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2BE09256-D135-4D25-8585-A954B4DD23E4}" xr6:coauthVersionLast="47" xr6:coauthVersionMax="47" xr10:uidLastSave="{00000000-0000-0000-0000-000000000000}"/>
  <bookViews>
    <workbookView xWindow="-120" yWindow="-120" windowWidth="29040" windowHeight="15840" firstSheet="8" activeTab="14"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1" i="93" l="1"/>
  <c r="C19" i="93"/>
  <c r="F51" i="79"/>
  <c r="J8" i="79"/>
  <c r="F8" i="79"/>
  <c r="J6" i="79"/>
  <c r="F7" i="79"/>
  <c r="F6" i="79"/>
  <c r="G51" i="79"/>
  <c r="H51" i="79"/>
  <c r="I51" i="79"/>
  <c r="J51" i="79"/>
  <c r="G52" i="79"/>
  <c r="H52" i="79"/>
  <c r="I52" i="79"/>
  <c r="J52" i="79"/>
  <c r="F52" i="79"/>
  <c r="G53" i="79"/>
  <c r="H53" i="79"/>
  <c r="I53" i="79"/>
  <c r="J53" i="79"/>
  <c r="G54" i="79"/>
  <c r="H54" i="79"/>
  <c r="I54" i="79"/>
  <c r="J54" i="79"/>
  <c r="F54" i="79"/>
  <c r="F53" i="79"/>
  <c r="F41" i="79"/>
  <c r="G41" i="79"/>
  <c r="H41" i="79"/>
  <c r="F42" i="79"/>
  <c r="G42" i="79"/>
  <c r="H42" i="79"/>
  <c r="K4" i="92"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M41" i="79" l="1"/>
  <c r="J41" i="79" s="1"/>
  <c r="C20" i="93"/>
  <c r="C21" i="93" s="1"/>
  <c r="C22"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M42" i="79"/>
  <c r="J42" i="79" s="1"/>
  <c r="I42" i="79" s="1"/>
  <c r="H59" i="79"/>
  <c r="H61" i="79" s="1"/>
  <c r="H11" i="79" s="1"/>
  <c r="G59" i="79"/>
  <c r="G61" i="79" s="1"/>
  <c r="G11" i="79" s="1"/>
  <c r="F59" i="79"/>
  <c r="F61" i="79" s="1"/>
  <c r="F11" i="79" s="1"/>
  <c r="H58" i="79"/>
  <c r="H60" i="79" s="1"/>
  <c r="H10" i="79" s="1"/>
  <c r="I10" i="79" s="1"/>
  <c r="G58" i="79"/>
  <c r="G60" i="79" s="1"/>
  <c r="G10" i="79" s="1"/>
  <c r="F58" i="79"/>
  <c r="F60" i="79" s="1"/>
  <c r="F10" i="79" s="1"/>
  <c r="F16" i="85" l="1"/>
  <c r="F15" i="85"/>
  <c r="I11" i="79"/>
  <c r="J11" i="79" s="1"/>
  <c r="J10" i="79"/>
  <c r="I41" i="79"/>
  <c r="D26" i="63" l="1"/>
  <c r="D25" i="63"/>
  <c r="D24" i="63"/>
  <c r="G14" i="79" l="1"/>
  <c r="G15" i="79"/>
  <c r="G16" i="79"/>
  <c r="G17" i="79" s="1"/>
  <c r="J40" i="79"/>
  <c r="I40" i="79"/>
  <c r="G40" i="79"/>
  <c r="G57" i="79" s="1"/>
  <c r="H40" i="79"/>
  <c r="H57" i="79" s="1"/>
  <c r="F40" i="79"/>
  <c r="F57" i="79" s="1"/>
  <c r="D9" i="79"/>
  <c r="I46" i="79" l="1"/>
  <c r="J46" i="79"/>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5" i="7"/>
  <c r="F17" i="79"/>
  <c r="Q168" i="7" s="1"/>
  <c r="J47" i="79" l="1"/>
  <c r="J48" i="79"/>
  <c r="I47" i="79"/>
  <c r="I48" i="79"/>
  <c r="X5" i="92"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H168" i="7"/>
  <c r="D22" i="79"/>
  <c r="A168" i="7"/>
  <c r="R168" i="7"/>
  <c r="I168" i="7"/>
  <c r="I13" i="79"/>
  <c r="J13" i="79" s="1"/>
  <c r="I15" i="79"/>
  <c r="J15" i="79" s="1"/>
  <c r="I14" i="79"/>
  <c r="H15" i="79"/>
  <c r="F15" i="79"/>
  <c r="G168" i="7" s="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B29" i="85" l="1"/>
  <c r="F30" i="85"/>
  <c r="Q14" i="87"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R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D19" i="79" s="1"/>
  <c r="J14" i="79"/>
  <c r="I12" i="79"/>
  <c r="J12" i="79" s="1"/>
  <c r="F14" i="79"/>
  <c r="F168" i="7"/>
  <c r="G165" i="7" l="1"/>
  <c r="F165" i="7"/>
  <c r="F46" i="79"/>
  <c r="G46" i="79"/>
  <c r="G47" i="79" s="1"/>
  <c r="H46" i="79"/>
  <c r="H47" i="79" s="1"/>
  <c r="D45" i="79"/>
  <c r="G49" i="79" l="1"/>
  <c r="I50" i="79"/>
  <c r="I7" i="79" s="1"/>
  <c r="I9" i="79" s="1"/>
  <c r="I49" i="79"/>
  <c r="I6" i="79" s="1"/>
  <c r="J50" i="79"/>
  <c r="J7" i="79" s="1"/>
  <c r="J9" i="79" s="1"/>
  <c r="J49" i="79"/>
  <c r="H49" i="79"/>
  <c r="H6" i="79" s="1"/>
  <c r="H48" i="79"/>
  <c r="H50" i="79" s="1"/>
  <c r="G48" i="79"/>
  <c r="G50" i="79" s="1"/>
  <c r="F47" i="79"/>
  <c r="F49" i="79" s="1"/>
  <c r="F48" i="79"/>
  <c r="F50" i="79" s="1"/>
  <c r="I8" i="79"/>
  <c r="K194" i="26"/>
  <c r="D181" i="26"/>
  <c r="G6" i="79" l="1"/>
  <c r="G8" i="79" s="1"/>
  <c r="H7" i="79"/>
  <c r="H9" i="79" s="1"/>
  <c r="H8" i="79"/>
  <c r="H73" i="21"/>
  <c r="H75" i="21" s="1"/>
  <c r="G7" i="79" l="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AN98" i="9" l="1"/>
  <c r="M47" i="27"/>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<sst xmlns="http://schemas.openxmlformats.org/spreadsheetml/2006/main" count="29047" uniqueCount="14818">
  <si>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</si>
  <si>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</si>
  <si>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</si>
  <si>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</si>
  <si>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</si>
  <si>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</si>
  <si>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</si>
  <si>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</si>
  <si>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</si>
  <si>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</si>
  <si>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</si>
  <si>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</si>
  <si>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</si>
  <si>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</si>
  <si>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</si>
  <si>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</si>
  <si>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</si>
  <si>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</si>
  <si>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</si>
  <si>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</si>
  <si>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</si>
  <si>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</si>
  <si>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</si>
  <si>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</si>
  <si>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</si>
  <si>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</si>
  <si>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</si>
  <si>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</si>
  <si>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</si>
  <si>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</si>
  <si>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</si>
  <si>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</si>
  <si>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</si>
  <si>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</si>
  <si>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</si>
  <si>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</si>
  <si>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</si>
  <si>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</si>
  <si>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</si>
  <si>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</si>
  <si>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</si>
  <si>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</si>
  <si>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</si>
  <si>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</si>
  <si>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</si>
  <si>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</si>
  <si>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</si>
  <si>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</si>
  <si>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</si>
  <si>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</si>
  <si>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</si>
  <si>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</si>
  <si>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</si>
  <si>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</si>
  <si>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</si>
  <si>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</si>
  <si>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</si>
  <si>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</si>
  <si>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</si>
  <si>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</si>
  <si>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</si>
  <si>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</si>
  <si>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</si>
  <si>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</si>
  <si>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</si>
  <si>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</si>
  <si>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</si>
  <si>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</si>
  <si>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</si>
  <si>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</si>
  <si>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</si>
  <si>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</si>
  <si>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</si>
  <si>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</si>
  <si>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</si>
  <si>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</si>
  <si>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</si>
  <si>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</si>
  <si>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</si>
  <si>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</si>
  <si>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</si>
  <si>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</si>
  <si>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</si>
  <si>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</si>
  <si>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</si>
  <si>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</si>
  <si>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</si>
  <si>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</si>
  <si>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</si>
  <si>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</si>
  <si>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</si>
  <si>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</si>
  <si>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</si>
  <si>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</si>
  <si>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</si>
  <si>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</si>
  <si>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</si>
  <si>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</si>
  <si>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</si>
  <si>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</si>
  <si>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</si>
  <si>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</si>
  <si>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</si>
  <si>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</si>
  <si>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</si>
  <si>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</si>
  <si>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</si>
  <si>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</si>
  <si>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</si>
  <si>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</si>
  <si>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</si>
  <si>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</si>
  <si>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</si>
  <si>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</si>
  <si>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</si>
  <si>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</si>
  <si>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</si>
  <si>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</si>
  <si>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</si>
  <si>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</si>
  <si>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</si>
  <si>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</si>
  <si>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</si>
  <si>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</si>
  <si>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</si>
  <si>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</si>
  <si>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</si>
  <si>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</si>
  <si>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</si>
  <si>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</si>
  <si>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</si>
  <si>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</si>
  <si>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</si>
  <si>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</si>
  <si>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</si>
  <si>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</si>
  <si>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</si>
  <si>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</si>
  <si>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</si>
  <si>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</si>
  <si>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</si>
  <si>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</si>
  <si>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</si>
  <si>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</si>
  <si>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</si>
  <si>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</si>
  <si>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</si>
  <si>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</si>
  <si>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</si>
  <si>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</si>
  <si>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</si>
  <si>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</si>
  <si>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</si>
  <si>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</si>
  <si>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</si>
  <si>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</si>
  <si>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</si>
  <si>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</si>
  <si>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</si>
  <si>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</si>
  <si>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</si>
  <si>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</si>
  <si>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</si>
  <si>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</si>
  <si>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</si>
  <si>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</si>
  <si>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</si>
  <si>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</si>
  <si>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</si>
  <si>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</si>
  <si>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</si>
  <si>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</si>
  <si>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</si>
  <si>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</si>
  <si>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</si>
  <si>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</si>
  <si>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</si>
  <si>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</si>
  <si>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</si>
  <si>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</si>
  <si>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</si>
  <si>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</si>
  <si>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</si>
  <si>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</si>
  <si>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</si>
  <si>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</si>
  <si>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</si>
  <si>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</si>
  <si>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</si>
  <si>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</si>
  <si>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</si>
  <si>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</si>
  <si>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</si>
  <si>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</si>
  <si>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</si>
  <si>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</si>
  <si>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</si>
  <si>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</si>
  <si>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</si>
  <si>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</si>
  <si>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</si>
  <si>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</si>
  <si>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</si>
  <si>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</si>
  <si>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</si>
  <si>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</si>
  <si>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</si>
  <si>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</si>
  <si>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</si>
  <si>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</si>
  <si>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</si>
  <si>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</si>
  <si>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</si>
  <si>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</si>
  <si>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</si>
  <si>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</si>
  <si>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</si>
  <si>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</si>
  <si>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</si>
  <si>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</si>
  <si>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</si>
  <si>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</si>
  <si>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</si>
  <si>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</si>
  <si>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</si>
  <si>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</si>
  <si>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</si>
  <si>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</si>
  <si>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</si>
  <si>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</si>
  <si>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</si>
  <si>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</si>
  <si>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</si>
  <si>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</si>
  <si>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</si>
  <si>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</si>
  <si>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</si>
  <si>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</si>
  <si>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</si>
  <si>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</si>
  <si>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</si>
  <si>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</si>
  <si>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</si>
  <si>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</si>
  <si>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</si>
  <si>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</si>
  <si>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</si>
  <si>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</si>
  <si>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</si>
  <si>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</si>
  <si>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</si>
  <si>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</si>
  <si>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</si>
  <si>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</si>
  <si>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</si>
  <si>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</si>
  <si>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</si>
  <si>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</si>
  <si>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</si>
  <si>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</si>
  <si>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</si>
  <si>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</si>
  <si>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</si>
  <si>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</si>
  <si>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</si>
  <si>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</si>
  <si>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</si>
  <si>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</si>
  <si>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</si>
  <si>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</si>
  <si>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</si>
  <si>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</si>
  <si>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</si>
  <si>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</si>
  <si>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</si>
  <si>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</si>
  <si>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</si>
  <si>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</si>
  <si>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</si>
  <si>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</si>
  <si>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</si>
  <si>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</si>
  <si>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</si>
  <si>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</si>
  <si>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</si>
  <si>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</si>
  <si>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</si>
  <si>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</si>
  <si>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</si>
  <si>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</si>
  <si>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</si>
  <si>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</si>
  <si>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</si>
  <si>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</si>
  <si>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</si>
  <si>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</si>
  <si>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</si>
  <si>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</si>
  <si>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</si>
  <si>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</si>
  <si>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</si>
  <si>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</si>
  <si>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</si>
  <si>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</si>
  <si>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</si>
  <si>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</si>
  <si>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</si>
  <si>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</si>
  <si>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</si>
  <si>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</si>
  <si>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</si>
  <si>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</si>
  <si>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</si>
  <si>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</si>
  <si>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</si>
  <si>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</si>
  <si>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</si>
  <si>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</si>
  <si>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</si>
  <si>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</si>
  <si>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</si>
  <si>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</si>
  <si>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</si>
  <si>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</si>
  <si>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</si>
  <si>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</si>
  <si>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</si>
  <si>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</si>
  <si>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</si>
  <si>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</si>
  <si>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</si>
  <si>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</si>
  <si>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</si>
  <si>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</si>
  <si>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</si>
  <si>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</si>
  <si>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</si>
  <si>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</si>
  <si>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</si>
  <si>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</si>
  <si>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</si>
  <si>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</si>
  <si>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</si>
  <si>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</si>
  <si>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</si>
  <si>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</si>
  <si>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</si>
  <si>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</si>
  <si>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</si>
  <si>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</si>
  <si>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</si>
  <si>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</si>
  <si>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</si>
  <si>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</si>
  <si>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</si>
  <si>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</si>
  <si>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</si>
  <si>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</si>
  <si>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</si>
  <si>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</si>
  <si>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</si>
  <si>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</si>
  <si>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</si>
  <si>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</si>
  <si>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</si>
  <si>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</si>
  <si>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</si>
  <si>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</si>
  <si>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</si>
  <si>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</si>
  <si>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</si>
  <si>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</si>
  <si>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</si>
  <si>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</si>
  <si>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</si>
  <si>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</si>
  <si>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</si>
  <si>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</si>
  <si>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</si>
  <si>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</si>
  <si>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</si>
  <si>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</si>
  <si>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</si>
  <si>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</si>
  <si>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</si>
  <si>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</si>
  <si>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</si>
  <si>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</si>
  <si>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</si>
  <si>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</si>
  <si>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</si>
  <si>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</si>
  <si>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</si>
  <si>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</si>
  <si>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</si>
  <si>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</si>
  <si>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</si>
  <si>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</si>
  <si>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</si>
  <si>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</si>
  <si>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</si>
  <si>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</si>
  <si>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</si>
  <si>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</si>
  <si>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</si>
  <si>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</si>
  <si>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</si>
  <si>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</si>
  <si>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</si>
  <si>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</si>
  <si>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</si>
  <si>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</si>
  <si>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</si>
  <si>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</si>
  <si>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</si>
  <si>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</si>
  <si>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</si>
  <si>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</si>
  <si>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</si>
  <si>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</si>
  <si>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</si>
  <si>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</si>
  <si>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</si>
  <si>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</si>
  <si>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</si>
  <si>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</si>
  <si>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</si>
  <si>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</si>
  <si>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</si>
  <si>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</si>
  <si>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</si>
  <si>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</si>
  <si>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</si>
  <si>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</si>
  <si>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</si>
  <si>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</si>
  <si>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</si>
  <si>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</si>
  <si>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</si>
  <si>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</si>
  <si>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</si>
  <si>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</si>
  <si>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</si>
  <si>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</si>
  <si>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</si>
  <si>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</si>
  <si>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</si>
  <si>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</si>
  <si>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</si>
  <si>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</si>
  <si>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</si>
  <si>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</si>
  <si>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</si>
  <si>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</si>
  <si>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</si>
  <si>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</si>
  <si>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</si>
  <si>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</si>
  <si>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</si>
  <si>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</si>
  <si>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</si>
  <si>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</si>
  <si>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</si>
  <si>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</si>
  <si>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</si>
  <si>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</si>
  <si>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</si>
  <si>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</si>
  <si>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</si>
  <si>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</si>
  <si>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</si>
  <si>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</si>
  <si>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</si>
  <si>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</si>
  <si>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</si>
  <si>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</si>
  <si>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</si>
  <si>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</si>
  <si>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</si>
  <si>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</si>
  <si>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</si>
  <si>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</si>
  <si>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</si>
  <si>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</si>
  <si>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</si>
  <si>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</si>
  <si>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</si>
  <si>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</si>
  <si>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</si>
  <si>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</si>
  <si>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</si>
  <si>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</si>
  <si>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</si>
  <si>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</si>
  <si>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</si>
  <si>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</si>
  <si>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</si>
  <si>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</si>
  <si>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</si>
  <si>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</si>
  <si>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</si>
  <si>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</si>
  <si>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</si>
  <si>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</si>
  <si>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</si>
  <si>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</si>
  <si>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</si>
  <si>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</si>
  <si>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</si>
  <si>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</si>
  <si>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</si>
  <si>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</si>
  <si>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</si>
  <si>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</si>
  <si>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</si>
  <si>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</si>
  <si>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</si>
  <si>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</si>
  <si>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</si>
  <si>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</si>
  <si>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</si>
  <si>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</si>
  <si>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</si>
  <si>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</si>
  <si>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</si>
  <si>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</si>
  <si>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</si>
  <si>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</si>
  <si>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</si>
  <si>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</si>
  <si>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</si>
  <si>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</si>
  <si>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</si>
  <si>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</si>
  <si>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</si>
  <si>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</si>
  <si>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</si>
  <si>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</si>
  <si>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</si>
  <si>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</si>
  <si>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</si>
  <si>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</si>
  <si>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</si>
  <si>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</si>
  <si>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</si>
  <si>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</si>
  <si>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</si>
  <si>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</si>
  <si>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</si>
  <si>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</si>
  <si>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</si>
  <si>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</si>
  <si>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</si>
  <si>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</si>
  <si>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</si>
  <si>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</si>
  <si>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</si>
  <si>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</si>
  <si>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</si>
  <si>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</si>
  <si>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</si>
  <si>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</si>
  <si>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</si>
  <si>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</si>
  <si>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</si>
  <si>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</si>
  <si>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</si>
  <si>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</si>
  <si>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</si>
  <si>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</si>
  <si>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</si>
  <si>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</si>
  <si>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</si>
  <si>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</si>
  <si>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</si>
  <si>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</si>
  <si>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</si>
  <si>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</si>
  <si>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</si>
  <si>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</si>
  <si>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</si>
  <si>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</si>
  <si>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</si>
  <si>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</si>
  <si>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</si>
  <si>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</si>
  <si>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</si>
  <si>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</si>
  <si>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</si>
  <si>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</si>
  <si>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</si>
  <si>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</si>
  <si>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</si>
  <si>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</si>
  <si>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</si>
  <si>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</si>
  <si>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</si>
  <si>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</si>
  <si>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</si>
  <si>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</si>
  <si>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</si>
  <si>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</si>
  <si>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</si>
  <si>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</si>
  <si>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</si>
  <si>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</si>
  <si>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</si>
  <si>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</si>
  <si>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</si>
  <si>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</si>
  <si>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</si>
  <si>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</si>
  <si>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</si>
  <si>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</si>
  <si>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</si>
  <si>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</si>
  <si>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</si>
  <si>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</si>
  <si>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</si>
  <si>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</si>
  <si>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</si>
  <si>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</si>
  <si>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</si>
  <si>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</si>
  <si>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</si>
  <si>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</si>
  <si>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</si>
  <si>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</si>
  <si>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</si>
  <si>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</si>
  <si>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</si>
  <si>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</si>
  <si>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</si>
  <si>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</si>
  <si>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</si>
  <si>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</si>
  <si>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</si>
  <si>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</si>
  <si>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</si>
  <si>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</si>
  <si>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</si>
  <si>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</si>
  <si>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</si>
  <si>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</si>
  <si>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</si>
  <si>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</si>
  <si>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</si>
  <si>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</si>
  <si>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</si>
  <si>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</si>
  <si>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</si>
  <si>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</si>
  <si>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</si>
  <si>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</si>
  <si>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</si>
  <si>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</si>
  <si>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</si>
  <si>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</si>
  <si>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</si>
  <si>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</si>
  <si>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</si>
  <si>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</si>
  <si>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</si>
  <si>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</si>
  <si>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</si>
  <si>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</si>
  <si>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</si>
  <si>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</si>
  <si>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</si>
  <si>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</si>
  <si>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</si>
  <si>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</si>
  <si>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</si>
  <si>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</si>
  <si>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</si>
  <si>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</si>
  <si>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</si>
  <si>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</si>
  <si>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</si>
  <si>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</si>
  <si>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</si>
  <si>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</si>
  <si>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</si>
  <si>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</si>
  <si>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</si>
  <si>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</si>
  <si>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</si>
  <si>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</si>
  <si>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</si>
  <si>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</si>
  <si>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</si>
  <si>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</si>
  <si>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</si>
  <si>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</si>
  <si>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</si>
  <si>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</si>
  <si>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</si>
  <si>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</si>
  <si>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</si>
  <si>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</si>
  <si>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</si>
  <si>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</si>
  <si>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</si>
  <si>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</si>
  <si>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</si>
  <si>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</si>
  <si>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</si>
  <si>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</si>
  <si>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</si>
  <si>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</si>
  <si>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</si>
  <si>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</si>
  <si>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</si>
  <si>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</si>
  <si>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</si>
  <si>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</si>
  <si>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</si>
  <si>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</si>
  <si>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</si>
  <si>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</si>
  <si>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</si>
  <si>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</si>
  <si>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</si>
  <si>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</si>
  <si>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</si>
  <si>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</si>
  <si>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</si>
  <si>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</si>
  <si>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</si>
  <si>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</si>
  <si>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</si>
  <si>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</si>
  <si>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</si>
  <si>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</si>
  <si>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</si>
  <si>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</si>
  <si>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</si>
  <si>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</si>
  <si>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</si>
  <si>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</si>
  <si>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</si>
  <si>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</si>
  <si>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</si>
  <si>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</si>
  <si>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</si>
  <si>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</si>
  <si>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</si>
  <si>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</si>
  <si>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</si>
  <si>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</si>
  <si>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</si>
  <si>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</si>
  <si>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</si>
  <si>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</si>
  <si>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</si>
  <si>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</si>
  <si>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</si>
  <si>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</si>
  <si>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</si>
  <si>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</si>
  <si>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</si>
  <si>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</si>
  <si>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</si>
  <si>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</si>
  <si>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</si>
  <si>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</si>
  <si>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</si>
  <si>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</si>
  <si>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</si>
  <si>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</si>
  <si>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</si>
  <si>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</si>
  <si>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</si>
  <si>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</si>
  <si>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</si>
  <si>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</si>
  <si>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</si>
  <si>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</si>
  <si>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</si>
  <si>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</si>
  <si>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</si>
  <si>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</si>
  <si>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</si>
  <si>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</si>
  <si>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</si>
  <si>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</si>
  <si>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</si>
  <si>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</si>
  <si>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</si>
  <si>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</si>
  <si>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</si>
  <si>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</si>
  <si>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</si>
  <si>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</si>
  <si>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</si>
  <si>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</si>
  <si>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</si>
  <si>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</si>
  <si>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</si>
  <si>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</si>
  <si>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</si>
  <si>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</si>
  <si>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</si>
  <si>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</si>
  <si>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</si>
  <si>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</si>
  <si>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</si>
  <si>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</si>
  <si>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</si>
  <si>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</si>
  <si>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</si>
  <si>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</si>
  <si>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</si>
  <si>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</si>
  <si>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</si>
  <si>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</si>
  <si>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</si>
  <si>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</si>
  <si>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</si>
  <si>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</si>
  <si>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</si>
  <si>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</si>
  <si>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</si>
  <si>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</si>
  <si>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</si>
  <si>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</si>
  <si>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</si>
  <si>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</si>
  <si>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</si>
  <si>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</si>
  <si>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</si>
  <si>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</si>
  <si>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</si>
  <si>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</si>
  <si>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</si>
  <si>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</si>
  <si>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</si>
  <si>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</si>
  <si>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</si>
  <si>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</si>
  <si>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</si>
  <si>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</si>
  <si>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</si>
  <si>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</si>
  <si>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</si>
  <si>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</si>
  <si>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</si>
  <si>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</si>
  <si>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</si>
  <si>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</si>
  <si>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</si>
  <si>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</si>
  <si>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</si>
  <si>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</si>
  <si>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</si>
  <si>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</si>
  <si>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</si>
  <si>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</si>
  <si>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</si>
  <si>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</si>
  <si>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</si>
  <si>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</si>
  <si>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</si>
  <si>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</si>
  <si>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</si>
  <si>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</si>
  <si>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</si>
  <si>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</si>
  <si>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</si>
  <si>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</si>
  <si>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</si>
  <si>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</si>
  <si>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</si>
  <si>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</si>
  <si>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</si>
  <si>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</si>
  <si>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</si>
  <si>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</si>
  <si>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</si>
  <si>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</si>
  <si>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</si>
  <si>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</si>
  <si>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</si>
  <si>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</si>
  <si>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</si>
  <si>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</si>
  <si>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</si>
  <si>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</si>
  <si>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</si>
  <si>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</si>
  <si>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</si>
  <si>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</si>
  <si>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</si>
  <si>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</si>
  <si>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</si>
  <si>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</si>
  <si>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</si>
  <si>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</si>
  <si>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</si>
  <si>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</si>
  <si>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</si>
  <si>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</si>
  <si>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</si>
  <si>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</si>
  <si>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</si>
  <si>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</si>
  <si>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</si>
  <si>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</si>
  <si>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</si>
  <si>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</si>
  <si>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</si>
  <si>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</si>
  <si>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</si>
  <si>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</si>
  <si>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</si>
  <si>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</si>
  <si>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</si>
  <si>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</si>
  <si>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</si>
  <si>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</si>
  <si>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</si>
  <si>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</si>
  <si>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</si>
  <si>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</si>
  <si>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</si>
  <si>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</si>
  <si>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</si>
  <si>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</si>
  <si>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</si>
  <si>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</si>
  <si>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</si>
  <si>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</si>
  <si>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</si>
  <si>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</si>
  <si>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</si>
  <si>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</si>
  <si>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</si>
  <si>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</si>
  <si>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</si>
  <si>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</si>
  <si>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</si>
  <si>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</si>
  <si>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</si>
  <si>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</si>
  <si>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</si>
  <si>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</si>
  <si>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</si>
  <si>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</si>
  <si>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</si>
  <si>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</si>
  <si>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</si>
  <si>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</si>
  <si>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</si>
  <si>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</si>
  <si>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</si>
  <si>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</si>
  <si>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</si>
  <si>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</si>
  <si>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</si>
  <si>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</si>
  <si>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</si>
  <si>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</si>
  <si>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</si>
  <si>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</si>
  <si>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</si>
  <si>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</si>
  <si>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</si>
  <si>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</si>
  <si>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</si>
  <si>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</si>
  <si>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</si>
  <si>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</si>
  <si>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</si>
  <si>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</si>
  <si>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</si>
  <si>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</si>
  <si>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</si>
  <si>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</si>
  <si>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</si>
  <si>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</si>
  <si>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</si>
  <si>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</si>
  <si>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</si>
  <si>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</si>
  <si>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</si>
  <si>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</si>
  <si>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</si>
  <si>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</si>
  <si>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</si>
  <si>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</si>
  <si>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</si>
  <si>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</si>
  <si>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</si>
  <si>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</si>
  <si>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</si>
  <si>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</si>
  <si>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</si>
  <si>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</si>
  <si>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</si>
  <si>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</si>
  <si>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</si>
  <si>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</si>
  <si>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</si>
  <si>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</si>
  <si>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</si>
  <si>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</si>
  <si>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</si>
  <si>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</si>
  <si>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</si>
  <si>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</si>
  <si>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</si>
  <si>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</si>
  <si>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</si>
  <si>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</si>
  <si>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</si>
  <si>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</si>
  <si>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</si>
  <si>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</si>
  <si>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</si>
  <si>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</si>
  <si>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</si>
  <si>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</si>
  <si>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</si>
  <si>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</si>
  <si>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</si>
  <si>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</si>
  <si>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</si>
  <si>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</si>
  <si>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</si>
  <si>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</si>
  <si>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</si>
  <si>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</si>
  <si>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</si>
  <si>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</si>
  <si>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</si>
  <si>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</si>
  <si>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</si>
  <si>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</si>
  <si>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</si>
  <si>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</si>
  <si>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</si>
  <si>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</si>
  <si>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</si>
  <si>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</si>
  <si>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</si>
  <si>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</si>
  <si>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</si>
  <si>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</si>
  <si>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</si>
  <si>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</si>
  <si>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</si>
  <si>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</si>
  <si>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</si>
  <si>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</si>
  <si>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</si>
  <si>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</si>
  <si>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</si>
  <si>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</si>
  <si>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</si>
  <si>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</si>
  <si>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</si>
  <si>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</si>
  <si>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</si>
  <si>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</si>
  <si>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</si>
  <si>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</si>
  <si>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</si>
  <si>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</si>
  <si>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</si>
  <si>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</si>
  <si>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</si>
  <si>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</si>
  <si>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</si>
  <si>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</si>
  <si>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</si>
  <si>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</si>
  <si>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</si>
  <si>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</si>
  <si>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</si>
  <si>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</si>
  <si>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</si>
  <si>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</si>
  <si>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</si>
  <si>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</si>
  <si>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</si>
  <si>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</si>
  <si>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</si>
  <si>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</si>
  <si>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</si>
  <si>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</si>
  <si>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</si>
  <si>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</si>
  <si>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</si>
  <si>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</si>
  <si>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</si>
  <si>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</si>
  <si>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</si>
  <si>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</si>
  <si>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</si>
  <si>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</si>
  <si>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</si>
  <si>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</si>
  <si>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</si>
  <si>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</si>
  <si>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</si>
  <si>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</si>
  <si>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</si>
  <si>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</si>
  <si>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</si>
  <si>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</si>
  <si>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</si>
  <si>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</si>
  <si>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</si>
  <si>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</si>
  <si>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</si>
  <si>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</si>
  <si>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</si>
  <si>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</si>
  <si>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</si>
  <si>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</si>
  <si>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</si>
  <si>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</si>
  <si>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</si>
  <si>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</si>
  <si>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</si>
  <si>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</si>
  <si>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</si>
  <si>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</si>
  <si>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</si>
  <si>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</si>
  <si>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</si>
  <si>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</si>
  <si>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</si>
  <si>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</si>
  <si>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</si>
  <si>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</si>
  <si>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</si>
  <si>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</si>
  <si>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</si>
  <si>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</si>
  <si>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</si>
  <si>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</si>
  <si>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</si>
  <si>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</si>
  <si>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</si>
  <si>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</si>
  <si>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</si>
  <si>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</si>
  <si>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</si>
  <si>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</si>
  <si>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</si>
  <si>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</si>
  <si>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</si>
  <si>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</si>
  <si>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</si>
  <si>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</si>
  <si>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</si>
  <si>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</si>
  <si>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</si>
  <si>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</si>
  <si>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</si>
  <si>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</si>
  <si>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</si>
  <si>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</si>
  <si>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</si>
  <si>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</si>
  <si>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</si>
  <si>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</si>
  <si>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</si>
  <si>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</si>
  <si>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</si>
  <si>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</si>
  <si>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</si>
  <si>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</si>
  <si>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</si>
  <si>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</si>
  <si>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</si>
  <si>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</si>
  <si>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</si>
  <si>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</si>
  <si>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</si>
  <si>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</si>
  <si>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</si>
  <si>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</si>
  <si>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</si>
  <si>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</si>
  <si>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</si>
  <si>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</si>
  <si>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</si>
  <si>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</si>
  <si>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</si>
  <si>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</si>
  <si>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</si>
  <si>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</si>
  <si>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</si>
  <si>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</si>
  <si>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</si>
  <si>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</si>
  <si>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</si>
  <si>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</si>
  <si>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</si>
  <si>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</si>
  <si>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</si>
  <si>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</si>
  <si>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</si>
  <si>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</si>
  <si>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</si>
  <si>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</si>
  <si>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</si>
  <si>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</si>
  <si>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</si>
  <si>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</si>
  <si>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</si>
  <si>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</si>
  <si>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</si>
  <si>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</si>
  <si>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</si>
  <si>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</si>
  <si>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</si>
  <si>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</si>
  <si>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</si>
  <si>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</si>
  <si>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</si>
  <si>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</si>
  <si>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</si>
  <si>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</si>
  <si>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</si>
  <si>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</si>
  <si>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</si>
  <si>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</si>
  <si>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</si>
  <si>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</si>
  <si>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</si>
  <si>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</si>
  <si>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</si>
  <si>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</si>
  <si>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</si>
  <si>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</si>
  <si>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</si>
  <si>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</si>
  <si>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</si>
  <si>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</si>
  <si>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</si>
  <si>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</si>
  <si>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</si>
  <si>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</si>
  <si>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</si>
  <si>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</si>
  <si>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</si>
  <si>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</si>
  <si>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</si>
  <si>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</si>
  <si>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</si>
  <si>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</si>
  <si>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</si>
  <si>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</si>
  <si>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</si>
  <si>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</si>
  <si>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</si>
  <si>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</si>
  <si>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</si>
  <si>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</si>
  <si>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</si>
  <si>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</si>
  <si>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</si>
  <si>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</si>
  <si>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</si>
  <si>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</si>
  <si>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</si>
  <si>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</si>
  <si>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</si>
  <si>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</si>
  <si>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</si>
  <si>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</si>
  <si>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</si>
  <si>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</si>
  <si>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</si>
  <si>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</si>
  <si>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</si>
  <si>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</si>
  <si>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</si>
  <si>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</si>
  <si>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</si>
  <si>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</si>
  <si>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</si>
  <si>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</si>
  <si>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</si>
  <si>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</si>
  <si>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</si>
  <si>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</si>
  <si>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</si>
  <si>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</si>
  <si>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</si>
  <si>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</si>
  <si>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</si>
  <si>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</si>
  <si>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</si>
  <si>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</si>
  <si>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</si>
  <si>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</si>
  <si>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</si>
  <si>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</si>
  <si>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</si>
  <si>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</si>
  <si>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</si>
  <si>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</si>
  <si>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</si>
  <si>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</si>
  <si>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</si>
  <si>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</si>
  <si>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</si>
  <si>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</si>
  <si>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</si>
  <si>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</si>
  <si>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</si>
  <si>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</si>
  <si>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</si>
  <si>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</si>
  <si>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</si>
  <si>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</si>
  <si>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</si>
  <si>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</si>
  <si>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</si>
  <si>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</si>
  <si>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</si>
  <si>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</si>
  <si>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</si>
  <si>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</si>
  <si>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</si>
  <si>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</si>
  <si>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</si>
  <si>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</si>
  <si>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</si>
  <si>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</si>
  <si>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</si>
  <si>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</si>
  <si>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</si>
  <si>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</si>
  <si>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</si>
  <si>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</si>
  <si>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</si>
  <si>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</si>
  <si>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</si>
  <si>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</si>
  <si>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</si>
  <si>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</si>
  <si>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</si>
  <si>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</si>
  <si>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</si>
  <si>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</si>
  <si>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</si>
  <si>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</si>
  <si>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</si>
  <si>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</si>
  <si>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</si>
  <si>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</si>
  <si>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</si>
  <si>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</si>
  <si>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</si>
  <si>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</si>
  <si>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</si>
  <si>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</si>
  <si>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</si>
  <si>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</si>
  <si>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</si>
  <si>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</si>
  <si>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</si>
  <si>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</si>
  <si>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</si>
  <si>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</si>
  <si>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</si>
  <si>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</si>
  <si>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</si>
  <si>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</si>
  <si>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</si>
  <si>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</si>
  <si>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</si>
  <si>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</si>
  <si>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</si>
  <si>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</si>
  <si>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</si>
  <si>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</si>
  <si>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</si>
  <si>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</si>
  <si>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</si>
  <si>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</si>
  <si>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</si>
  <si>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</si>
  <si>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</si>
  <si>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</si>
  <si>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</si>
  <si>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</si>
  <si>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</si>
  <si>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</si>
  <si>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</si>
  <si>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</si>
  <si>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</si>
  <si>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</si>
  <si>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</si>
  <si>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</si>
  <si>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</si>
  <si>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</si>
  <si>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</si>
  <si>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</si>
  <si>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</si>
  <si>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</si>
  <si>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</si>
  <si>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</si>
  <si>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</si>
  <si>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</si>
  <si>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</si>
  <si>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</si>
  <si>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</si>
  <si>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</si>
  <si>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</si>
  <si>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</si>
  <si>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</si>
  <si>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</si>
  <si>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</si>
  <si>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</si>
  <si>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</si>
  <si>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</si>
  <si>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</si>
  <si>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</si>
  <si>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</si>
  <si>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</si>
  <si>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</si>
  <si>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</si>
  <si>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</si>
  <si>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</si>
  <si>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</si>
  <si>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</si>
  <si>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</si>
  <si>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</si>
  <si>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</si>
  <si>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</si>
  <si>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</si>
  <si>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</si>
  <si>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</si>
  <si>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</si>
  <si>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</si>
  <si>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</si>
  <si>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</si>
  <si>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</si>
  <si>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</si>
  <si>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</si>
  <si>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</si>
  <si>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</si>
  <si>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</si>
  <si>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</si>
  <si>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</si>
  <si>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</si>
  <si>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</si>
  <si>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</si>
  <si>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</si>
  <si>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</si>
  <si>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</si>
  <si>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</si>
  <si>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</si>
  <si>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</si>
  <si>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</si>
  <si>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</si>
  <si>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</si>
  <si>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</si>
  <si>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</si>
  <si>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</si>
  <si>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</si>
  <si>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</si>
  <si>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</si>
  <si>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</si>
  <si>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</si>
  <si>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</si>
  <si>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</si>
  <si>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</si>
  <si>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</si>
  <si>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</si>
  <si>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</si>
  <si>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</si>
  <si>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</si>
  <si>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</si>
  <si>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</si>
  <si>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</si>
  <si>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</si>
  <si>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</si>
  <si>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</si>
  <si>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</si>
  <si>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</si>
  <si>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</si>
  <si>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</si>
  <si>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</si>
  <si>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</si>
  <si>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</si>
  <si>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</si>
  <si>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</si>
  <si>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</si>
  <si>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</si>
  <si>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</si>
  <si>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</si>
  <si>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</si>
  <si>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</si>
  <si>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</si>
  <si>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</si>
  <si>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</si>
  <si>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</si>
  <si>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</si>
  <si>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</si>
  <si>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</si>
  <si>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</si>
  <si>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</si>
  <si>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</si>
  <si>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</si>
  <si>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</si>
  <si>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</si>
  <si>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</si>
  <si>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</si>
  <si>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</si>
  <si>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</si>
  <si>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</si>
  <si>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</si>
  <si>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</si>
  <si>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</si>
  <si>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</si>
  <si>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</si>
  <si>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</si>
  <si>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</si>
  <si>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</si>
  <si>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</si>
  <si>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</si>
  <si>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</si>
  <si>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</si>
  <si>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</si>
  <si>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</si>
  <si>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</si>
  <si>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</si>
  <si>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</si>
  <si>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</si>
  <si>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</si>
  <si>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</si>
  <si>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</si>
  <si>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</si>
  <si>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</si>
  <si>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</si>
  <si>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</si>
  <si>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</si>
  <si>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</si>
  <si>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</si>
  <si>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</si>
  <si>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</si>
  <si>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</si>
  <si>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</si>
  <si>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</si>
  <si>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</si>
  <si>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</si>
  <si>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</si>
  <si>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</si>
  <si>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</si>
  <si>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</si>
  <si>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</si>
  <si>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</si>
  <si>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</si>
  <si>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</si>
  <si>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</si>
  <si>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</si>
  <si>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</si>
  <si>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</si>
  <si>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</si>
  <si>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</si>
  <si>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</si>
  <si>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</si>
  <si>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</si>
  <si>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</si>
  <si>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</si>
  <si>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</si>
  <si>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</si>
  <si>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</si>
  <si>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</si>
  <si>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</si>
  <si>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</si>
  <si>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</si>
  <si>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</si>
  <si>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</si>
  <si>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</si>
  <si>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</si>
  <si>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</si>
  <si>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</si>
  <si>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</si>
  <si>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</si>
  <si>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</si>
  <si>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</si>
  <si>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</si>
  <si>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</si>
  <si>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</si>
  <si>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</si>
  <si>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</si>
  <si>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</si>
  <si>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</si>
  <si>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</si>
  <si>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</si>
  <si>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</si>
  <si>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</si>
  <si>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</si>
  <si>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</si>
  <si>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</si>
  <si>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</si>
  <si>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</si>
  <si>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</si>
  <si>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</si>
  <si>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</si>
  <si>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</si>
  <si>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</si>
  <si>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</si>
  <si>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</si>
  <si>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</si>
  <si>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</si>
  <si>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</si>
  <si>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</si>
  <si>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</si>
  <si>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</si>
  <si>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</si>
  <si>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</si>
  <si>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</si>
  <si>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</si>
  <si>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</si>
  <si>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</si>
  <si>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</si>
  <si>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</si>
  <si>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</si>
  <si>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</si>
  <si>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</si>
  <si>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</si>
  <si>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</si>
  <si>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</si>
  <si>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</si>
  <si>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</si>
  <si>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</si>
  <si>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</si>
  <si>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</si>
  <si>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</si>
  <si>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</si>
  <si>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</si>
  <si>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</si>
  <si>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</si>
  <si>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</si>
  <si>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</si>
  <si>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</si>
  <si>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</si>
  <si>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</si>
  <si>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</si>
  <si>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</si>
  <si>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</si>
  <si>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</si>
  <si>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</si>
  <si>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</si>
  <si>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</si>
  <si>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</si>
  <si>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</si>
  <si>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</si>
  <si>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</si>
  <si>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</si>
  <si>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</si>
  <si>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</si>
  <si>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</si>
  <si>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</si>
  <si>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</si>
  <si>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</si>
  <si>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</si>
  <si>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</si>
  <si>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</si>
  <si>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</si>
  <si>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</si>
  <si>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</si>
  <si>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</si>
  <si>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</si>
  <si>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</si>
  <si>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</si>
  <si>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</si>
  <si>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</si>
  <si>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</si>
  <si>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</si>
  <si>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</si>
  <si>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</si>
  <si>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</si>
  <si>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</si>
  <si>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</si>
  <si>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</si>
  <si>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</si>
  <si>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</si>
  <si>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</si>
  <si>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</si>
  <si>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</si>
  <si>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</si>
  <si>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</si>
  <si>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</si>
  <si>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</si>
  <si>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</si>
  <si>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</si>
  <si>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</si>
  <si>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</si>
  <si>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</si>
  <si>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</si>
  <si>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</si>
  <si>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</si>
  <si>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</si>
  <si>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</si>
  <si>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</si>
  <si>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</si>
  <si>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</si>
  <si>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</si>
  <si>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</si>
  <si>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</si>
  <si>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</si>
  <si>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</si>
  <si>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</si>
  <si>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</si>
  <si>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</si>
  <si>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</si>
  <si>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</si>
  <si>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</si>
  <si>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</si>
  <si>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</si>
  <si>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</si>
  <si>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</si>
  <si>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</si>
  <si>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</si>
  <si>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</si>
  <si>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</si>
  <si>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</si>
  <si>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</si>
  <si>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</si>
  <si>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</si>
  <si>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</si>
  <si>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</si>
  <si>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</si>
  <si>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</si>
  <si>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</si>
  <si>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</si>
  <si>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</si>
  <si>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</si>
  <si>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</si>
  <si>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</si>
  <si>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</si>
  <si>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</si>
  <si>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</si>
  <si>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</si>
  <si>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</si>
  <si>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</si>
  <si>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</si>
  <si>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</si>
  <si>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</si>
  <si>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</si>
  <si>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</si>
  <si>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</si>
  <si>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</si>
  <si>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</si>
  <si>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</si>
  <si>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</si>
  <si>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</si>
  <si>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</si>
  <si>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</si>
  <si>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</si>
  <si>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</si>
  <si>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</si>
  <si>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</si>
  <si>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</si>
  <si>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</si>
  <si>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</si>
  <si>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</si>
  <si>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</si>
  <si>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</si>
  <si>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</si>
  <si>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</si>
  <si>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</si>
  <si>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</si>
  <si>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</si>
  <si>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</si>
  <si>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</si>
  <si>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</si>
  <si>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</si>
  <si>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</si>
  <si>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</si>
  <si>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</si>
  <si>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</si>
  <si>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</si>
  <si>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</si>
  <si>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</si>
  <si>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</si>
  <si>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</si>
  <si>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</si>
  <si>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</si>
  <si>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</si>
  <si>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</si>
  <si>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</si>
  <si>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</si>
  <si>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</si>
  <si>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</si>
  <si>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</si>
  <si>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</si>
  <si>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</si>
  <si>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</si>
  <si>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</si>
  <si>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</si>
  <si>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</si>
  <si>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</si>
  <si>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</si>
  <si>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</si>
  <si>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</si>
  <si>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</si>
  <si>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</si>
  <si>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</si>
  <si>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</si>
  <si>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</si>
  <si>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</si>
  <si>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</si>
  <si>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</si>
  <si>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</si>
  <si>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</si>
  <si>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</si>
  <si>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</si>
  <si>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</si>
  <si>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</si>
  <si>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</si>
  <si>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</si>
  <si>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</si>
  <si>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</si>
  <si>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</si>
  <si>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</si>
  <si>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</si>
  <si>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</si>
  <si>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</si>
  <si>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</si>
  <si>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</si>
  <si>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</si>
  <si>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</si>
  <si>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</si>
  <si>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</si>
  <si>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</si>
  <si>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</si>
  <si>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</si>
  <si>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</si>
  <si>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</si>
  <si>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</si>
  <si>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</si>
  <si>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</si>
  <si>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</si>
  <si>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</si>
  <si>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</si>
  <si>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</si>
  <si>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</si>
  <si>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</si>
  <si>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</si>
  <si>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</si>
  <si>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</si>
  <si>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</si>
  <si>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</si>
  <si>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</si>
  <si>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</si>
  <si>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</si>
  <si>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</si>
  <si>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</si>
  <si>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</si>
  <si>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</si>
  <si>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</si>
  <si>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</si>
  <si>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</si>
  <si>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</si>
  <si>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</si>
  <si>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</si>
  <si>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</si>
  <si>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</si>
  <si>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</si>
  <si>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</si>
  <si>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</si>
  <si>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</si>
  <si>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</si>
  <si>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</si>
  <si>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</si>
  <si>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</si>
  <si>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</si>
  <si>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</si>
  <si>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</si>
  <si>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</si>
  <si>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</si>
  <si>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</si>
  <si>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</si>
  <si>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</si>
  <si>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</si>
  <si>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</si>
  <si>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</si>
  <si>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</si>
  <si>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</si>
  <si>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</si>
  <si>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</si>
  <si>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</si>
  <si>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</si>
  <si>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</si>
  <si>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</si>
  <si>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</si>
  <si>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</si>
  <si>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</si>
  <si>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</si>
  <si>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</si>
  <si>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</si>
  <si>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</si>
  <si>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</si>
  <si>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</si>
  <si>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</si>
  <si>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</si>
  <si>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</si>
  <si>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</si>
  <si>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</si>
  <si>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</si>
  <si>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</si>
  <si>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</si>
  <si>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</si>
  <si>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</si>
  <si>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</si>
  <si>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</si>
  <si>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</si>
  <si>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</si>
  <si>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</si>
  <si>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</si>
  <si>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</si>
  <si>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</si>
  <si>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</si>
  <si>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</si>
  <si>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</si>
  <si>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</si>
  <si>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</si>
  <si>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</si>
  <si>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</si>
  <si>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</si>
  <si>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</si>
  <si>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</si>
  <si>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</si>
  <si>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</si>
  <si>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</si>
  <si>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</si>
  <si>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</si>
  <si>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</si>
  <si>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</si>
  <si>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</si>
  <si>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</si>
  <si>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</si>
  <si>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</si>
  <si>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</si>
  <si>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</si>
  <si>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</si>
  <si>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</si>
  <si>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</si>
  <si>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</si>
  <si>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</si>
  <si>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</si>
  <si>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</si>
  <si>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</si>
  <si>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</si>
  <si>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</si>
  <si>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</si>
  <si>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</si>
  <si>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</si>
  <si>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</si>
  <si>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</si>
  <si>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</si>
  <si>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</si>
  <si>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</si>
  <si>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</si>
  <si>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</si>
  <si>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</si>
  <si>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</si>
  <si>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</si>
  <si>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</si>
  <si>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</si>
  <si>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</si>
  <si>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</si>
  <si>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</si>
  <si>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</si>
  <si>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</si>
  <si>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</si>
  <si>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</si>
  <si>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</si>
  <si>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</si>
  <si>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</si>
  <si>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</si>
  <si>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</si>
  <si>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</si>
  <si>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</si>
  <si>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</si>
  <si>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</si>
  <si>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</si>
  <si>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</si>
  <si>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</si>
  <si>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</si>
  <si>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</si>
  <si>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</si>
  <si>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</si>
  <si>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</si>
  <si>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</si>
  <si>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</si>
  <si>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</si>
  <si>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</si>
  <si>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</si>
  <si>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</si>
  <si>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</si>
  <si>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</si>
  <si>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</si>
  <si>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</si>
  <si>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</si>
  <si>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</si>
  <si>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</si>
  <si>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</si>
  <si>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</si>
  <si>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</si>
  <si>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</si>
  <si>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</si>
  <si>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</si>
  <si>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</si>
  <si>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</si>
  <si>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</si>
  <si>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</si>
  <si>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</si>
  <si>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</si>
  <si>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</si>
  <si>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</si>
  <si>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</si>
  <si>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</si>
  <si>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</si>
  <si>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</si>
  <si>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</si>
  <si>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</si>
  <si>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</si>
  <si>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</si>
  <si>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</si>
  <si>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</si>
  <si>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</si>
  <si>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</si>
  <si>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</si>
  <si>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</si>
  <si>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</si>
  <si>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</si>
  <si>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</si>
  <si>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</si>
  <si>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</si>
  <si>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</si>
  <si>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</si>
  <si>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</si>
  <si>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</si>
  <si>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</si>
  <si>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</si>
  <si>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</si>
  <si>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</si>
  <si>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</si>
  <si>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</si>
  <si>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</si>
  <si>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</si>
  <si>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</si>
  <si>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</si>
  <si>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</si>
  <si>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</si>
  <si>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</si>
  <si>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</si>
  <si>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</si>
  <si>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</si>
  <si>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</si>
  <si>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</si>
  <si>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</si>
  <si>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</si>
  <si>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</si>
  <si>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</si>
  <si>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</si>
  <si>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</si>
  <si>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</si>
  <si>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</si>
  <si>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</si>
  <si>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</si>
  <si>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</si>
  <si>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</si>
  <si>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</si>
  <si>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</si>
  <si>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</si>
  <si>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</si>
  <si>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</si>
  <si>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</si>
  <si>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</si>
  <si>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</si>
  <si>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</si>
  <si>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</si>
  <si>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</si>
  <si>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</si>
  <si>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</si>
  <si>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</si>
  <si>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</si>
  <si>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</si>
  <si>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</si>
  <si>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</si>
  <si>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</si>
  <si>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</si>
  <si>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</si>
  <si>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</si>
  <si>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</si>
  <si>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</si>
  <si>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</si>
  <si>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</si>
  <si>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</si>
  <si>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</si>
  <si>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</si>
  <si>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</si>
  <si>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</si>
  <si>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</si>
  <si>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</si>
  <si>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</si>
  <si>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</si>
  <si>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</si>
  <si>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</si>
  <si>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</si>
  <si>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</si>
  <si>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</si>
  <si>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</si>
  <si>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</si>
  <si>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</si>
  <si>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</si>
  <si>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</si>
  <si>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</si>
  <si>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</si>
  <si>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</si>
  <si>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</si>
  <si>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</si>
  <si>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</si>
  <si>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</si>
  <si>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</si>
  <si>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</si>
  <si>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</si>
  <si>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</si>
  <si>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</si>
  <si>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</si>
  <si>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</si>
  <si>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</si>
  <si>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</si>
  <si>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</si>
  <si>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</si>
  <si>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</si>
  <si>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</si>
  <si>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</si>
  <si>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</si>
  <si>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</si>
  <si>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</si>
  <si>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</si>
  <si>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</si>
  <si>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</si>
  <si>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</si>
  <si>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</si>
  <si>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</si>
  <si>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</si>
  <si>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</si>
  <si>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</si>
  <si>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</si>
  <si>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</si>
  <si>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</si>
  <si>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</si>
  <si>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</si>
  <si>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</si>
  <si>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</si>
  <si>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</si>
  <si>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</si>
  <si>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</si>
  <si>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</si>
  <si>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</si>
  <si>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</si>
  <si>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</si>
  <si>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</si>
  <si>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</si>
  <si>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</si>
  <si>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</si>
  <si>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</si>
  <si>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</si>
  <si>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</si>
  <si>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</si>
  <si>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</si>
  <si>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</si>
  <si>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</si>
  <si>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</si>
  <si>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</si>
  <si>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</si>
  <si>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</si>
  <si>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</si>
  <si>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</si>
  <si>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</si>
  <si>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</si>
  <si>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</si>
  <si>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</si>
  <si>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</si>
  <si>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</si>
  <si>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</si>
  <si>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</si>
  <si>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</si>
  <si>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</si>
  <si>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</si>
  <si>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</si>
  <si>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</si>
  <si>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</si>
  <si>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</si>
  <si>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</si>
  <si>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</si>
  <si>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</si>
  <si>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</si>
  <si>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</si>
  <si>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</si>
  <si>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</si>
  <si>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</si>
  <si>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</si>
  <si>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</si>
  <si>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</si>
  <si>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</si>
  <si>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</si>
  <si>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</si>
  <si>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</si>
  <si>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</si>
  <si>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</si>
  <si>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</si>
  <si>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</si>
  <si>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</si>
  <si>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</si>
  <si>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</si>
  <si>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</si>
  <si>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</si>
  <si>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</si>
  <si>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</si>
  <si>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</si>
  <si>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</si>
  <si>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</si>
  <si>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</si>
  <si>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</si>
  <si>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</si>
  <si>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</si>
  <si>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</si>
  <si>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</si>
  <si>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</si>
  <si>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</si>
  <si>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</si>
  <si>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</si>
  <si>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</si>
  <si>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</si>
  <si>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</si>
  <si>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</si>
  <si>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</si>
  <si>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</si>
  <si>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</si>
  <si>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</si>
  <si>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</si>
  <si>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</si>
  <si>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</si>
  <si>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</si>
  <si>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</si>
  <si>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</si>
  <si>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</si>
  <si>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</si>
  <si>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</si>
  <si>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</si>
  <si>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</si>
  <si>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</si>
  <si>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</si>
  <si>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</si>
  <si>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</si>
  <si>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</si>
  <si>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</si>
  <si>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</si>
  <si>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</si>
  <si>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</si>
  <si>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</si>
  <si>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</si>
  <si>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</si>
  <si>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</si>
  <si>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</si>
  <si>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</si>
  <si>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</si>
  <si>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</si>
  <si>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</si>
  <si>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</si>
  <si>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</si>
  <si>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</si>
  <si>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</si>
  <si>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</si>
  <si>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</si>
  <si>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</si>
  <si>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</si>
  <si>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</si>
  <si>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</si>
  <si>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</si>
  <si>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</si>
  <si>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</si>
  <si>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</si>
  <si>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</si>
  <si>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</si>
  <si>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</si>
  <si>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</si>
  <si>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</si>
  <si>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</si>
  <si>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</si>
  <si>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</si>
  <si>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</si>
  <si>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</si>
  <si>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</si>
  <si>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</si>
  <si>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</si>
  <si>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</si>
  <si>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</si>
  <si>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</si>
  <si>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</si>
  <si>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</si>
  <si>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</si>
  <si>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</si>
  <si>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</si>
  <si>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</si>
  <si>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</si>
  <si>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</si>
  <si>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</si>
  <si>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</si>
  <si>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</si>
  <si>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</si>
  <si>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</si>
  <si>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</si>
  <si>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</si>
  <si>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</si>
  <si>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</si>
  <si>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</si>
  <si>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</si>
  <si>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</si>
  <si>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</si>
  <si>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</si>
  <si>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</si>
  <si>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</si>
  <si>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</si>
  <si>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</si>
  <si>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</si>
  <si>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</si>
  <si>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</si>
  <si>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</si>
  <si>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</si>
  <si>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</si>
  <si>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</si>
  <si>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</si>
  <si>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</si>
  <si>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</si>
  <si>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</si>
  <si>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</si>
  <si>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</si>
  <si>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</si>
  <si>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</si>
  <si>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</si>
  <si>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</si>
  <si>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</si>
  <si>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</si>
  <si>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</si>
  <si>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</si>
  <si>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</si>
  <si>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</si>
  <si>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</si>
  <si>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</si>
  <si>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</si>
  <si>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</si>
  <si>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</si>
  <si>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</si>
  <si>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</si>
  <si>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</si>
  <si>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</si>
  <si>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</si>
  <si>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</si>
  <si>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</si>
  <si>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</si>
  <si>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</si>
  <si>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</si>
  <si>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</si>
  <si>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</si>
  <si>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</si>
  <si>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</si>
  <si>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</si>
  <si>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</si>
  <si>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</si>
  <si>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</si>
  <si>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</si>
  <si>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</si>
  <si>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</si>
  <si>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</si>
  <si>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</si>
  <si>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</si>
  <si>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</si>
  <si>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</si>
  <si>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</si>
  <si>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</si>
  <si>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</si>
  <si>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</si>
  <si>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</si>
  <si>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</si>
  <si>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</si>
  <si>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</si>
  <si>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</si>
  <si>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</si>
  <si>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</si>
  <si>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</si>
  <si>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</si>
  <si>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</si>
  <si>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</si>
  <si>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</si>
  <si>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</si>
  <si>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</si>
  <si>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</si>
  <si>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</si>
  <si>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</si>
  <si>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</si>
  <si>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</si>
  <si>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</si>
  <si>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</si>
  <si>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</si>
  <si>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</si>
  <si>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</si>
  <si>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</si>
  <si>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</si>
  <si>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</si>
  <si>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</si>
  <si>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</si>
  <si>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</si>
  <si>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</si>
  <si>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</si>
  <si>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</si>
  <si>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</si>
  <si>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</si>
  <si>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</si>
  <si>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</si>
  <si>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</si>
  <si>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</si>
  <si>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</si>
  <si>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</si>
  <si>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</si>
  <si>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</si>
  <si>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</si>
  <si>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</si>
  <si>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</si>
  <si>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</si>
  <si>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</si>
  <si>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</si>
  <si>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</si>
  <si>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</si>
  <si>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</si>
  <si>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</si>
  <si>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</si>
  <si>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</si>
  <si>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</si>
  <si>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</si>
  <si>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</si>
  <si>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</si>
  <si>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</si>
  <si>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</si>
  <si>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</si>
  <si>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</si>
  <si>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</si>
  <si>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</si>
  <si>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</si>
  <si>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</si>
  <si>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</si>
  <si>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</si>
  <si>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</si>
  <si>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</si>
  <si>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</si>
  <si>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</si>
  <si>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</si>
  <si>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</si>
  <si>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</si>
  <si>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</si>
  <si>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</si>
  <si>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</si>
  <si>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</si>
  <si>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</si>
  <si>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</si>
  <si>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</si>
  <si>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</si>
  <si>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</si>
  <si>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</si>
  <si>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</si>
  <si>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</si>
  <si>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</si>
  <si>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</si>
  <si>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</si>
  <si>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</si>
  <si>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</si>
  <si>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</si>
  <si>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</si>
  <si>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</si>
  <si>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</si>
  <si>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</si>
  <si>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</si>
  <si>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</si>
  <si>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</si>
  <si>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</si>
  <si>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</si>
  <si>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</si>
  <si>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</si>
  <si>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</si>
  <si>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</si>
  <si>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</si>
  <si>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</si>
  <si>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</si>
  <si>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</si>
  <si>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</si>
  <si>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</si>
  <si>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</si>
  <si>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</si>
  <si>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</si>
  <si>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</si>
  <si>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</si>
  <si>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</si>
  <si>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</si>
  <si>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</si>
  <si>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</si>
  <si>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</si>
  <si>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</si>
  <si>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</si>
  <si>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</si>
  <si>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</si>
  <si>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</si>
  <si>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</si>
  <si>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</si>
  <si>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</si>
  <si>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</si>
  <si>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</si>
  <si>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</si>
  <si>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</si>
  <si>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</si>
  <si>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</si>
  <si>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</si>
  <si>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</si>
  <si>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</si>
  <si>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</si>
  <si>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</si>
  <si>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</si>
  <si>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</si>
  <si>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</si>
  <si>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</si>
  <si>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</si>
  <si>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</si>
  <si>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</si>
  <si>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</si>
  <si>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</si>
  <si>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</si>
  <si>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</si>
  <si>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</si>
  <si>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</si>
  <si>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</si>
  <si>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</si>
  <si>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</si>
  <si>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</si>
  <si>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</si>
  <si>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</si>
  <si>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</si>
  <si>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</si>
  <si>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</si>
  <si>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</si>
  <si>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</si>
  <si>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</si>
  <si>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</si>
  <si>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</si>
  <si>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</si>
  <si>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</si>
  <si>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</si>
  <si>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</si>
  <si>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</si>
  <si>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</si>
  <si>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</si>
  <si>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</si>
  <si>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</si>
  <si>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</si>
  <si>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</si>
  <si>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</si>
  <si>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</si>
  <si>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</si>
  <si>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</si>
  <si>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</si>
  <si>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</si>
  <si>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</si>
  <si>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</si>
  <si>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</si>
  <si>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</si>
  <si>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</si>
  <si>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</si>
  <si>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</si>
  <si>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</si>
  <si>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</si>
  <si>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</si>
  <si>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</si>
  <si>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</si>
  <si>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</si>
  <si>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</si>
  <si>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</si>
  <si>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</si>
  <si>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</si>
  <si>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</si>
  <si>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</si>
  <si>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</si>
  <si>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</si>
  <si>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</si>
  <si>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</si>
  <si>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</si>
  <si>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</si>
  <si>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</si>
  <si>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</si>
  <si>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</si>
  <si>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</si>
  <si>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</si>
  <si>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</si>
  <si>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</si>
  <si>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</si>
  <si>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</si>
  <si>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</si>
  <si>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</si>
  <si>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</si>
  <si>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</si>
  <si>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</si>
  <si>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</si>
  <si>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</si>
  <si>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</si>
  <si>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</si>
  <si>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</si>
  <si>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</si>
  <si>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</si>
  <si>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</si>
  <si>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</si>
  <si>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</si>
  <si>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</si>
  <si>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</si>
  <si>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</si>
  <si>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</si>
  <si>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</si>
  <si>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</si>
  <si>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</si>
  <si>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</si>
  <si>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</si>
  <si>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</si>
  <si>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</si>
  <si>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</si>
  <si>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</si>
  <si>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</si>
  <si>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</si>
  <si>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</si>
  <si>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</si>
  <si>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</si>
  <si>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</si>
  <si>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</si>
  <si>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</si>
  <si>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</si>
  <si>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</si>
  <si>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</si>
  <si>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</si>
  <si>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</si>
  <si>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</si>
  <si>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</si>
  <si>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</si>
  <si>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</si>
  <si>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</si>
  <si>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</si>
  <si>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</si>
  <si>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</si>
  <si>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</si>
  <si>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</si>
  <si>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</si>
  <si>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</si>
  <si>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</si>
  <si>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</si>
  <si>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</si>
  <si>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</si>
  <si>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</si>
  <si>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</si>
  <si>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</si>
  <si>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</si>
  <si>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</si>
  <si>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</si>
  <si>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</si>
  <si>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</si>
  <si>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</si>
  <si>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</si>
  <si>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</si>
  <si>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</si>
  <si>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</si>
  <si>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</si>
  <si>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</si>
  <si>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</si>
  <si>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</si>
  <si>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</si>
  <si>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</si>
  <si>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</si>
  <si>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</si>
  <si>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</si>
  <si>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</si>
  <si>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</si>
  <si>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</si>
  <si>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</si>
  <si>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</si>
  <si>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</si>
  <si>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</si>
  <si>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</si>
  <si>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</si>
  <si>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</si>
  <si>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</si>
  <si>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</si>
  <si>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</si>
  <si>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</si>
  <si>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</si>
  <si>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</si>
  <si>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</si>
  <si>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</si>
  <si>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</si>
  <si>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</si>
  <si>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</si>
  <si>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</si>
  <si>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</si>
  <si>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</si>
  <si>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</si>
  <si>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</si>
  <si>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</si>
  <si>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</si>
  <si>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</si>
  <si>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</si>
  <si>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</si>
  <si>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</si>
  <si>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</si>
  <si>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</si>
  <si>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</si>
  <si>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</si>
  <si>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</si>
  <si>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</si>
  <si>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</si>
  <si>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</si>
  <si>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</si>
  <si>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</si>
  <si>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</si>
  <si>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</si>
  <si>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</si>
  <si>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</si>
  <si>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</si>
  <si>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</si>
  <si>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</si>
  <si>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</si>
  <si>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</si>
  <si>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</si>
  <si>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</si>
  <si>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</si>
  <si>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</si>
  <si>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</si>
  <si>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</si>
  <si>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</si>
  <si>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</si>
  <si>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</si>
  <si>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</si>
  <si>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</si>
  <si>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</si>
  <si>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</si>
  <si>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</si>
  <si>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</si>
  <si>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</si>
  <si>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</si>
  <si>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</si>
  <si>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</si>
  <si>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</si>
  <si>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</si>
  <si>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</si>
  <si>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</si>
  <si>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</si>
  <si>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</si>
  <si>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</si>
  <si>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</si>
  <si>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</si>
  <si>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</si>
  <si>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</si>
  <si>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</si>
  <si>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</si>
  <si>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</si>
  <si>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</si>
  <si>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</si>
  <si>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</si>
  <si>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</si>
  <si>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</si>
  <si>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</si>
  <si>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</si>
  <si>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</si>
  <si>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</si>
  <si>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</si>
  <si>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</si>
  <si>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</si>
  <si>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</si>
  <si>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</si>
  <si>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</si>
  <si>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</si>
  <si>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</si>
  <si>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</si>
  <si>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</si>
  <si>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</si>
  <si>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</si>
  <si>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</si>
  <si>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</si>
  <si>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</si>
  <si>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</si>
  <si>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</si>
  <si>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</si>
  <si>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</si>
  <si>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</si>
  <si>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</si>
  <si>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</si>
  <si>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</si>
  <si>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</si>
  <si>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</si>
  <si>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</si>
  <si>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</si>
  <si>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</si>
  <si>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</si>
  <si>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</si>
  <si>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</si>
  <si>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</si>
  <si>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</si>
  <si>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</si>
  <si>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</si>
  <si>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</si>
  <si>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</si>
  <si>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</si>
  <si>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</si>
  <si>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</si>
  <si>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</si>
  <si>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</si>
  <si>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</si>
  <si>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</si>
  <si>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</si>
  <si>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</si>
  <si>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</si>
  <si>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</si>
  <si>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</si>
  <si>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</si>
  <si>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</si>
  <si>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</si>
  <si>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</si>
  <si>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</si>
  <si>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</si>
  <si>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</si>
  <si>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</si>
  <si>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</si>
  <si>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</si>
  <si>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</si>
  <si>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</si>
  <si>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</si>
  <si>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</si>
  <si>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</si>
  <si>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</si>
  <si>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</si>
  <si>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</si>
  <si>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</si>
  <si>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</si>
  <si>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</si>
  <si>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</si>
  <si>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</si>
  <si>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</si>
  <si>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</si>
  <si>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</si>
  <si>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</si>
  <si>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</si>
  <si>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</si>
  <si>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</si>
  <si>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</si>
  <si>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</si>
  <si>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</si>
  <si>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</si>
  <si>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</si>
  <si>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</si>
  <si>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</si>
  <si>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</si>
  <si>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</si>
  <si>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</si>
  <si>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</si>
  <si>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</si>
  <si>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</si>
  <si>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</si>
  <si>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</si>
  <si>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</si>
  <si>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</si>
  <si>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</si>
  <si>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</si>
  <si>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</si>
  <si>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</si>
  <si>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</si>
  <si>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</si>
  <si>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</si>
  <si>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</si>
  <si>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</si>
  <si>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</si>
  <si>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</si>
  <si>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</si>
  <si>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</si>
  <si>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</si>
  <si>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</si>
  <si>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</si>
  <si>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</si>
  <si>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</si>
  <si>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</si>
  <si>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</si>
  <si>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</si>
  <si>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</si>
  <si>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</si>
  <si>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</si>
  <si>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</si>
  <si>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</si>
  <si>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</si>
  <si>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</si>
  <si>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</si>
  <si>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</si>
  <si>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</si>
  <si>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</si>
  <si>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</si>
  <si>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</si>
  <si>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</si>
  <si>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</si>
  <si>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</si>
  <si>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</si>
  <si>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</si>
  <si>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</si>
  <si>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</si>
  <si>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</si>
  <si>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</si>
  <si>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</si>
  <si>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</si>
  <si>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</si>
  <si>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</si>
  <si>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</si>
  <si>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</si>
  <si>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</si>
  <si>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</si>
  <si>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</si>
  <si>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</si>
  <si>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</si>
  <si>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</si>
  <si>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</si>
  <si>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</si>
  <si>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</si>
  <si>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</si>
  <si>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</si>
  <si>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</si>
  <si>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</si>
  <si>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</si>
  <si>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</si>
  <si>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</si>
  <si>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</si>
  <si>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</si>
  <si>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</si>
  <si>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</si>
  <si>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</si>
  <si>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</si>
  <si>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</si>
  <si>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</si>
  <si>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</si>
  <si>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</si>
  <si>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</si>
  <si>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</si>
  <si>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</si>
  <si>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</si>
  <si>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</si>
  <si>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</si>
  <si>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</si>
  <si>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</si>
  <si>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</si>
  <si>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</si>
  <si>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</si>
  <si>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</si>
  <si>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</si>
  <si>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</si>
  <si>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</si>
  <si>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</si>
  <si>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</si>
  <si>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</si>
  <si>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</si>
  <si>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</si>
  <si>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</si>
  <si>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</si>
  <si>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</si>
  <si>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</si>
  <si>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</si>
  <si>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</si>
  <si>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</si>
  <si>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</si>
  <si>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</si>
  <si>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</si>
  <si>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</si>
  <si>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</si>
  <si>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</si>
  <si>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</si>
  <si>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</si>
  <si>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</si>
  <si>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</si>
  <si>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</si>
  <si>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</si>
  <si>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</si>
  <si>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</si>
  <si>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</si>
  <si>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</si>
  <si>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</si>
  <si>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</si>
  <si>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</si>
  <si>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</si>
  <si>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</si>
  <si>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</si>
  <si>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</si>
  <si>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</si>
  <si>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</si>
  <si>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</si>
  <si>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</si>
  <si>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</si>
  <si>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</si>
  <si>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</si>
  <si>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</si>
  <si>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</si>
  <si>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</si>
  <si>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</si>
  <si>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</si>
  <si>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</si>
  <si>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</si>
  <si>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</si>
  <si>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</si>
  <si>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</si>
  <si>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</si>
  <si>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</si>
  <si>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</si>
  <si>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</si>
  <si>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</si>
  <si>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</si>
  <si>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</si>
  <si>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</si>
  <si>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</si>
  <si>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</si>
  <si>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</si>
  <si>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</si>
  <si>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</si>
  <si>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</si>
  <si>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</si>
  <si>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</si>
  <si>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</si>
  <si>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</si>
  <si>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</si>
  <si>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</si>
  <si>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</si>
  <si>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</si>
  <si>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</si>
  <si>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</si>
  <si>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</si>
  <si>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</si>
  <si>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</si>
  <si>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</si>
  <si>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</si>
  <si>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</si>
  <si>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</si>
  <si>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</si>
  <si>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</si>
  <si>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</si>
  <si>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</si>
  <si>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</si>
  <si>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</si>
  <si>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</si>
  <si>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</si>
  <si>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</si>
  <si>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</si>
  <si>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</si>
  <si>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</si>
  <si>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</si>
  <si>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</si>
  <si>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</si>
  <si>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</si>
  <si>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</si>
  <si>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</si>
  <si>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</si>
  <si>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</si>
  <si>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</si>
  <si>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</si>
  <si>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</si>
  <si>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</si>
  <si>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</si>
  <si>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</si>
  <si>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</si>
  <si>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</si>
  <si>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</si>
  <si>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</si>
  <si>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</si>
  <si>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</si>
  <si>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</si>
  <si>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</si>
  <si>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</si>
  <si>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</si>
  <si>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</si>
  <si>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</si>
  <si>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</si>
  <si>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</si>
  <si>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</si>
  <si>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</si>
  <si>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</si>
  <si>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</si>
  <si>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</si>
  <si>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</si>
  <si>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</si>
  <si>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</si>
  <si>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</si>
  <si>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</si>
  <si>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</si>
  <si>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</si>
  <si>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</si>
  <si>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</si>
  <si>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</si>
  <si>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</si>
  <si>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</si>
  <si>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</si>
  <si>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</si>
  <si>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</si>
  <si>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</si>
  <si>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</si>
  <si>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</si>
  <si>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</si>
  <si>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</si>
  <si>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</si>
  <si>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</si>
  <si>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</si>
  <si>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</si>
  <si>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</si>
  <si>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</si>
  <si>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</si>
  <si>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</si>
  <si>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</si>
  <si>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</si>
  <si>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</si>
  <si>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</si>
  <si>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</si>
  <si>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</si>
  <si>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</si>
  <si>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</si>
  <si>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</si>
  <si>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</si>
  <si>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</si>
  <si>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</si>
  <si>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</si>
  <si>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</si>
  <si>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</si>
  <si>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</si>
  <si>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</si>
  <si>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</si>
  <si>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</si>
  <si>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</si>
  <si>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</si>
  <si>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</si>
  <si>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</si>
  <si>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</si>
  <si>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</si>
  <si>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</si>
  <si>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</si>
  <si>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</si>
  <si>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</si>
  <si>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</si>
  <si>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</si>
  <si>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</si>
  <si>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</si>
  <si>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</si>
  <si>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</si>
  <si>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</si>
  <si>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</si>
  <si>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</si>
  <si>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</si>
  <si>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</si>
  <si>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</si>
  <si>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</si>
  <si>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</si>
  <si>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</si>
  <si>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</si>
  <si>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</si>
  <si>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</si>
  <si>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</si>
  <si>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</si>
  <si>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</si>
  <si>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</si>
  <si>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</si>
  <si>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</si>
  <si>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</si>
  <si>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</si>
  <si>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</si>
  <si>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</si>
  <si>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</si>
  <si>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</si>
  <si>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</si>
  <si>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</si>
  <si>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</si>
  <si>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</si>
  <si>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</si>
  <si>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</si>
  <si>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</si>
  <si>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</si>
  <si>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</si>
  <si>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</si>
  <si>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</si>
  <si>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</si>
  <si>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</si>
  <si>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</si>
  <si>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</si>
  <si>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</si>
  <si>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</si>
  <si>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</si>
  <si>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</si>
  <si>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</si>
  <si>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</si>
  <si>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</si>
  <si>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</si>
  <si>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</si>
  <si>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</si>
  <si>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</si>
  <si>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</si>
  <si>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</si>
  <si>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</si>
  <si>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</si>
  <si>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</si>
  <si>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</si>
  <si>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</si>
  <si>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</si>
  <si>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</si>
  <si>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</si>
  <si>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</si>
  <si>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</si>
  <si>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</si>
  <si>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</si>
  <si>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</si>
  <si>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</si>
  <si>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</si>
  <si>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</si>
  <si>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</si>
  <si>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</si>
  <si>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</si>
  <si>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</si>
  <si>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</si>
  <si>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</si>
  <si>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</si>
  <si>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</si>
  <si>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</si>
  <si>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</si>
  <si>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</si>
  <si>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</si>
  <si>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</si>
  <si>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</si>
  <si>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</si>
  <si>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</si>
  <si>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</si>
  <si>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</si>
  <si>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</si>
  <si>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</si>
  <si>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</si>
  <si>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</si>
  <si>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</si>
  <si>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</si>
  <si>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</si>
  <si>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</si>
  <si>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</si>
  <si>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</si>
  <si>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</si>
  <si>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</si>
  <si>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</si>
  <si>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</si>
  <si>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</si>
  <si>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</si>
  <si>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</si>
  <si>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</si>
  <si>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</si>
  <si>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</si>
  <si>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</si>
  <si>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</si>
  <si>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</si>
  <si>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</si>
  <si>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</si>
  <si>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</si>
  <si>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</si>
  <si>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</si>
  <si>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</si>
  <si>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</si>
  <si>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</si>
  <si>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</si>
  <si>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</si>
  <si>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</si>
  <si>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</si>
  <si>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</si>
  <si>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</si>
  <si>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</si>
  <si>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</si>
  <si>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</si>
  <si>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</si>
  <si>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</si>
  <si>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</si>
  <si>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</si>
  <si>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</si>
  <si>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</si>
  <si>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</si>
  <si>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</si>
  <si>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</si>
  <si>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</si>
  <si>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</si>
  <si>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</si>
  <si>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</si>
  <si>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</si>
  <si>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</si>
  <si>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</si>
  <si>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</si>
  <si>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</si>
  <si>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</si>
  <si>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</si>
  <si>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</si>
  <si>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</si>
  <si>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</si>
  <si>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</si>
  <si>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</si>
  <si>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</si>
  <si>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</si>
  <si>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</si>
  <si>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</si>
  <si>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</si>
  <si>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</si>
  <si>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</si>
  <si>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</si>
  <si>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</si>
  <si>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</si>
  <si>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</si>
  <si>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</si>
  <si>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</si>
  <si>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</si>
  <si>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</si>
  <si>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</si>
  <si>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</si>
  <si>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</si>
  <si>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</si>
  <si>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</si>
  <si>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</si>
  <si>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</si>
  <si>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</si>
  <si>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</si>
  <si>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</si>
  <si>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</si>
  <si>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</si>
  <si>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</si>
  <si>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</si>
  <si>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</si>
  <si>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</si>
  <si>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</si>
  <si>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</si>
  <si>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</si>
  <si>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</si>
  <si>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</si>
  <si>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</si>
  <si>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</si>
  <si>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</si>
  <si>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</si>
  <si>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</si>
  <si>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</si>
  <si>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</si>
  <si>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</si>
  <si>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</si>
  <si>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</si>
  <si>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</si>
  <si>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</si>
  <si>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</si>
  <si>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</si>
  <si>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</si>
  <si>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</si>
  <si>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</si>
  <si>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</si>
  <si>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</si>
  <si>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</si>
  <si>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</si>
  <si>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</si>
  <si>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</si>
  <si>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</si>
  <si>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</si>
  <si>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</si>
  <si>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</si>
  <si>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</si>
  <si>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</si>
  <si>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</si>
  <si>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</si>
  <si>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</si>
  <si>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</si>
  <si>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</si>
  <si>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</si>
  <si>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</si>
  <si>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</si>
  <si>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</si>
  <si>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</si>
  <si>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</si>
  <si>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</si>
  <si>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</si>
  <si>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</si>
  <si>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</si>
  <si>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</si>
  <si>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</si>
  <si>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</si>
  <si>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</si>
  <si>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</si>
  <si>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</si>
  <si>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</si>
  <si>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</si>
  <si>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</si>
  <si>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</si>
  <si>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</si>
  <si>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</si>
  <si>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</si>
  <si>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</si>
  <si>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</si>
  <si>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</si>
  <si>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</si>
  <si>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</si>
  <si>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</si>
  <si>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</si>
  <si>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</si>
  <si>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</si>
  <si>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</si>
  <si>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</si>
  <si>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</si>
  <si>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</si>
  <si>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</si>
  <si>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</si>
  <si>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</si>
  <si>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</si>
  <si>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</si>
  <si>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</si>
  <si>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</si>
  <si>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</si>
  <si>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</si>
  <si>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</si>
  <si>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</si>
  <si>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</si>
  <si>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</si>
  <si>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</si>
  <si>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</si>
  <si>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</si>
  <si>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</si>
  <si>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</si>
  <si>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</si>
  <si>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</si>
  <si>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</si>
  <si>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</si>
  <si>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</si>
  <si>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</si>
  <si>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</si>
  <si>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</si>
  <si>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</si>
  <si>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</si>
  <si>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</si>
  <si>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</si>
  <si>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</si>
  <si>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</si>
  <si>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</si>
  <si>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</si>
  <si>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</si>
  <si>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</si>
  <si>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</si>
  <si>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</si>
  <si>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</si>
  <si>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</si>
  <si>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</si>
  <si>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</si>
  <si>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</si>
  <si>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</si>
  <si>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</si>
  <si>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</si>
  <si>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</si>
  <si>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</si>
  <si>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</si>
  <si>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</si>
  <si>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</si>
  <si>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</si>
  <si>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</si>
  <si>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</si>
  <si>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</si>
  <si>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</si>
  <si>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</si>
  <si>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</si>
  <si>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</si>
  <si>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</si>
  <si>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</si>
  <si>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</si>
  <si>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</si>
  <si>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</si>
  <si>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</si>
  <si>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</si>
  <si>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</si>
  <si>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</si>
  <si>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</si>
  <si>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</si>
  <si>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</si>
  <si>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</si>
  <si>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</si>
  <si>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</si>
  <si>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</si>
  <si>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</si>
  <si>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</si>
  <si>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</si>
  <si>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</si>
  <si>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</si>
  <si>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</si>
  <si>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</si>
  <si>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</si>
  <si>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</si>
  <si>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</si>
  <si>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</si>
  <si>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</si>
  <si>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</si>
  <si>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</si>
  <si>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</si>
  <si>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</si>
  <si>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</si>
  <si>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</si>
  <si>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</si>
  <si>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</si>
  <si>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</si>
  <si>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</si>
  <si>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</si>
  <si>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</si>
  <si>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</si>
  <si>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</si>
  <si>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</si>
  <si>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</si>
  <si>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</si>
  <si>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</si>
  <si>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</si>
  <si>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</si>
  <si>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</si>
  <si>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</si>
  <si>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</si>
  <si>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</si>
  <si>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</si>
  <si>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</si>
  <si>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</si>
  <si>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</si>
  <si>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</si>
  <si>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</si>
  <si>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</si>
  <si>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</si>
  <si>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</si>
  <si>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</si>
  <si>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</si>
  <si>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</si>
  <si>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</si>
  <si>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</si>
  <si>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</si>
  <si>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</si>
  <si>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</si>
  <si>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</si>
  <si>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</si>
  <si>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</si>
  <si>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</si>
  <si>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</si>
  <si>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</si>
  <si>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</si>
  <si>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</si>
  <si>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</si>
  <si>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</si>
  <si>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</si>
  <si>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</si>
  <si>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</si>
  <si>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</si>
  <si>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</si>
  <si>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</si>
  <si>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</si>
  <si>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</si>
  <si>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</si>
  <si>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</si>
  <si>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</si>
  <si>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</si>
  <si>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</si>
  <si>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</si>
  <si>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</si>
  <si>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</si>
  <si>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</si>
  <si>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</si>
  <si>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</si>
  <si>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</si>
  <si>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</si>
  <si>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</si>
  <si>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</si>
  <si>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</si>
  <si>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</si>
  <si>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</si>
  <si>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</si>
  <si>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</si>
  <si>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</si>
  <si>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</si>
  <si>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</si>
  <si>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</si>
  <si>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</si>
  <si>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</si>
  <si>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</si>
  <si>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</si>
  <si>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</si>
  <si>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</si>
  <si>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</si>
  <si>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</si>
  <si>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</si>
  <si>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</si>
  <si>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</si>
  <si>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</si>
  <si>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</si>
  <si>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</si>
  <si>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</si>
  <si>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</si>
  <si>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</si>
  <si>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</si>
  <si>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</si>
  <si>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</si>
  <si>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</si>
  <si>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</si>
  <si>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</si>
  <si>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</si>
  <si>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</si>
  <si>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</si>
  <si>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</si>
  <si>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</si>
  <si>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</si>
  <si>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</si>
  <si>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</si>
  <si>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</si>
  <si>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</si>
  <si>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</si>
  <si>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</si>
  <si>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</si>
  <si>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</si>
  <si>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</si>
  <si>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</si>
  <si>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</si>
  <si>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</si>
  <si>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</si>
  <si>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</si>
  <si>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</si>
  <si>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</si>
  <si>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</si>
  <si>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</si>
  <si>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</si>
  <si>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</si>
  <si>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</si>
  <si>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</si>
  <si>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</si>
  <si>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</si>
  <si>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</si>
  <si>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</si>
  <si>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</si>
  <si>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</si>
  <si>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</si>
  <si>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</si>
  <si>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</si>
  <si>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</si>
  <si>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</si>
  <si>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</si>
  <si>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</si>
  <si>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</si>
  <si>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</si>
  <si>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</si>
  <si>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</si>
  <si>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</si>
  <si>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</si>
  <si>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</si>
  <si>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</si>
  <si>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</si>
  <si>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</si>
  <si>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</si>
  <si>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</si>
  <si>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</si>
  <si>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</si>
  <si>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</si>
  <si>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</si>
  <si>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</si>
  <si>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</si>
  <si>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</si>
  <si>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</si>
  <si>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</si>
  <si>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</si>
  <si>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</si>
  <si>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</si>
  <si>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</si>
  <si>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</si>
  <si>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</si>
  <si>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</si>
  <si>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</si>
  <si>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</si>
  <si>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</si>
  <si>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</si>
  <si>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</si>
  <si>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</si>
  <si>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</si>
  <si>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</si>
  <si>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</si>
  <si>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</si>
  <si>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</si>
  <si>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</si>
  <si>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</si>
  <si>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</si>
  <si>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</si>
  <si>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</si>
  <si>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</si>
  <si>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</si>
  <si>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</si>
  <si>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</si>
  <si>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</si>
  <si>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</si>
  <si>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</si>
  <si>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</si>
  <si>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</si>
  <si>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</si>
  <si>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</si>
  <si>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</si>
  <si>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</si>
  <si>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</si>
  <si>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</si>
  <si>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</si>
  <si>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</si>
  <si>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</si>
  <si>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</si>
  <si>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</si>
  <si>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</si>
  <si>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</si>
  <si>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</si>
  <si>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</si>
  <si>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</si>
  <si>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</si>
  <si>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</si>
  <si>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</si>
  <si>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</si>
  <si>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</si>
  <si>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</si>
  <si>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</si>
  <si>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</si>
  <si>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</si>
  <si>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</si>
  <si>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</si>
  <si>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</si>
  <si>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</si>
  <si>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</si>
  <si>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</si>
  <si>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</si>
  <si>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</si>
  <si>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</si>
  <si>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</si>
  <si>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</si>
  <si>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</si>
  <si>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</si>
  <si>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</si>
  <si>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</si>
  <si>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</si>
  <si>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</si>
  <si>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</si>
  <si>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</si>
  <si>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</si>
  <si>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</si>
  <si>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</si>
  <si>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</si>
  <si>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</si>
  <si>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</si>
  <si>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</si>
  <si>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</si>
  <si>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</si>
  <si>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</si>
  <si>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</si>
  <si>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</si>
  <si>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</si>
  <si>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</si>
  <si>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</si>
  <si>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</si>
  <si>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</si>
  <si>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</si>
  <si>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</si>
  <si>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</si>
  <si>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</si>
  <si>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</si>
  <si>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</si>
  <si>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</si>
  <si>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</si>
  <si>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</si>
  <si>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</si>
  <si>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</si>
  <si>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</si>
  <si>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</si>
  <si>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</si>
  <si>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</si>
  <si>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</si>
  <si>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</si>
  <si>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</si>
  <si>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</si>
  <si>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</si>
  <si>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</si>
  <si>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</si>
  <si>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</si>
  <si>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</si>
  <si>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</si>
  <si>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</si>
  <si>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</si>
  <si>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</si>
  <si>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</si>
  <si>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</si>
  <si>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</si>
  <si>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</si>
  <si>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</si>
  <si>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</si>
  <si>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</si>
  <si>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</si>
  <si>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</si>
  <si>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</si>
  <si>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</si>
  <si>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</si>
  <si>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</si>
  <si>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</si>
  <si>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</si>
  <si>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</si>
  <si>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</si>
  <si>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</si>
  <si>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</si>
  <si>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</si>
  <si>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</si>
  <si>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</si>
  <si>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</si>
  <si>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</si>
  <si>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</si>
  <si>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</si>
  <si>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</si>
  <si>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</si>
  <si>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</si>
  <si>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</si>
  <si>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</si>
  <si>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</si>
  <si>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</si>
  <si>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</si>
  <si>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</si>
  <si>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</si>
  <si>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</si>
  <si>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</si>
  <si>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</si>
  <si>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</si>
  <si>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</si>
  <si>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</si>
  <si>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</si>
  <si>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</si>
  <si>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</si>
  <si>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</si>
  <si>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</si>
  <si>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</si>
  <si>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</si>
  <si>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</si>
  <si>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</si>
  <si>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</si>
  <si>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</si>
  <si>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</si>
  <si>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</si>
  <si>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</si>
  <si>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</si>
  <si>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</si>
  <si>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</si>
  <si>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</si>
  <si>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</si>
  <si>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</si>
  <si>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</si>
  <si>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</si>
  <si>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</si>
  <si>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</si>
  <si>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</si>
  <si>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</si>
  <si>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</si>
  <si>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</si>
  <si>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</si>
  <si>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</si>
  <si>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</si>
  <si>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</si>
  <si>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</si>
  <si>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</si>
  <si>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</si>
  <si>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</si>
  <si>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</si>
  <si>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</si>
  <si>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</si>
  <si>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</si>
  <si>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</si>
  <si>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</si>
  <si>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</si>
  <si>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</si>
  <si>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</si>
  <si>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</si>
  <si>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</si>
  <si>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</si>
  <si>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</si>
  <si>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</si>
  <si>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</si>
  <si>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</si>
  <si>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</si>
  <si>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</si>
  <si>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</si>
  <si>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</si>
  <si>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</si>
  <si>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</si>
  <si>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</si>
  <si>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</si>
  <si>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</si>
  <si>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</si>
  <si>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</si>
  <si>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</si>
  <si>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</si>
  <si>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</si>
  <si>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</si>
  <si>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</si>
  <si>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</si>
  <si>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</si>
  <si>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</si>
  <si>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</si>
  <si>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</si>
  <si>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</si>
  <si>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</si>
  <si>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</si>
  <si>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</si>
  <si>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</si>
  <si>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</si>
  <si>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</si>
  <si>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</si>
  <si>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</si>
  <si>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</si>
  <si>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</si>
  <si>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</si>
  <si>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</si>
  <si>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</si>
  <si>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</si>
  <si>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</si>
  <si>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</si>
  <si>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</si>
  <si>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</si>
  <si>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</si>
  <si>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</si>
  <si>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</si>
  <si>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</si>
  <si>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</si>
  <si>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</si>
  <si>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</si>
  <si>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</si>
  <si>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</si>
  <si>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</si>
  <si>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</si>
  <si>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</si>
  <si>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</si>
  <si>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</si>
  <si>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</si>
  <si>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</si>
  <si>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</si>
  <si>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</si>
  <si>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</si>
  <si>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</si>
  <si>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</si>
  <si>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</si>
  <si>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</si>
  <si>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</si>
  <si>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</si>
  <si>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</si>
  <si>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</si>
  <si>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</si>
  <si>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</si>
  <si>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</si>
  <si>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</si>
  <si>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</si>
  <si>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</si>
  <si>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</si>
  <si>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</si>
  <si>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</si>
  <si>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</si>
  <si>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</si>
  <si>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</si>
  <si>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</si>
  <si>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</si>
  <si>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</si>
  <si>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</si>
  <si>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</si>
  <si>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</si>
  <si>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</si>
  <si>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</si>
  <si>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</si>
  <si>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</si>
  <si>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</si>
  <si>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</si>
  <si>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</si>
  <si>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</si>
  <si>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</si>
  <si>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</si>
  <si>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</si>
  <si>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</si>
  <si>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</si>
  <si>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</si>
  <si>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</si>
  <si>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</si>
  <si>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</si>
  <si>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</si>
  <si>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</si>
  <si>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</si>
  <si>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</si>
  <si>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</si>
  <si>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</si>
  <si>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</si>
  <si>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</si>
  <si>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</si>
  <si>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</si>
  <si>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</si>
  <si>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</si>
  <si>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</si>
  <si>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</si>
  <si>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</si>
  <si>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</si>
  <si>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</si>
  <si>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</si>
  <si>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</si>
  <si>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</si>
  <si>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</si>
  <si>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</si>
  <si>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</si>
  <si>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</si>
  <si>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</si>
  <si>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</si>
  <si>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</si>
  <si>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</si>
  <si>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</si>
  <si>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</si>
  <si>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</si>
  <si>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</si>
  <si>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</si>
  <si>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</si>
  <si>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</si>
  <si>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</si>
  <si>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</si>
  <si>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</si>
  <si>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</si>
  <si>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</si>
  <si>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</si>
  <si>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</si>
  <si>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</si>
  <si>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</si>
  <si>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</si>
  <si>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</si>
  <si>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</si>
  <si>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</si>
  <si>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</si>
  <si>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</si>
  <si>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</si>
  <si>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</si>
  <si>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</si>
  <si>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</si>
  <si>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</si>
  <si>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</si>
  <si>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</si>
  <si>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</si>
  <si>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</si>
  <si>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</si>
  <si>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</si>
  <si>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</si>
  <si>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</si>
  <si>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</si>
  <si>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</si>
  <si>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</si>
  <si>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</si>
  <si>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</si>
  <si>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</si>
  <si>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</si>
  <si>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</si>
  <si>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</si>
  <si>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</si>
  <si>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</si>
  <si>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</si>
  <si>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</si>
  <si>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</si>
  <si>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</si>
  <si>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</si>
  <si>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</si>
  <si>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</si>
  <si>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</si>
  <si>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</si>
  <si>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</si>
  <si>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</si>
  <si>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</si>
  <si>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</si>
  <si>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</si>
  <si>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</si>
  <si>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</si>
  <si>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</si>
  <si>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</si>
  <si>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</si>
  <si>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</si>
  <si>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</si>
  <si>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</si>
  <si>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</si>
  <si>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</si>
  <si>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</si>
  <si>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</si>
  <si>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</si>
  <si>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</si>
  <si>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</si>
  <si>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</si>
  <si>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</si>
  <si>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</si>
  <si>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</si>
  <si>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</si>
  <si>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</si>
  <si>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</si>
  <si>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</si>
  <si>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</si>
  <si>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</si>
  <si>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</si>
  <si>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</si>
  <si>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</si>
  <si>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</si>
  <si>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</si>
  <si>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</si>
  <si>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</si>
  <si>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</si>
  <si>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</si>
  <si>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</si>
  <si>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</si>
  <si>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</si>
  <si>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</si>
  <si>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</si>
  <si>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</si>
  <si>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</si>
  <si>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</si>
  <si>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</si>
  <si>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</si>
  <si>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</si>
  <si>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</si>
  <si>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</si>
  <si>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</si>
  <si>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</si>
  <si>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</si>
  <si>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</si>
  <si>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</si>
  <si>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</si>
  <si>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</si>
  <si>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</si>
  <si>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</si>
  <si>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</si>
  <si>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</si>
  <si>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</si>
  <si>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</si>
  <si>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</si>
  <si>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</si>
  <si>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</si>
  <si>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</si>
  <si>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</si>
  <si>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</si>
  <si>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</si>
  <si>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</si>
  <si>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</si>
  <si>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</si>
  <si>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</si>
  <si>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</si>
  <si>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</si>
  <si>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</si>
  <si>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</si>
  <si>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</si>
  <si>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</si>
  <si>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</si>
  <si>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</si>
  <si>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</si>
  <si>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</si>
  <si>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</si>
  <si>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</si>
  <si>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</si>
  <si>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</si>
  <si>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</si>
  <si>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</si>
  <si>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</si>
  <si>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</si>
  <si>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</si>
  <si>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</si>
  <si>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</si>
  <si>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</si>
  <si>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</si>
  <si>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</si>
  <si>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</si>
  <si>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</si>
  <si>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</si>
  <si>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</si>
  <si>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</si>
  <si>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</si>
  <si>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</si>
  <si>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</si>
  <si>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</si>
  <si>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</si>
  <si>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</si>
  <si>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</si>
  <si>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</si>
  <si>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</si>
  <si>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</si>
  <si>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</si>
  <si>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</si>
  <si>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</si>
  <si>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</si>
  <si>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</si>
  <si>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</si>
  <si>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</si>
  <si>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</si>
  <si>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</si>
  <si>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</si>
  <si>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</si>
  <si>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</si>
  <si>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</si>
  <si>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</si>
  <si>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</si>
  <si>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</si>
  <si>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</si>
  <si>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</si>
  <si>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</si>
  <si>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</si>
  <si>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</si>
  <si>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</si>
  <si>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</si>
  <si>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</si>
  <si>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</si>
  <si>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</si>
  <si>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</si>
  <si>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</si>
  <si>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</si>
  <si>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</si>
  <si>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</si>
  <si>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</si>
  <si>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</si>
  <si>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</si>
  <si>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</si>
  <si>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</si>
  <si>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</si>
  <si>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</si>
  <si>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</si>
  <si>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</si>
  <si>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</si>
  <si>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</si>
  <si>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</si>
  <si>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</si>
  <si>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</si>
  <si>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</si>
  <si>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</si>
  <si>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</si>
  <si>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</si>
  <si>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</si>
  <si>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</si>
  <si>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</si>
  <si>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</si>
  <si>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</si>
  <si>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</si>
  <si>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</si>
  <si>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</si>
  <si>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</si>
  <si>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</si>
  <si>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</si>
  <si>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</si>
  <si>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</si>
  <si>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</si>
  <si>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</si>
  <si>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</si>
  <si>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</si>
  <si>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</si>
  <si>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</si>
  <si>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</si>
  <si>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</si>
  <si>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</si>
  <si>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</si>
  <si>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</si>
  <si>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</si>
  <si>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</si>
  <si>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</si>
  <si>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</si>
  <si>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</si>
  <si>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</si>
  <si>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</si>
  <si>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</si>
  <si>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</si>
  <si>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</si>
  <si>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</si>
  <si>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</si>
  <si>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</si>
  <si>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</si>
  <si>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</si>
  <si>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</si>
  <si>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</si>
  <si>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</si>
  <si>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</si>
  <si>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</si>
  <si>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</si>
  <si>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</si>
  <si>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</si>
  <si>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</si>
  <si>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</si>
  <si>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</si>
  <si>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</si>
  <si>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</si>
  <si>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</si>
  <si>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</si>
  <si>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</si>
  <si>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</si>
  <si>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</si>
  <si>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</si>
  <si>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</si>
  <si>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</si>
  <si>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</si>
  <si>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</si>
  <si>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</si>
  <si>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</si>
  <si>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</si>
  <si>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</si>
  <si>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</si>
  <si>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</si>
  <si>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</si>
  <si>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</si>
  <si>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</si>
  <si>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</si>
  <si>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</si>
  <si>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</si>
  <si>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</si>
  <si>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</si>
  <si>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</si>
  <si>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</si>
  <si>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</si>
  <si>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</si>
  <si>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</si>
  <si>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</si>
  <si>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</si>
  <si>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</si>
  <si>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</si>
  <si>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</si>
  <si>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</si>
  <si>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</si>
  <si>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</si>
  <si>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</si>
  <si>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</si>
  <si>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</si>
  <si>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</si>
  <si>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</si>
  <si>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</si>
  <si>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</si>
  <si>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</si>
  <si>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</si>
  <si>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</si>
  <si>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</si>
  <si>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</si>
  <si>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</si>
  <si>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</si>
  <si>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</si>
  <si>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</si>
  <si>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</si>
  <si>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</si>
  <si>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</si>
  <si>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</si>
  <si>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</si>
  <si>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</si>
  <si>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</si>
  <si>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</si>
  <si>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</si>
  <si>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</si>
  <si>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</si>
  <si>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</si>
  <si>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</si>
  <si>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</si>
  <si>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</si>
  <si>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</si>
  <si>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</si>
  <si>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</si>
  <si>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</si>
  <si>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</si>
  <si>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</si>
  <si>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</si>
  <si>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</si>
  <si>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</si>
  <si>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</si>
  <si>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</si>
  <si>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</si>
  <si>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</si>
  <si>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</si>
  <si>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</si>
  <si>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</si>
  <si>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</si>
  <si>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</si>
  <si>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</si>
  <si>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</si>
  <si>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</si>
  <si>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</si>
  <si>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</si>
  <si>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</si>
  <si>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</si>
  <si>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</si>
  <si>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</si>
  <si>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</si>
  <si>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</si>
  <si>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</si>
  <si>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</si>
  <si>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</si>
  <si>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</si>
  <si>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</si>
  <si>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</si>
  <si>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</si>
  <si>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</si>
  <si>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</si>
  <si>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</si>
  <si>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</si>
  <si>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</si>
  <si>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</si>
  <si>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</si>
  <si>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</si>
  <si>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</si>
  <si>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</si>
  <si>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</si>
  <si>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</si>
  <si>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</si>
  <si>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</si>
  <si>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</si>
  <si>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</si>
  <si>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</si>
  <si>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</si>
  <si>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</si>
  <si>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</si>
  <si>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</si>
  <si>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</si>
  <si>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</si>
  <si>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</si>
  <si>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</si>
  <si>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</si>
  <si>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</si>
  <si>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</si>
  <si>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</si>
  <si>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</si>
  <si>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</si>
  <si>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</si>
  <si>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</si>
  <si>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</si>
  <si>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</si>
  <si>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</si>
  <si>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</si>
  <si>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</si>
  <si>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</si>
  <si>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</si>
  <si>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</si>
  <si>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</si>
  <si>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</si>
  <si>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</si>
  <si>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</si>
  <si>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</si>
  <si>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</si>
  <si>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</si>
  <si>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</si>
  <si>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</si>
  <si>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</si>
  <si>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</si>
  <si>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</si>
  <si>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</si>
  <si>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</si>
  <si>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</si>
  <si>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</si>
  <si>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</si>
  <si>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</si>
  <si>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</si>
  <si>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</si>
  <si>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</si>
  <si>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</si>
  <si>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</si>
  <si>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</si>
  <si>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</si>
  <si>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</si>
  <si>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</si>
  <si>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</si>
  <si>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</si>
  <si>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</si>
  <si>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</si>
  <si>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</si>
  <si>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</si>
  <si>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</si>
  <si>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</si>
  <si>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</si>
  <si>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</si>
  <si>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</si>
  <si>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</si>
  <si>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</si>
  <si>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</si>
  <si>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</si>
  <si>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</si>
  <si>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</si>
  <si>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</si>
  <si>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</si>
  <si>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</si>
  <si>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</si>
  <si>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</si>
  <si>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</si>
  <si>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</si>
  <si>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</si>
  <si>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</si>
  <si>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</si>
  <si>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</si>
  <si>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</si>
  <si>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</si>
  <si>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</si>
  <si>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</si>
  <si>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</si>
  <si>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</si>
  <si>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</si>
  <si>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</si>
  <si>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</si>
  <si>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</si>
  <si>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</si>
  <si>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</si>
  <si>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</si>
  <si>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</si>
  <si>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</si>
  <si>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</si>
  <si>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</si>
  <si>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</si>
  <si>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</si>
  <si>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</si>
  <si>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</si>
  <si>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</si>
  <si>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</si>
  <si>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</si>
  <si>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</si>
  <si>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</si>
  <si>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</si>
  <si>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</si>
  <si>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</si>
  <si>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</si>
  <si>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</si>
  <si>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</si>
  <si>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</si>
  <si>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</si>
  <si>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</si>
  <si>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</si>
  <si>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</si>
  <si>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</si>
  <si>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</si>
  <si>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</si>
  <si>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</si>
  <si>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</si>
  <si>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</si>
  <si>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</si>
  <si>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</si>
  <si>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</si>
  <si>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</si>
  <si>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</si>
  <si>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</si>
  <si>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</si>
  <si>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</si>
  <si>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</si>
  <si>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</si>
  <si>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</si>
  <si>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</si>
  <si>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</si>
  <si>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</si>
  <si>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</si>
  <si>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</si>
  <si>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</si>
  <si>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</si>
  <si>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</si>
  <si>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</si>
  <si>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</si>
  <si>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</si>
  <si>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</si>
  <si>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</si>
  <si>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</si>
  <si>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</si>
  <si>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</si>
  <si>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</si>
  <si>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</si>
  <si>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</si>
  <si>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</si>
  <si>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</si>
  <si>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</si>
  <si>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</si>
  <si>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</si>
  <si>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</si>
  <si>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</si>
  <si>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</si>
  <si>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</si>
  <si>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</si>
  <si>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</si>
  <si>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</si>
  <si>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</si>
  <si>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</si>
  <si>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</si>
  <si>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</si>
  <si>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</si>
  <si>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</si>
  <si>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</si>
  <si>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</si>
  <si>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</si>
  <si>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</si>
  <si>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</si>
  <si>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</si>
  <si>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</si>
  <si>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</si>
  <si>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</si>
  <si>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</si>
  <si>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</si>
  <si>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</si>
  <si>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</si>
  <si>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</si>
  <si>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</si>
  <si>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</si>
  <si>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</si>
  <si>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</si>
  <si>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</si>
  <si>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</si>
  <si>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</si>
  <si>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</si>
  <si>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</si>
  <si>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</si>
  <si>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</si>
  <si>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</si>
  <si>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</si>
  <si>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</si>
  <si>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</si>
  <si>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</si>
  <si>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</si>
  <si>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</si>
  <si>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</si>
  <si>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</si>
  <si>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</si>
  <si>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</si>
  <si>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</si>
  <si>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</si>
  <si>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</si>
  <si>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</si>
  <si>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</si>
  <si>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</si>
  <si>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</si>
  <si>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</si>
  <si>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</si>
  <si>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</si>
  <si>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</si>
  <si>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</si>
  <si>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</si>
  <si>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</si>
  <si>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</si>
  <si>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</si>
  <si>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</si>
  <si>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</si>
  <si>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</si>
  <si>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</si>
  <si>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</si>
  <si>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</si>
  <si>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</si>
  <si>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</si>
  <si>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</si>
  <si>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</si>
  <si>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</si>
  <si>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</si>
  <si>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</si>
  <si>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</si>
  <si>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</si>
  <si>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</si>
  <si>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</si>
  <si>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</si>
  <si>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</si>
  <si>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</si>
  <si>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</si>
  <si>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</si>
  <si>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</si>
  <si>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</si>
  <si>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</si>
  <si>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</si>
  <si>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</si>
  <si>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</si>
  <si>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</si>
  <si>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</si>
  <si>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</si>
  <si>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</si>
  <si>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</si>
  <si>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</si>
  <si>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</si>
  <si>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</si>
  <si>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</si>
  <si>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</si>
  <si>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</si>
  <si>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</si>
  <si>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</si>
  <si>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</si>
  <si>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</si>
  <si>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</si>
  <si>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</si>
  <si>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</si>
  <si>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</si>
  <si>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</si>
  <si>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</si>
  <si>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</si>
  <si>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</si>
  <si>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</si>
  <si>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</si>
  <si>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</si>
  <si>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</si>
  <si>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</si>
  <si>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</si>
  <si>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</si>
  <si>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</si>
  <si>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</si>
  <si>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</si>
  <si>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</si>
  <si>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</si>
  <si>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</si>
  <si>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</si>
  <si>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</si>
  <si>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</si>
  <si>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</si>
  <si>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</si>
  <si>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</si>
  <si>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</si>
  <si>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</si>
  <si>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</si>
  <si>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</si>
  <si>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</si>
  <si>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</si>
  <si>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</si>
  <si>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</si>
  <si>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</si>
  <si>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</si>
  <si>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</si>
  <si>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</si>
  <si>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</si>
  <si>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</si>
  <si>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</si>
  <si>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</si>
  <si>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</si>
  <si>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</si>
  <si>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</si>
  <si>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</si>
  <si>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</si>
  <si>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</si>
  <si>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</si>
  <si>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</si>
  <si>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</si>
  <si>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</si>
  <si>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</si>
  <si>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</si>
  <si>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</si>
  <si>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</si>
  <si>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</si>
  <si>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</si>
  <si>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</si>
  <si>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</si>
  <si>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</si>
  <si>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</si>
  <si>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</si>
  <si>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</si>
  <si>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</si>
  <si>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</si>
  <si>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</si>
  <si>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</si>
  <si>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</si>
  <si>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</si>
  <si>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</si>
  <si>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</si>
  <si>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</si>
  <si>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</si>
  <si>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</si>
  <si>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</si>
  <si>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</si>
  <si>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</si>
  <si>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</si>
  <si>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</si>
  <si>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</si>
  <si>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</si>
  <si>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</si>
  <si>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</si>
  <si>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</si>
  <si>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</si>
  <si>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</si>
  <si>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</si>
  <si>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</si>
  <si>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</si>
  <si>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</si>
  <si>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</si>
  <si>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</si>
  <si>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</si>
  <si>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</si>
  <si>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</si>
  <si>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</si>
  <si>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</si>
  <si>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</si>
  <si>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</si>
  <si>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</si>
  <si>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</si>
  <si>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</si>
  <si>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</si>
  <si>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</si>
  <si>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</si>
  <si>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</si>
  <si>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</si>
  <si>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</si>
  <si>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</si>
  <si>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</si>
  <si>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</si>
  <si>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</si>
  <si>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</si>
  <si>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</si>
  <si>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</si>
  <si>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</si>
  <si>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</si>
  <si>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</si>
  <si>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</si>
  <si>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</si>
  <si>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</si>
  <si>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</si>
  <si>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</si>
  <si>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</si>
  <si>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</si>
  <si>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</si>
  <si>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</si>
  <si>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</si>
  <si>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</si>
  <si>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</si>
  <si>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</si>
  <si>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</si>
  <si>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</si>
  <si>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</si>
  <si>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</si>
  <si>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</si>
  <si>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</si>
  <si>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</si>
  <si>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</si>
  <si>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</si>
  <si>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</si>
  <si>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</si>
  <si>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</si>
  <si>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</si>
  <si>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</si>
  <si>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</si>
  <si>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</si>
  <si>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</si>
  <si>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</si>
  <si>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</si>
  <si>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</si>
  <si>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</si>
  <si>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</si>
  <si>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</si>
  <si>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</si>
  <si>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</si>
  <si>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</si>
  <si>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</si>
  <si>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</si>
  <si>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</si>
  <si>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</si>
  <si>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</si>
  <si>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</si>
  <si>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</si>
  <si>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</si>
  <si>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</si>
  <si>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</si>
  <si>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</si>
  <si>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</si>
  <si>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</si>
  <si>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</si>
  <si>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</si>
  <si>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</si>
  <si>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</si>
  <si>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</si>
  <si>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</si>
  <si>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</si>
  <si>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</si>
  <si>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</si>
  <si>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</si>
  <si>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</si>
  <si>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</si>
  <si>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</si>
  <si>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</si>
  <si>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</si>
  <si>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</si>
  <si>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</si>
  <si>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</si>
  <si>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</si>
  <si>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</si>
  <si>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</si>
  <si>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</si>
  <si>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</si>
  <si>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</si>
  <si>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</si>
  <si>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</si>
  <si>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</si>
  <si>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</si>
  <si>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</si>
  <si>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</si>
  <si>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</si>
  <si>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</si>
  <si>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</si>
  <si>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</si>
  <si>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</si>
  <si>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</si>
  <si>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</si>
  <si>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</si>
  <si>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</si>
  <si>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</si>
  <si>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</si>
  <si>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</si>
  <si>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</si>
  <si>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</si>
  <si>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</si>
  <si>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</si>
  <si>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</si>
  <si>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</si>
  <si>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</si>
  <si>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</si>
  <si>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</si>
  <si>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</si>
  <si>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</si>
  <si>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</si>
  <si>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</si>
  <si>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</si>
  <si>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</si>
  <si>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</si>
  <si>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</si>
  <si>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</si>
  <si>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</si>
  <si>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</si>
  <si>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</si>
  <si>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</si>
  <si>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</si>
  <si>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</si>
  <si>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</si>
  <si>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</si>
  <si>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</si>
  <si>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</si>
  <si>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</si>
  <si>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</si>
  <si>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</si>
  <si>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</si>
  <si>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</si>
  <si>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</si>
  <si>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</si>
  <si>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</si>
  <si>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</si>
  <si>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</si>
  <si>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</si>
  <si>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</si>
  <si>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</si>
  <si>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</si>
  <si>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</si>
  <si>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</si>
  <si>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</si>
  <si>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</si>
  <si>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</si>
  <si>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</si>
  <si>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</si>
  <si>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</si>
  <si>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</si>
  <si>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</si>
  <si>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</si>
  <si>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</si>
  <si>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</si>
  <si>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</si>
  <si>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</si>
  <si>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</si>
  <si>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</si>
  <si>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</si>
  <si>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</si>
  <si>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</si>
  <si>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</si>
  <si>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</si>
  <si>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</si>
  <si>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</si>
  <si>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</si>
  <si>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</si>
  <si>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</si>
  <si>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</si>
  <si>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</si>
  <si>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</si>
  <si>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</si>
  <si>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</si>
  <si>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</si>
  <si>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</si>
  <si>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</si>
  <si>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</si>
  <si>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</si>
  <si>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</si>
  <si>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</si>
  <si>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</si>
  <si>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</si>
  <si>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</si>
  <si>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</si>
  <si>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</si>
  <si>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</si>
  <si>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</si>
  <si>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</si>
  <si>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</si>
  <si>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</si>
  <si>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</si>
  <si>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</si>
  <si>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</si>
  <si>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</si>
  <si>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</si>
  <si>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</si>
  <si>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</si>
  <si>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</si>
  <si>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</si>
  <si>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</si>
  <si>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</si>
  <si>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</si>
  <si>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</si>
  <si>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</si>
  <si>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</si>
  <si>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</si>
  <si>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</si>
  <si>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</si>
  <si>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</si>
  <si>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</si>
  <si>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</si>
  <si>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</si>
  <si>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</si>
  <si>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</si>
  <si>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</si>
  <si>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</si>
  <si>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</si>
  <si>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</si>
  <si>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</si>
  <si>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</si>
  <si>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</si>
  <si>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</si>
  <si>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</si>
  <si>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</si>
  <si>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</si>
  <si>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</si>
  <si>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</si>
  <si>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</si>
  <si>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</si>
  <si>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</si>
  <si>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</si>
  <si>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</si>
  <si>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</si>
  <si>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</si>
  <si>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</si>
  <si>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</si>
  <si>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</si>
  <si>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</si>
  <si>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</si>
  <si>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</si>
  <si>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</si>
  <si>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</si>
  <si>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</si>
  <si>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</si>
  <si>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</si>
  <si>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</si>
  <si>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</si>
  <si>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</si>
  <si>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</si>
  <si>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</si>
  <si>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</si>
  <si>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</si>
  <si>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</si>
  <si>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</si>
  <si>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</si>
  <si>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</si>
  <si>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</si>
  <si>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</si>
  <si>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</si>
  <si>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</si>
  <si>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</si>
  <si>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</si>
  <si>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</si>
  <si>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</si>
  <si>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</si>
  <si>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</si>
  <si>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</si>
  <si>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</si>
  <si>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</si>
  <si>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</si>
  <si>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</si>
  <si>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</si>
  <si>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</si>
  <si>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</si>
  <si>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</si>
  <si>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</si>
  <si>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</si>
  <si>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</si>
  <si>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</si>
  <si>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</si>
  <si>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</si>
  <si>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</si>
  <si>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</si>
  <si>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</si>
  <si>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</si>
  <si>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</si>
  <si>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</si>
  <si>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</si>
  <si>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</si>
  <si>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</si>
  <si>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</si>
  <si>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</si>
  <si>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</si>
  <si>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</si>
  <si>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</si>
  <si>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</si>
  <si>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</si>
  <si>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</si>
  <si>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</si>
  <si>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</si>
  <si>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</si>
  <si>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</si>
  <si>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</si>
  <si>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</si>
  <si>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</si>
  <si>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</si>
  <si>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</si>
  <si>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</si>
  <si>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</si>
  <si>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</si>
  <si>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</si>
  <si>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</si>
  <si>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</si>
  <si>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</si>
  <si>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</si>
  <si>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</si>
  <si>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</si>
  <si>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</si>
  <si>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</si>
  <si>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</si>
  <si>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</si>
  <si>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</si>
  <si>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</si>
  <si>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</si>
  <si>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</si>
  <si>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</si>
  <si>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</si>
  <si>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</si>
  <si>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</si>
  <si>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</si>
  <si>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</si>
  <si>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</si>
  <si>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</si>
  <si>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</si>
  <si>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</si>
  <si>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</si>
  <si>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</si>
  <si>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</si>
  <si>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</si>
  <si>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</si>
  <si>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</si>
  <si>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</si>
  <si>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</si>
  <si>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</si>
  <si>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</si>
  <si>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</si>
  <si>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</si>
  <si>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</si>
  <si>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</si>
  <si>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</si>
  <si>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</si>
  <si>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</si>
  <si>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</si>
  <si>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</si>
  <si>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</si>
  <si>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</si>
  <si>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</si>
  <si>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</si>
  <si>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</si>
  <si>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</si>
  <si>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</si>
  <si>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</si>
  <si>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</si>
  <si>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</si>
  <si>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</si>
  <si>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</si>
  <si>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</si>
  <si>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</si>
  <si>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</si>
  <si>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</si>
  <si>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</si>
  <si>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</si>
  <si>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</si>
  <si>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</si>
  <si>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</si>
  <si>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</si>
  <si>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</si>
  <si>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</si>
  <si>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</si>
  <si>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</si>
  <si>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</si>
  <si>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</si>
  <si>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</si>
  <si>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</si>
  <si>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</si>
  <si>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</si>
  <si>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</si>
  <si>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</si>
  <si>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</si>
  <si>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</si>
  <si>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</si>
  <si>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</si>
  <si>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</si>
  <si>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</si>
  <si>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</si>
  <si>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</si>
  <si>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</si>
  <si>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</si>
  <si>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</si>
  <si>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</si>
  <si>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</si>
  <si>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</si>
  <si>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</si>
  <si>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</si>
  <si>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</si>
  <si>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</si>
  <si>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</si>
  <si>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</si>
  <si>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</si>
  <si>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</si>
  <si>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</si>
  <si>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</si>
  <si>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</si>
  <si>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</si>
  <si>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</si>
  <si>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</si>
  <si>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</si>
  <si>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</si>
  <si>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</si>
  <si>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</si>
  <si>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</si>
  <si>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</si>
  <si>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</si>
  <si>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</si>
  <si>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</si>
  <si>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</si>
  <si>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</si>
  <si>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</si>
  <si>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</si>
  <si>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</si>
  <si>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</si>
  <si>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</si>
  <si>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</si>
  <si>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</si>
  <si>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</si>
  <si>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</si>
  <si>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</si>
  <si>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</si>
  <si>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</si>
  <si>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</si>
  <si>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</si>
  <si>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</si>
  <si>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</si>
  <si>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</si>
  <si>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</si>
  <si>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</si>
  <si>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</si>
  <si>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</si>
  <si>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</si>
  <si>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</si>
  <si>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</si>
  <si>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</si>
  <si>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</si>
  <si>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</si>
  <si>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</si>
  <si>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</si>
  <si>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</si>
  <si>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</si>
  <si>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</si>
  <si>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</si>
  <si>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</si>
  <si>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</si>
  <si>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</si>
  <si>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</si>
  <si>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</si>
  <si>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</si>
  <si>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</si>
  <si>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</si>
  <si>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</si>
  <si>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</si>
  <si>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</si>
  <si>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</si>
  <si>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</si>
  <si>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</si>
  <si>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</si>
  <si>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</si>
  <si>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</si>
  <si>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</si>
  <si>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</si>
  <si>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</si>
  <si>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</si>
  <si>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</si>
  <si>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</si>
  <si>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</si>
  <si>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</si>
  <si>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</si>
  <si>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</si>
  <si>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</si>
  <si>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</si>
  <si>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</si>
  <si>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</si>
  <si>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</si>
  <si>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</si>
  <si>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</si>
  <si>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</si>
  <si>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</si>
  <si>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</si>
  <si>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</si>
  <si>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</si>
  <si>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</si>
  <si>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</si>
  <si>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</si>
  <si>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</si>
  <si>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</si>
  <si>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</si>
  <si>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</si>
  <si>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</si>
  <si>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</si>
  <si>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</si>
  <si>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</si>
  <si>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</si>
  <si>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</si>
  <si>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</si>
  <si>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</si>
  <si>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</si>
  <si>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</si>
  <si>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</si>
  <si>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</si>
  <si>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</si>
  <si>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</si>
  <si>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</si>
  <si>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</si>
  <si>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</si>
  <si>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</si>
  <si>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</si>
  <si>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</si>
  <si>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</si>
  <si>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</si>
  <si>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</si>
  <si>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</si>
  <si>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</si>
  <si>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</si>
  <si>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</si>
  <si>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</si>
  <si>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</si>
  <si>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</si>
  <si>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</si>
  <si>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</si>
  <si>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</si>
  <si>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</si>
  <si>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</si>
  <si>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</si>
  <si>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</si>
  <si>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</si>
  <si>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</si>
  <si>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</si>
  <si>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</si>
  <si>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</si>
  <si>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</si>
  <si>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</si>
  <si>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</si>
  <si>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</si>
  <si>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</si>
  <si>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</si>
  <si>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</si>
  <si>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</si>
  <si>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</si>
  <si>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</si>
  <si>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</si>
  <si>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</si>
  <si>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</si>
  <si>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</si>
  <si>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</si>
  <si>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</si>
  <si>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</si>
  <si>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</si>
  <si>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</si>
  <si>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</si>
  <si>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</si>
  <si>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</si>
  <si>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</si>
  <si>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</si>
  <si>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</si>
  <si>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</si>
  <si>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</si>
  <si>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</si>
  <si>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</si>
  <si>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</si>
  <si>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</si>
  <si>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</si>
  <si>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</si>
  <si>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</si>
  <si>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</si>
  <si>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</si>
  <si>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</si>
  <si>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</si>
  <si>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</si>
  <si>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</si>
  <si>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</si>
  <si>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</si>
  <si>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</si>
  <si>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</si>
  <si>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</si>
  <si>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</si>
  <si>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</si>
  <si>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</si>
  <si>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</si>
  <si>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</si>
  <si>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</si>
  <si>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</si>
  <si>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</si>
  <si>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</si>
  <si>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</si>
  <si>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</si>
  <si>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</si>
  <si>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</si>
  <si>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</si>
  <si>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</si>
  <si>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</si>
  <si>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</si>
  <si>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</si>
  <si>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</si>
  <si>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</si>
  <si>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</si>
  <si>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</si>
  <si>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</si>
  <si>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</si>
  <si>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</si>
  <si>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</si>
  <si>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</si>
  <si>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</si>
  <si>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</si>
  <si>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</si>
  <si>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</si>
  <si>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</si>
  <si>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</si>
  <si>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</si>
  <si>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</si>
  <si>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</si>
  <si>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</si>
  <si>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</si>
  <si>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</si>
  <si>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</si>
  <si>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</si>
  <si>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</si>
  <si>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</si>
  <si>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</si>
  <si>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</si>
  <si>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</si>
  <si>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</si>
  <si>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</si>
  <si>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</si>
  <si>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</si>
  <si>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</si>
  <si>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</si>
  <si>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</si>
  <si>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</si>
  <si>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</si>
  <si>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</si>
  <si>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</si>
  <si>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</si>
  <si>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</si>
  <si>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</si>
  <si>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</si>
  <si>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</si>
  <si>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</si>
  <si>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</si>
  <si>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</si>
  <si>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</si>
  <si>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</si>
  <si>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</si>
  <si>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</si>
  <si>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</si>
  <si>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</si>
  <si>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</si>
  <si>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</si>
  <si>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</si>
  <si>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</si>
  <si>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</si>
  <si>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</si>
  <si>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</si>
  <si>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</si>
  <si>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</si>
  <si>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</si>
  <si>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</si>
  <si>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</si>
  <si>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</si>
  <si>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</si>
  <si>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</si>
  <si>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</si>
  <si>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</si>
  <si>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</si>
  <si>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</si>
  <si>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</si>
  <si>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</si>
  <si>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</si>
  <si>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</si>
  <si>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</si>
  <si>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</si>
  <si>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</si>
  <si>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</si>
  <si>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</si>
  <si>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</si>
  <si>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</si>
  <si>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</si>
  <si>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</si>
  <si>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</si>
  <si>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</si>
  <si>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</si>
  <si>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</si>
  <si>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</si>
  <si>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</si>
  <si>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</si>
  <si>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</si>
  <si>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</si>
  <si>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</si>
  <si>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</si>
  <si>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</si>
  <si>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</si>
  <si>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</si>
  <si>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</si>
  <si>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</si>
  <si>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</si>
  <si>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</si>
  <si>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</si>
  <si>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</si>
  <si>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</si>
  <si>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</si>
  <si>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</si>
  <si>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</si>
  <si>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</si>
  <si>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</si>
  <si>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</si>
  <si>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</si>
  <si>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</si>
  <si>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</si>
  <si>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</si>
  <si>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</si>
  <si>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</si>
  <si>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</si>
  <si>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</si>
  <si>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</si>
  <si>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</si>
  <si>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</si>
  <si>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</si>
  <si>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</si>
  <si>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</si>
  <si>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</si>
  <si>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</si>
  <si>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</si>
  <si>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</si>
  <si>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</si>
  <si>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</si>
  <si>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</si>
  <si>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</si>
  <si>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</si>
  <si>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</si>
  <si>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</si>
  <si>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</si>
  <si>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</si>
  <si>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</si>
  <si>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</si>
  <si>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</si>
  <si>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</si>
  <si>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</si>
  <si>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</si>
  <si>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</si>
  <si>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</si>
  <si>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</si>
  <si>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</si>
  <si>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</si>
  <si>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</si>
  <si>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</si>
  <si>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</si>
  <si>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</si>
  <si>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</si>
  <si>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</si>
  <si>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</si>
  <si>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</si>
  <si>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</si>
  <si>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</si>
  <si>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</si>
  <si>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</si>
  <si>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</si>
  <si>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</si>
  <si>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</si>
  <si>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</si>
  <si>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</si>
  <si>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</si>
  <si>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</si>
  <si>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</si>
  <si>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</si>
  <si>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</si>
  <si>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</si>
  <si>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</si>
  <si>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</si>
  <si>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</si>
  <si>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</si>
  <si>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</si>
  <si>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</si>
  <si>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</si>
  <si>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</si>
  <si>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</si>
  <si>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</si>
  <si>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</si>
  <si>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</si>
  <si>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</si>
  <si>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</si>
  <si>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</si>
  <si>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</si>
  <si>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</si>
  <si>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</si>
  <si>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</si>
  <si>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</si>
  <si>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</si>
  <si>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</si>
  <si>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</si>
  <si>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</si>
  <si>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</si>
  <si>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</si>
  <si>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</si>
  <si>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</si>
  <si>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</si>
  <si>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</si>
  <si>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</si>
  <si>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</si>
  <si>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</si>
  <si>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</si>
  <si>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</si>
  <si>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</si>
  <si>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</si>
  <si>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</si>
  <si>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</si>
  <si>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</si>
  <si>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</si>
  <si>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</si>
  <si>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</si>
  <si>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</si>
  <si>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</si>
  <si>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</si>
  <si>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</si>
  <si>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</si>
  <si>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</si>
  <si>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</si>
  <si>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</si>
  <si>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</si>
  <si>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</si>
  <si>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</si>
  <si>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</si>
  <si>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</si>
  <si>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</si>
  <si>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</si>
  <si>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</si>
  <si>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</si>
  <si>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</si>
  <si>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</si>
  <si>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</si>
  <si>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</si>
  <si>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</si>
  <si>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</si>
  <si>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</si>
  <si>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</si>
  <si>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</si>
  <si>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</si>
  <si>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</si>
  <si>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</si>
  <si>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</si>
  <si>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</si>
  <si>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</si>
  <si>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</si>
  <si>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</si>
  <si>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</si>
  <si>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</si>
  <si>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</si>
  <si>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</si>
  <si>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</si>
  <si>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</si>
  <si>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</si>
  <si>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</si>
  <si>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</si>
  <si>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</si>
  <si>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</si>
  <si>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</si>
  <si>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</si>
  <si>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</si>
  <si>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</si>
  <si>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</si>
  <si>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</si>
  <si>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</si>
  <si>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</si>
  <si>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</si>
  <si>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</si>
  <si>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</si>
  <si>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</si>
  <si>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</si>
  <si>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</si>
  <si>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</si>
  <si>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</si>
  <si>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</si>
  <si>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</si>
  <si>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</si>
  <si>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</si>
  <si>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</si>
  <si>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</si>
  <si>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</si>
  <si>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</si>
  <si>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</si>
  <si>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</si>
  <si>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</si>
  <si>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</si>
  <si>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</si>
  <si>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</si>
  <si>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</si>
  <si>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</si>
  <si>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</si>
  <si>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</si>
  <si>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</si>
  <si>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</si>
  <si>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</si>
  <si>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</si>
  <si>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</si>
  <si>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</si>
  <si>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</si>
  <si>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</si>
  <si>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</si>
  <si>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</si>
  <si>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</si>
  <si>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</si>
  <si>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</si>
  <si>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</si>
  <si>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</si>
  <si>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</si>
  <si>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</si>
  <si>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</si>
  <si>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</si>
  <si>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</si>
  <si>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</si>
  <si>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</si>
  <si>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</si>
  <si>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</si>
  <si>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</si>
  <si>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</si>
  <si>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</si>
  <si>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</si>
  <si>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</si>
  <si>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</si>
  <si>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</si>
  <si>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</si>
  <si>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</si>
  <si>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</si>
  <si>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</si>
  <si>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</si>
  <si>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</si>
  <si>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</si>
  <si>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</si>
  <si>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</si>
  <si>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</si>
  <si>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</si>
  <si>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</si>
  <si>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</si>
  <si>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</si>
  <si>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</si>
  <si>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</si>
  <si>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</si>
  <si>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</si>
  <si>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</si>
  <si>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</si>
  <si>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</si>
  <si>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</si>
  <si>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</si>
  <si>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</si>
  <si>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</si>
  <si>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</si>
  <si>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</si>
  <si>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</si>
  <si>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</si>
  <si>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</si>
  <si>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</si>
  <si>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</si>
  <si>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</si>
  <si>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</si>
  <si>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</si>
  <si>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</si>
  <si>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</si>
  <si>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</si>
  <si>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</si>
  <si>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</si>
  <si>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</si>
  <si>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</si>
  <si>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</si>
  <si>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</si>
  <si>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</si>
  <si>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</si>
  <si>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</si>
  <si>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</si>
  <si>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</si>
  <si>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</si>
  <si>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</si>
  <si>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</si>
  <si>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</si>
  <si>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</si>
  <si>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</si>
  <si>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</si>
  <si>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</si>
  <si>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</si>
  <si>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</si>
  <si>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</si>
  <si>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</si>
  <si>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</si>
  <si>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</si>
  <si>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</si>
  <si>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</si>
  <si>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</si>
  <si>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</si>
  <si>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</si>
  <si>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</si>
  <si>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</si>
  <si>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</si>
  <si>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</si>
  <si>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</si>
  <si>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</si>
  <si>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</si>
  <si>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</si>
  <si>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</si>
  <si>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</si>
  <si>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</si>
  <si>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</si>
  <si>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</si>
  <si>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</si>
  <si>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</si>
  <si>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</si>
  <si>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</si>
  <si>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</si>
  <si>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</si>
  <si>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</si>
  <si>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</si>
  <si>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</si>
  <si>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</si>
  <si>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</si>
  <si>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</si>
  <si>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</si>
  <si>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</si>
  <si>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</si>
  <si>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</si>
  <si>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</si>
  <si>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</si>
  <si>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</si>
  <si>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</si>
  <si>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</si>
  <si>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</si>
  <si>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</si>
  <si>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</si>
  <si>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</si>
  <si>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</si>
  <si>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</si>
  <si>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</si>
  <si>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</si>
  <si>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</si>
  <si>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</si>
  <si>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</si>
  <si>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</si>
  <si>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</si>
  <si>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</si>
  <si>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</si>
  <si>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</si>
  <si>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</si>
  <si>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</si>
  <si>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</si>
  <si>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</si>
  <si>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</si>
  <si>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</si>
  <si>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</si>
  <si>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</si>
  <si>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</si>
  <si>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</si>
  <si>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</si>
  <si>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</si>
  <si>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</si>
  <si>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</si>
  <si>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</si>
  <si>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</si>
  <si>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</si>
  <si>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</si>
  <si>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</si>
  <si>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</si>
  <si>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</si>
  <si>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</si>
  <si>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</si>
  <si>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</si>
  <si>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</si>
  <si>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</si>
  <si>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</si>
  <si>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</si>
  <si>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</si>
  <si>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</si>
  <si>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</si>
  <si>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</si>
  <si>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</si>
  <si>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</si>
  <si>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</si>
  <si>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</si>
  <si>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</si>
  <si>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</si>
  <si>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</si>
  <si>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</si>
  <si>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</si>
  <si>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</si>
  <si>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</si>
  <si>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</si>
  <si>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</si>
  <si>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</si>
  <si>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</si>
  <si>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</si>
  <si>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</si>
  <si>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</si>
  <si>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</si>
  <si>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</si>
  <si>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</si>
  <si>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</si>
  <si>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</si>
  <si>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</si>
  <si>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</si>
  <si>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</si>
  <si>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</si>
  <si>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</si>
  <si>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</si>
  <si>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</si>
  <si>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</si>
  <si>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</si>
  <si>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</si>
  <si>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</si>
  <si>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</si>
  <si>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</si>
  <si>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</si>
  <si>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</si>
  <si>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</si>
  <si>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</si>
  <si>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</si>
  <si>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</si>
  <si>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</si>
  <si>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</si>
  <si>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</si>
  <si>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</si>
  <si>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</si>
  <si>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</si>
  <si>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</si>
  <si>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</si>
  <si>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</si>
  <si>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</si>
  <si>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</si>
  <si>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</si>
  <si>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</si>
  <si>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</si>
  <si>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</si>
  <si>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</si>
  <si>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</si>
  <si>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</si>
  <si>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</si>
  <si>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</si>
  <si>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</si>
  <si>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</si>
  <si>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</si>
  <si>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</si>
  <si>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</si>
  <si>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</si>
  <si>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</si>
  <si>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</si>
  <si>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</si>
  <si>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</si>
  <si>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</si>
  <si>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</si>
  <si>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</si>
  <si>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</si>
  <si>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</si>
  <si>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</si>
  <si>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</si>
  <si>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</si>
  <si>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</si>
  <si>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</si>
  <si>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</si>
  <si>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</si>
  <si>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</si>
  <si>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</si>
  <si>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</si>
  <si>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</si>
  <si>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</si>
  <si>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</si>
  <si>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</si>
  <si>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</si>
  <si>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</si>
  <si>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</si>
  <si>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</si>
  <si>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</si>
  <si>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</si>
  <si>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</si>
  <si>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</si>
  <si>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</si>
  <si>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</si>
  <si>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</si>
  <si>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</si>
  <si>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</si>
  <si>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</si>
  <si>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</si>
  <si>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</si>
  <si>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</si>
  <si>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</si>
  <si>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</si>
  <si>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</si>
  <si>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</si>
  <si>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</si>
  <si>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</si>
  <si>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</si>
  <si>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</si>
  <si>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</si>
  <si>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</si>
  <si>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</si>
  <si>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</si>
  <si>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</si>
  <si>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</si>
  <si>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</si>
  <si>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</si>
  <si>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</si>
  <si>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</si>
  <si>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</si>
  <si>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</si>
  <si>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</si>
  <si>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</si>
  <si>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</si>
  <si>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</si>
  <si>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</si>
  <si>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</si>
  <si>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</si>
  <si>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</si>
  <si>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</si>
  <si>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</si>
  <si>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</si>
  <si>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</si>
  <si>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</si>
  <si>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</si>
  <si>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</si>
  <si>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</si>
  <si>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</si>
  <si>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</si>
  <si>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</si>
  <si>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</si>
  <si>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</si>
  <si>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</si>
  <si>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</si>
  <si>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</si>
  <si>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</si>
  <si>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</si>
  <si>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</si>
  <si>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</si>
  <si>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</si>
  <si>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</si>
  <si>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</si>
  <si>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</si>
  <si>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</si>
  <si>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</si>
  <si>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</si>
  <si>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</si>
  <si>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</si>
  <si>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</si>
  <si>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</si>
  <si>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</si>
  <si>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</si>
  <si>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</si>
  <si>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</si>
  <si>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</si>
  <si>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</si>
  <si>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</si>
  <si>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</si>
  <si>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</si>
  <si>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</si>
  <si>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</si>
  <si>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</si>
  <si>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</si>
  <si>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</si>
  <si>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</si>
  <si>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</si>
  <si>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</si>
  <si>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</si>
  <si>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</si>
  <si>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</si>
  <si>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</si>
  <si>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</si>
  <si>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</si>
  <si>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</si>
  <si>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</si>
  <si>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</si>
  <si>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</si>
  <si>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</si>
  <si>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</si>
  <si>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</si>
  <si>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</si>
  <si>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</si>
  <si>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</si>
  <si>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</si>
  <si>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</si>
  <si>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</si>
  <si>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</si>
  <si>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</si>
  <si>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</si>
  <si>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</si>
  <si>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</si>
  <si>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</si>
  <si>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</si>
  <si>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</si>
  <si>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</si>
  <si>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</si>
  <si>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</si>
  <si>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</si>
  <si>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</si>
  <si>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</si>
  <si>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</si>
  <si>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</si>
  <si>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</si>
  <si>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</si>
  <si>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</si>
  <si>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</si>
  <si>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</si>
  <si>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</si>
  <si>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</si>
  <si>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</si>
  <si>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</si>
  <si>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</si>
  <si>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</si>
  <si>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</si>
  <si>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</si>
  <si>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</si>
  <si>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</si>
  <si>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</si>
  <si>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</si>
  <si>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</si>
  <si>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</si>
  <si>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</si>
  <si>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</si>
  <si>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</si>
  <si>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</si>
  <si>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</si>
  <si>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</si>
  <si>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</si>
  <si>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</si>
  <si>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</si>
  <si>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</si>
  <si>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</si>
  <si>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</si>
  <si>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</si>
  <si>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</si>
  <si>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</si>
  <si>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</si>
  <si>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</si>
  <si>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</si>
  <si>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</si>
  <si>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</si>
  <si>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</si>
  <si>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</si>
  <si>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</si>
  <si>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</si>
  <si>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</si>
  <si>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</si>
  <si>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</si>
  <si>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</si>
  <si>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</si>
  <si>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</si>
  <si>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</si>
  <si>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</si>
  <si>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</si>
  <si>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</si>
  <si>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</si>
  <si>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</si>
  <si>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</si>
  <si>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</si>
  <si>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</si>
  <si>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</si>
  <si>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</si>
  <si>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</si>
  <si>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</si>
  <si>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</si>
  <si>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</si>
  <si>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</si>
  <si>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</si>
  <si>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</si>
  <si>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</si>
  <si>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</si>
  <si>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</si>
  <si>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</si>
  <si>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</si>
  <si>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</si>
  <si>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</si>
  <si>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</si>
  <si>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</si>
  <si>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</si>
  <si>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</si>
  <si>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</si>
  <si>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</si>
  <si>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</si>
  <si>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</si>
  <si>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</si>
  <si>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</si>
  <si>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</si>
  <si>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</si>
  <si>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</si>
  <si>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</si>
  <si>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</si>
  <si>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</si>
  <si>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</si>
  <si>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</si>
  <si>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</si>
  <si>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</si>
  <si>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</si>
  <si>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</si>
  <si>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</si>
  <si>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</si>
  <si>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</si>
  <si>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</si>
  <si>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</si>
  <si>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</si>
  <si>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</si>
  <si>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</si>
  <si>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</si>
  <si>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</si>
  <si>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</si>
  <si>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</si>
  <si>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</si>
  <si>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</si>
  <si>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</si>
  <si>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</si>
  <si>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</si>
  <si>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</si>
  <si>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</si>
  <si>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</si>
  <si>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</si>
  <si>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</si>
  <si>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</si>
  <si>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</si>
  <si>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</si>
  <si>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</si>
  <si>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</si>
  <si>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</si>
  <si>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</si>
  <si>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</si>
  <si>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</si>
  <si>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</si>
  <si>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</si>
  <si>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</si>
  <si>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</si>
  <si>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</si>
  <si>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</si>
  <si>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</si>
  <si>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</si>
  <si>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</si>
  <si>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</si>
  <si>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</si>
  <si>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</si>
  <si>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</si>
  <si>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</si>
  <si>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</si>
  <si>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</si>
  <si>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</si>
  <si>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</si>
  <si>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</si>
  <si>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</si>
  <si>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</si>
  <si>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</si>
  <si>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</si>
  <si>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</si>
  <si>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</si>
  <si>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</si>
  <si>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</si>
  <si>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</si>
  <si>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</si>
  <si>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</si>
  <si>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</si>
  <si>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</si>
  <si>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</si>
  <si>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</si>
  <si>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</si>
  <si>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</si>
  <si>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</si>
  <si>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</si>
  <si>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</si>
  <si>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</si>
  <si>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</si>
  <si>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</si>
  <si>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</si>
  <si>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</si>
  <si>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</si>
  <si>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</si>
  <si>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</si>
  <si>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</si>
  <si>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</si>
  <si>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</si>
  <si>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</si>
  <si>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</si>
  <si>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</si>
  <si>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</si>
  <si>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</si>
  <si>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</si>
  <si>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</si>
  <si>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</si>
  <si>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</si>
  <si>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</si>
  <si>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</si>
  <si>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</si>
  <si>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</si>
  <si>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</si>
  <si>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</si>
  <si>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</si>
  <si>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</si>
  <si>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</si>
  <si>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</si>
  <si>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</si>
  <si>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</si>
  <si>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</si>
  <si>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</si>
  <si>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</si>
  <si>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</si>
  <si>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</si>
  <si>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</si>
  <si>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</si>
  <si>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</si>
  <si>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</si>
  <si>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</si>
  <si>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</si>
  <si>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</si>
  <si>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</si>
  <si>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</si>
  <si>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</si>
  <si>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</si>
  <si>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</si>
  <si>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</si>
  <si>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</si>
  <si>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</si>
  <si>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</si>
  <si>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</si>
  <si>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</si>
  <si>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</si>
  <si>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</si>
  <si>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</si>
  <si>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</si>
  <si>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</si>
  <si>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</si>
  <si>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</si>
  <si>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</si>
  <si>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</si>
  <si>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</si>
  <si>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</si>
  <si>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</si>
  <si>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</si>
  <si>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</si>
  <si>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</si>
  <si>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</si>
  <si>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</si>
  <si>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</si>
  <si>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</si>
  <si>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</si>
  <si>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</si>
  <si>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</si>
  <si>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</si>
  <si>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</si>
  <si>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</si>
  <si>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</si>
  <si>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</si>
  <si>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</si>
  <si>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</si>
  <si>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</si>
  <si>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</si>
  <si>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</si>
  <si>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</si>
  <si>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</si>
  <si>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</si>
  <si>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</si>
  <si>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</si>
  <si>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</si>
  <si>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</si>
  <si>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</si>
  <si>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</si>
  <si>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</si>
  <si>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</si>
  <si>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</si>
  <si>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</si>
  <si>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</si>
  <si>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</si>
  <si>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</si>
  <si>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</si>
  <si>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</si>
  <si>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</si>
  <si>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</si>
  <si>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</si>
  <si>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</si>
  <si>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</si>
  <si>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</si>
  <si>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</si>
  <si>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</si>
  <si>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</si>
  <si>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</si>
  <si>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</si>
  <si>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</si>
  <si>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</si>
  <si>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</si>
  <si>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</si>
  <si>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</si>
  <si>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</si>
  <si>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</si>
  <si>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</si>
  <si>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</si>
  <si>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</si>
  <si>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</si>
  <si>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</si>
  <si>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</si>
  <si>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</si>
  <si>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</si>
  <si>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</si>
  <si>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</si>
  <si>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</si>
  <si>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</si>
  <si>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</si>
  <si>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</si>
  <si>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</si>
  <si>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</si>
  <si>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</si>
  <si>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</si>
  <si>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</si>
  <si>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</si>
  <si>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</si>
  <si>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</si>
  <si>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</si>
  <si>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</si>
  <si>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</si>
  <si>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</si>
  <si>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</si>
  <si>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</si>
  <si>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</si>
  <si>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</si>
  <si>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</si>
  <si>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</si>
  <si>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</si>
  <si>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</si>
  <si>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</si>
  <si>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</si>
  <si>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</si>
  <si>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</si>
  <si>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</si>
  <si>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</si>
  <si>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</si>
  <si>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</si>
  <si>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</si>
  <si>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</si>
  <si>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</si>
  <si>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</si>
  <si>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</si>
  <si>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</si>
  <si>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</si>
  <si>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</si>
  <si>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</si>
  <si>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</si>
  <si>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</si>
  <si>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</si>
  <si>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</si>
  <si>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</si>
  <si>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</si>
  <si>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</si>
  <si>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</si>
  <si>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</si>
  <si>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</si>
  <si>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</si>
  <si>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</si>
  <si>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</si>
  <si>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</si>
  <si>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</si>
  <si>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</si>
  <si>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</si>
  <si>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</si>
  <si>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</si>
  <si>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</si>
  <si>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</si>
  <si>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</si>
  <si>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</si>
  <si>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</si>
  <si>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</si>
  <si>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</si>
  <si>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</si>
  <si>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</si>
  <si>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</si>
  <si>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</si>
  <si>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</si>
  <si>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</si>
  <si>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</si>
  <si>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</si>
  <si>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</si>
  <si>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</si>
  <si>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</si>
  <si>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</si>
  <si>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</si>
  <si>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</si>
  <si>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</si>
  <si>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</si>
  <si>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</si>
  <si>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</si>
  <si>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</si>
  <si>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</si>
  <si>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</si>
  <si>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</si>
  <si>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</si>
  <si>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</si>
  <si>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</si>
  <si>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</si>
  <si>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</si>
  <si>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</si>
  <si>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</si>
  <si>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</si>
  <si>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</si>
  <si>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</si>
  <si>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</si>
  <si>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</si>
  <si>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</si>
  <si>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</si>
  <si>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</si>
  <si>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</si>
  <si>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</si>
  <si>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</si>
  <si>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</si>
  <si>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</si>
  <si>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</si>
  <si>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</si>
  <si>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</si>
  <si>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</si>
  <si>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</si>
  <si>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</si>
  <si>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</si>
  <si>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</si>
  <si>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</si>
  <si>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</si>
  <si>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</si>
  <si>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</si>
  <si>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</si>
  <si>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</si>
  <si>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</si>
  <si>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</si>
  <si>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</si>
  <si>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</si>
  <si>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</si>
  <si>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</si>
  <si>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</si>
  <si>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</si>
  <si>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</si>
  <si>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</si>
  <si>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</si>
  <si>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</si>
  <si>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</si>
  <si>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</si>
  <si>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</si>
  <si>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</si>
  <si>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</si>
  <si>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</si>
  <si>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</si>
  <si>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</si>
  <si>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</si>
  <si>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</si>
  <si>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</si>
  <si>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</si>
  <si>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</si>
  <si>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</si>
  <si>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</si>
  <si>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</si>
  <si>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</si>
  <si>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</si>
  <si>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</si>
  <si>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</si>
  <si>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</si>
  <si>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</si>
  <si>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</si>
  <si>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</si>
  <si>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</si>
  <si>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</si>
  <si>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</si>
  <si>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</si>
  <si>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</si>
  <si>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</si>
  <si>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</si>
  <si>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</si>
  <si>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</si>
  <si>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</si>
  <si>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</si>
  <si>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</si>
  <si>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</si>
  <si>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</si>
  <si>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</si>
  <si>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</si>
  <si>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</si>
  <si>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</si>
  <si>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</si>
  <si>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</si>
  <si>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</si>
  <si>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</si>
  <si>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</si>
  <si>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</si>
  <si>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</si>
  <si>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</si>
  <si>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</si>
  <si>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</si>
  <si>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</si>
  <si>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</si>
  <si>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</si>
  <si>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</si>
  <si>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</si>
  <si>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</si>
  <si>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</si>
  <si>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</si>
  <si>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</si>
  <si>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</si>
  <si>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</si>
  <si>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</si>
  <si>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</si>
  <si>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</si>
  <si>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</si>
  <si>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</si>
  <si>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</si>
  <si>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</si>
  <si>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</si>
  <si>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</si>
  <si>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</si>
  <si>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</si>
  <si>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</si>
  <si>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</si>
  <si>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</si>
  <si>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</si>
  <si>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</si>
  <si>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</si>
  <si>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</si>
  <si>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</si>
  <si>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</si>
  <si>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</si>
  <si>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</si>
  <si>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</si>
  <si>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</si>
  <si>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</si>
  <si>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</si>
  <si>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</si>
  <si>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</si>
  <si>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</si>
  <si>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</si>
  <si>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</si>
  <si>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</si>
  <si>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</si>
  <si>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</si>
  <si>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</si>
  <si>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</si>
  <si>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</si>
  <si>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</si>
  <si>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</si>
  <si>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</si>
  <si>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</si>
  <si>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</si>
  <si>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</si>
  <si>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</si>
  <si>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</si>
  <si>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</si>
  <si>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</si>
  <si>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</si>
  <si>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</si>
  <si>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</si>
  <si>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</si>
  <si>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</si>
  <si>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</si>
  <si>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</si>
  <si>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</si>
  <si>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</si>
  <si>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</si>
  <si>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</si>
  <si>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</si>
  <si>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</si>
  <si>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</si>
  <si>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</si>
  <si>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</si>
  <si>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</si>
  <si>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</si>
  <si>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</si>
  <si>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</si>
  <si>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</si>
  <si>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</si>
  <si>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</si>
  <si>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</si>
  <si>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</si>
  <si>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</si>
  <si>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</si>
  <si>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</si>
  <si>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</si>
  <si>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</si>
  <si>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</si>
  <si>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</si>
  <si>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</si>
  <si>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</si>
  <si>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</si>
  <si>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</si>
  <si>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</si>
  <si>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</si>
  <si>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</si>
  <si>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</si>
  <si>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</si>
  <si>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</si>
  <si>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</si>
  <si>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</si>
  <si>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</si>
  <si>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</si>
  <si>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</si>
  <si>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</si>
  <si>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</si>
  <si>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</si>
  <si>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</si>
  <si>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</si>
  <si>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</si>
  <si>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</si>
  <si>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</si>
  <si>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</si>
  <si>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</si>
  <si>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</si>
  <si>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</si>
  <si>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</si>
  <si>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</si>
  <si>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</si>
  <si>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</si>
  <si>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</si>
  <si>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</si>
  <si>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</si>
  <si>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</si>
  <si>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</si>
  <si>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</si>
  <si>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</si>
  <si>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</si>
  <si>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</si>
  <si>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</si>
  <si>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</si>
  <si>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</si>
  <si>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</si>
  <si>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</si>
  <si>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</si>
  <si>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</si>
  <si>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</si>
  <si>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</si>
  <si>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</si>
  <si>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</si>
  <si>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</si>
  <si>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</si>
  <si>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</si>
  <si>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</si>
  <si>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</si>
  <si>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</si>
  <si>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</si>
  <si>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</si>
  <si>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</si>
  <si>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</si>
  <si>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</si>
  <si>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</si>
  <si>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</si>
  <si>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</si>
  <si>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</si>
  <si>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</si>
  <si>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</si>
  <si>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</si>
  <si>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</si>
  <si>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</si>
  <si>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</si>
  <si>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</si>
  <si>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</si>
  <si>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</si>
  <si>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</si>
  <si>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</si>
  <si>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</si>
  <si>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</si>
  <si>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</si>
  <si>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</si>
  <si>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</si>
  <si>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</si>
  <si>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</si>
  <si>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</si>
  <si>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</si>
  <si>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</si>
  <si>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</si>
  <si>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</si>
  <si>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</si>
  <si>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</si>
  <si>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</si>
  <si>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</si>
  <si>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</si>
  <si>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</si>
  <si>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</si>
  <si>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</si>
  <si>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</si>
  <si>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</si>
  <si>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</si>
  <si>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</si>
  <si>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</si>
  <si>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</si>
  <si>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</si>
  <si>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</si>
  <si>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</si>
  <si>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</si>
  <si>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</si>
  <si>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</si>
  <si>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</si>
  <si>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</si>
  <si>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</si>
  <si>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</si>
  <si>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</si>
  <si>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</si>
  <si>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</si>
  <si>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</si>
  <si>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</si>
  <si>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</si>
  <si>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</si>
  <si>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</si>
  <si>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</si>
  <si>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</si>
  <si>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</si>
  <si>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</si>
  <si>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</si>
  <si>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</si>
  <si>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</si>
  <si>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</si>
  <si>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</si>
  <si>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</si>
  <si>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</si>
  <si>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</si>
  <si>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</si>
  <si>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</si>
  <si>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</si>
  <si>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</si>
  <si>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</si>
  <si>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</si>
  <si>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</si>
  <si>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</si>
  <si>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</si>
  <si>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</si>
  <si>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</si>
  <si>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</si>
  <si>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</si>
  <si>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</si>
  <si>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</si>
  <si>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</si>
  <si>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</si>
  <si>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</si>
  <si>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</si>
  <si>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</si>
  <si>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</si>
  <si>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</si>
  <si>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</si>
  <si>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</si>
  <si>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</si>
  <si>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</si>
  <si>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</si>
  <si>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</si>
  <si>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</si>
  <si>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</si>
  <si>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</si>
  <si>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</si>
  <si>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</si>
  <si>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</si>
  <si>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</si>
  <si>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</si>
  <si>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</si>
  <si>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</si>
  <si>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</si>
  <si>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</si>
  <si>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</si>
  <si>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</si>
  <si>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</si>
  <si>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</si>
  <si>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</si>
  <si>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</si>
  <si>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</si>
  <si>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</si>
  <si>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</si>
  <si>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</si>
  <si>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</si>
  <si>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</si>
  <si>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</si>
  <si>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</si>
  <si>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</si>
  <si>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</si>
  <si>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</si>
  <si>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</si>
  <si>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</si>
  <si>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</si>
  <si>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</si>
  <si>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</si>
  <si>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</si>
  <si>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</si>
  <si>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</si>
  <si>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</si>
  <si>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</si>
  <si>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</si>
  <si>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</si>
  <si>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</si>
  <si>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</si>
  <si>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</si>
  <si>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</si>
  <si>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</si>
  <si>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</si>
  <si>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</si>
  <si>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</si>
  <si>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</si>
  <si>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</si>
  <si>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</si>
  <si>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</si>
  <si>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</si>
  <si>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</si>
  <si>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</si>
  <si>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</si>
  <si>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</si>
  <si>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</si>
  <si>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</si>
  <si>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</si>
  <si>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</si>
  <si>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</si>
  <si>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</si>
  <si>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</si>
  <si>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</si>
  <si>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</si>
  <si>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</si>
  <si>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</si>
  <si>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</si>
  <si>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</si>
  <si>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</si>
  <si>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</si>
  <si>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</si>
  <si>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</si>
  <si>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</si>
  <si>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</si>
  <si>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</si>
  <si>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</si>
  <si>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</si>
  <si>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</si>
  <si>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</si>
  <si>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</si>
  <si>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</si>
  <si>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</si>
  <si>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</si>
  <si>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</si>
  <si>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</si>
  <si>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</si>
  <si>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</si>
  <si>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</si>
  <si>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</si>
  <si>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</si>
  <si>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</si>
  <si>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</si>
  <si>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</si>
  <si>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</si>
  <si>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</si>
  <si>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</si>
  <si>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</si>
  <si>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</si>
  <si>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</si>
  <si>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</si>
  <si>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</si>
  <si>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</si>
  <si>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</si>
  <si>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</si>
  <si>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</si>
  <si>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</si>
  <si>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</si>
  <si>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</si>
  <si>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</si>
  <si>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</si>
  <si>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</si>
  <si>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</si>
  <si>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</si>
  <si>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</si>
  <si>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</si>
  <si>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</si>
  <si>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</si>
  <si>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</si>
  <si>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</si>
  <si>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</si>
  <si>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</si>
  <si>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</si>
  <si>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</si>
  <si>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</si>
  <si>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</si>
  <si>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</si>
  <si>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</si>
  <si>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</si>
  <si>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</si>
  <si>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</si>
  <si>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</si>
  <si>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</si>
  <si>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</si>
  <si>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</si>
  <si>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</si>
  <si>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</si>
  <si>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</si>
  <si>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</si>
  <si>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</si>
  <si>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</si>
  <si>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</si>
  <si>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</si>
  <si>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</si>
  <si>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</si>
  <si>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</si>
  <si>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</si>
  <si>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</si>
  <si>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</si>
  <si>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</si>
  <si>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</si>
  <si>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</si>
  <si>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</si>
  <si>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</si>
  <si>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</si>
  <si>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</si>
  <si>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</si>
  <si>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</si>
  <si>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</si>
  <si>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</si>
  <si>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</si>
  <si>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</si>
  <si>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</si>
  <si>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</si>
  <si>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</si>
  <si>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</si>
  <si>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</si>
  <si>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</si>
  <si>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</si>
  <si>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</si>
  <si>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</si>
  <si>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</si>
  <si>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</si>
  <si>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</si>
  <si>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</si>
  <si>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</si>
  <si>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</si>
  <si>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</si>
  <si>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</si>
  <si>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</si>
  <si>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</si>
  <si>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</si>
  <si>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</si>
  <si>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</si>
  <si>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</si>
  <si>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</si>
  <si>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</si>
  <si>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</si>
  <si>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</si>
  <si>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</si>
  <si>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</si>
  <si>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</si>
  <si>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</si>
  <si>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</si>
  <si>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</si>
  <si>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</si>
  <si>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</si>
  <si>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</si>
  <si>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</si>
  <si>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</si>
  <si>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</si>
  <si>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</si>
  <si>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</si>
  <si>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</si>
  <si>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</si>
  <si>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</si>
  <si>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</si>
  <si>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</si>
  <si>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</si>
  <si>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</si>
  <si>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</si>
  <si>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</si>
  <si>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</si>
  <si>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</si>
  <si>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</si>
  <si>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</si>
  <si>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</si>
  <si>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</si>
  <si>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</si>
  <si>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</si>
  <si>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</si>
  <si>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</si>
  <si>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</si>
  <si>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</si>
  <si>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</si>
  <si>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</si>
  <si>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</si>
  <si>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</si>
  <si>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</si>
  <si>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</si>
  <si>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</si>
  <si>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</si>
  <si>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</si>
  <si>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</si>
  <si>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</si>
  <si>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</si>
  <si>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</si>
  <si>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</si>
  <si>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</si>
  <si>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</si>
  <si>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</si>
  <si>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</si>
  <si>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</si>
  <si>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</si>
  <si>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</si>
  <si>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</si>
  <si>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</si>
  <si>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</si>
  <si>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</si>
  <si>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</si>
  <si>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</si>
  <si>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</si>
  <si>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</si>
  <si>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</si>
  <si>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</si>
  <si>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</si>
  <si>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</si>
  <si>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</si>
  <si>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</si>
  <si>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</si>
  <si>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</si>
  <si>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</si>
  <si>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</si>
  <si>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</si>
  <si>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</si>
  <si>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</si>
  <si>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</si>
  <si>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</si>
  <si>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</si>
  <si>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</si>
  <si>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</si>
  <si>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</si>
  <si>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</si>
  <si>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</si>
  <si>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</si>
  <si>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</si>
  <si>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</si>
  <si>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</si>
  <si>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</si>
  <si>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</si>
  <si>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</si>
  <si>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</si>
  <si>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</si>
  <si>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</si>
  <si>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</si>
  <si>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</si>
  <si>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</si>
  <si>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</si>
  <si>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</si>
  <si>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</si>
  <si>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</si>
  <si>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</si>
  <si>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</si>
  <si>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</si>
  <si>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</si>
  <si>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</si>
  <si>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</si>
  <si>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</si>
  <si>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</si>
  <si>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</si>
  <si>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</si>
  <si>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</si>
  <si>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</si>
  <si>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</si>
  <si>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</si>
  <si>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</si>
  <si>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</si>
  <si>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</si>
  <si>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</si>
  <si>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</si>
  <si>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</si>
  <si>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</si>
  <si>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</si>
  <si>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</si>
  <si>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</si>
  <si>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</si>
  <si>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</si>
  <si>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</si>
  <si>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</si>
  <si>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</si>
  <si>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</si>
  <si>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</si>
  <si>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</si>
  <si>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</si>
  <si>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</si>
  <si>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</si>
  <si>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</si>
  <si>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</si>
  <si>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</si>
  <si>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</si>
  <si>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</si>
  <si>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</si>
  <si>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</si>
  <si>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</si>
  <si>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</si>
  <si>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</si>
  <si>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</si>
  <si>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</si>
  <si>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</si>
  <si>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</si>
  <si>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</si>
  <si>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</si>
  <si>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</si>
  <si>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</si>
  <si>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</si>
  <si>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</si>
  <si>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</si>
  <si>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</si>
  <si>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</si>
  <si>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</si>
  <si>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</si>
  <si>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</si>
  <si>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</si>
  <si>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</si>
  <si>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</si>
  <si>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</si>
  <si>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</si>
  <si>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</si>
  <si>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</si>
  <si>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</si>
  <si>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</si>
  <si>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</si>
  <si>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</si>
  <si>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</si>
  <si>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</si>
  <si>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</si>
  <si>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</si>
  <si>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</si>
  <si>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</si>
  <si>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</si>
  <si>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</si>
  <si>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</si>
  <si>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</si>
  <si>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</si>
  <si>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</si>
  <si>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</si>
  <si>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</si>
  <si>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</si>
  <si>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</si>
  <si>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</si>
  <si>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</si>
  <si>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</si>
  <si>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</si>
  <si>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</si>
  <si>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</si>
  <si>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</si>
  <si>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</si>
  <si>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</si>
  <si>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</si>
  <si>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</si>
  <si>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</si>
  <si>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</si>
  <si>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</si>
  <si>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</si>
  <si>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</si>
  <si>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</si>
  <si>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</si>
  <si>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</si>
  <si>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</si>
  <si>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</si>
  <si>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</si>
  <si>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</si>
  <si>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</si>
  <si>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</si>
  <si>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</si>
  <si>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</si>
  <si>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</si>
  <si>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</si>
  <si>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</si>
  <si>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</si>
  <si>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</si>
  <si>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</si>
  <si>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</si>
  <si>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</si>
  <si>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</si>
  <si>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</si>
  <si>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</si>
  <si>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</si>
  <si>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</si>
  <si>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</si>
  <si>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</si>
  <si>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</si>
  <si>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</si>
  <si>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</si>
  <si>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</si>
  <si>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</si>
  <si>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</si>
  <si>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</si>
  <si>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</si>
  <si>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</si>
  <si>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</si>
  <si>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</si>
  <si>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</si>
  <si>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</si>
  <si>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</si>
  <si>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</si>
  <si>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</si>
  <si>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</si>
  <si>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</si>
  <si>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</si>
  <si>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</si>
  <si>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</si>
  <si>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</si>
  <si>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</si>
  <si>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</si>
  <si>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</si>
  <si>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</si>
  <si>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</si>
  <si>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</si>
  <si>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</si>
  <si>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</si>
  <si>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</si>
  <si>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</si>
  <si>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</si>
  <si>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</si>
  <si>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</si>
  <si>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</si>
  <si>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</si>
  <si>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</si>
  <si>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</si>
  <si>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</si>
  <si>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</si>
  <si>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</si>
  <si>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</si>
  <si>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</si>
  <si>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</si>
  <si>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</si>
  <si>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</si>
  <si>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</si>
  <si>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</si>
  <si>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</si>
  <si>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</si>
  <si>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</si>
  <si>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</si>
  <si>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</si>
  <si>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</si>
  <si>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</si>
  <si>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</si>
  <si>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</si>
  <si>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</si>
  <si>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</si>
  <si>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</si>
  <si>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</si>
  <si>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</si>
  <si>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</si>
  <si>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</si>
  <si>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</si>
  <si>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</si>
  <si>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</si>
  <si>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</si>
  <si>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</si>
  <si>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</si>
  <si>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</si>
  <si>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</si>
  <si>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</si>
  <si>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</si>
  <si>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</si>
  <si>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</si>
  <si>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</si>
  <si>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</si>
  <si>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</si>
  <si>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</si>
  <si>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</si>
  <si>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</si>
  <si>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</si>
  <si>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</si>
  <si>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</si>
  <si>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</si>
  <si>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</si>
  <si>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</si>
  <si>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</si>
  <si>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</si>
  <si>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</si>
  <si>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</si>
  <si>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</si>
  <si>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</si>
  <si>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</si>
  <si>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</si>
  <si>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</si>
  <si>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</si>
  <si>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</si>
  <si>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</si>
  <si>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</si>
  <si>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</si>
  <si>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</si>
  <si>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</si>
  <si>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</si>
  <si>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</si>
  <si>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</si>
  <si>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</si>
  <si>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</si>
  <si>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</si>
  <si>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</si>
  <si>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</si>
  <si>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</si>
  <si>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</si>
  <si>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</si>
  <si>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</si>
  <si>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</si>
  <si>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</si>
  <si>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</si>
  <si>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</si>
  <si>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</si>
  <si>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</si>
  <si>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</si>
  <si>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</si>
  <si>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</si>
  <si>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</si>
  <si>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</si>
  <si>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</si>
  <si>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</si>
  <si>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</si>
  <si>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</si>
  <si>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</si>
  <si>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</si>
  <si>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</si>
  <si>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</si>
  <si>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</si>
  <si>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</si>
  <si>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</si>
  <si>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</si>
  <si>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</si>
  <si>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</si>
  <si>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</si>
  <si>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</si>
  <si>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</si>
  <si>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</si>
  <si>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</si>
  <si>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</si>
  <si>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</si>
  <si>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</si>
  <si>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</si>
  <si>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</si>
  <si>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</si>
  <si>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</si>
  <si>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</si>
  <si>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</si>
  <si>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</si>
  <si>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</si>
  <si>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</si>
  <si>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</si>
  <si>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</si>
  <si>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</si>
  <si>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</si>
  <si>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</si>
  <si>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</si>
  <si>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</si>
  <si>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</si>
  <si>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</si>
  <si>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</si>
  <si>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</si>
  <si>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</si>
  <si>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</si>
  <si>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</si>
  <si>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</si>
  <si>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</si>
  <si>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</si>
  <si>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</si>
  <si>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</si>
  <si>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</si>
  <si>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</si>
  <si>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</si>
  <si>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</si>
  <si>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</si>
  <si>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</si>
  <si>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</si>
  <si>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</si>
  <si>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</si>
  <si>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</si>
  <si>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</si>
  <si>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</si>
  <si>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</si>
  <si>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</si>
  <si>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</si>
  <si>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</si>
  <si>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</si>
  <si>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</si>
  <si>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</si>
  <si>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</si>
  <si>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</si>
  <si>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</si>
  <si>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</si>
  <si>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</si>
  <si>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</si>
  <si>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</si>
  <si>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</si>
  <si>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</si>
  <si>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</si>
  <si>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</si>
  <si>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</si>
  <si>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</si>
  <si>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</si>
  <si>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</si>
  <si>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</si>
  <si>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</si>
  <si>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</si>
  <si>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</si>
  <si>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</si>
  <si>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</si>
  <si>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</si>
  <si>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</si>
  <si>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</si>
  <si>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</si>
  <si>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</si>
  <si>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</si>
  <si>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</si>
  <si>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</si>
  <si>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</si>
  <si>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</si>
  <si>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</si>
  <si>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</si>
  <si>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</si>
  <si>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</si>
  <si>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</si>
  <si>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</si>
  <si>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</si>
  <si>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</si>
  <si>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</si>
  <si>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</si>
  <si>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</si>
  <si>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</si>
  <si>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</si>
  <si>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</si>
  <si>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</si>
  <si>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</si>
  <si>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</si>
  <si>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</si>
  <si>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</si>
  <si>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</si>
  <si>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</si>
  <si>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</si>
  <si>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</si>
  <si>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</si>
  <si>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</si>
  <si>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</si>
  <si>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</si>
  <si>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</si>
  <si>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</si>
  <si>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</si>
  <si>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</si>
  <si>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</si>
  <si>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</si>
  <si>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</si>
  <si>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</si>
  <si>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</si>
  <si>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</si>
  <si>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</si>
  <si>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</si>
  <si>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</si>
  <si>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</si>
  <si>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</si>
  <si>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</si>
  <si>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</si>
  <si>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</si>
  <si>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</si>
  <si>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</si>
  <si>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</si>
  <si>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</si>
  <si>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</si>
  <si>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</si>
  <si>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</si>
  <si>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</si>
  <si>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</si>
  <si>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</si>
  <si>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</si>
  <si>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</si>
  <si>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</si>
  <si>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</si>
  <si>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</si>
  <si>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</si>
  <si>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</si>
  <si>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</si>
  <si>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</si>
  <si>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</si>
  <si>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</si>
  <si>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</si>
  <si>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</si>
  <si>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</si>
  <si>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</si>
  <si>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</si>
  <si>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</si>
  <si>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</si>
  <si>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</si>
  <si>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</si>
  <si>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</si>
  <si>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</si>
  <si>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</si>
  <si>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</si>
  <si>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</si>
  <si>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</si>
  <si>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</si>
  <si>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</si>
  <si>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</si>
  <si>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</si>
  <si>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</si>
  <si>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</si>
  <si>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</si>
  <si>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</si>
  <si>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</si>
  <si>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</si>
  <si>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</si>
  <si>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</si>
  <si>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</si>
  <si>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</si>
  <si>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</si>
  <si>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</si>
  <si>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</si>
  <si>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</si>
  <si>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</si>
  <si>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</si>
  <si>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</si>
  <si>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</si>
  <si>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</si>
  <si>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</si>
  <si>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</si>
  <si>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</si>
  <si>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</si>
  <si>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</si>
  <si>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</si>
  <si>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</si>
  <si>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</si>
  <si>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</si>
  <si>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</si>
  <si>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</si>
  <si>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</si>
  <si>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</si>
  <si>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</si>
  <si>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</si>
  <si>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</si>
  <si>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</si>
  <si>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</si>
  <si>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</si>
  <si>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</si>
  <si>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</si>
  <si>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</si>
  <si>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</si>
  <si>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</si>
  <si>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</si>
  <si>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</si>
  <si>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</si>
  <si>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</si>
  <si>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</si>
  <si>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</si>
  <si>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</si>
  <si>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</si>
  <si>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</si>
  <si>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</si>
  <si>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</si>
  <si>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</si>
  <si>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</si>
  <si>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</si>
  <si>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</si>
  <si>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</si>
  <si>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</si>
  <si>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</si>
  <si>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</si>
  <si>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</si>
  <si>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</si>
  <si>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</si>
  <si>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</si>
  <si>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</si>
  <si>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</si>
  <si>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</si>
  <si>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</si>
  <si>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</si>
  <si>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</si>
  <si>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</si>
  <si>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</si>
  <si>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</si>
  <si>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</si>
  <si>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</si>
  <si>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</si>
  <si>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</si>
  <si>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</si>
  <si>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</si>
  <si>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</si>
  <si>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</si>
  <si>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</si>
  <si>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</si>
  <si>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</si>
  <si>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</si>
  <si>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</si>
  <si>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</si>
  <si>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</si>
  <si>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</si>
  <si>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</si>
  <si>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</si>
  <si>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</si>
  <si>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</si>
  <si>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</si>
  <si>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</si>
  <si>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</si>
  <si>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</si>
  <si>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</si>
  <si>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</si>
  <si>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</si>
  <si>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</si>
  <si>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</si>
  <si>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</si>
  <si>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</si>
  <si>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</si>
  <si>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</si>
  <si>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</si>
  <si>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</si>
  <si>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</si>
  <si>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</si>
  <si>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</si>
  <si>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</si>
  <si>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</si>
  <si>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</si>
  <si>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</si>
  <si>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</si>
  <si>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</si>
  <si>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</si>
  <si>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</si>
  <si>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</si>
  <si>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</si>
  <si>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</si>
  <si>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</si>
  <si>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</si>
  <si>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</si>
  <si>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</si>
  <si>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</si>
  <si>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</si>
  <si>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</si>
  <si>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</si>
  <si>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</si>
  <si>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</si>
  <si>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</si>
  <si>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</si>
  <si>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</si>
  <si>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</si>
  <si>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</si>
  <si>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</si>
  <si>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</si>
  <si>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</si>
  <si>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</si>
  <si>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</si>
  <si>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</si>
  <si>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</si>
  <si>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</si>
  <si>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</si>
  <si>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</si>
  <si>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</si>
  <si>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</si>
  <si>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</si>
  <si>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</si>
  <si>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</si>
  <si>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</si>
  <si>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</si>
  <si>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</si>
  <si>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</si>
  <si>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</si>
  <si>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</si>
  <si>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</si>
  <si>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</si>
  <si>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</si>
  <si>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</si>
  <si>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</si>
  <si>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</si>
  <si>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</si>
  <si>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</si>
  <si>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</si>
  <si>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</si>
  <si>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</si>
  <si>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</si>
  <si>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</si>
  <si>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</si>
  <si>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</si>
  <si>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</si>
  <si>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</si>
  <si>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</si>
  <si>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</si>
  <si>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</si>
  <si>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</si>
  <si>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</si>
  <si>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</si>
  <si>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</si>
  <si>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</si>
  <si>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</si>
  <si>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</si>
  <si>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</si>
  <si>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</si>
  <si>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</si>
  <si>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</si>
  <si>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</si>
  <si>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</si>
  <si>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</si>
  <si>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</si>
  <si>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</si>
  <si>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</si>
  <si>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</si>
  <si>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</si>
  <si>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</si>
  <si>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</si>
  <si>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</si>
  <si>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</si>
  <si>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</si>
  <si>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</si>
  <si>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</si>
  <si>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</si>
  <si>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</si>
  <si>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</si>
  <si>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</si>
  <si>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</si>
  <si>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</si>
  <si>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</si>
  <si>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</si>
  <si>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</si>
  <si>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</si>
  <si>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</si>
  <si>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</si>
  <si>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</si>
  <si>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</si>
  <si>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</si>
  <si>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</si>
  <si>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</si>
  <si>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</si>
  <si>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</si>
  <si>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</si>
  <si>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</si>
  <si>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</si>
  <si>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</si>
  <si>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</si>
  <si>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</si>
  <si>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</si>
  <si>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</si>
  <si>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</si>
  <si>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</si>
  <si>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</si>
  <si>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</si>
  <si>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</si>
  <si>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</si>
  <si>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</si>
  <si>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</si>
  <si>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</si>
  <si>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</si>
  <si>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</si>
  <si>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</si>
  <si>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</si>
  <si>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</si>
  <si>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</si>
  <si>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</si>
  <si>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</si>
  <si>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</si>
  <si>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</si>
  <si>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</si>
  <si>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</si>
  <si>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</si>
  <si>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</si>
  <si>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</si>
  <si>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</si>
  <si>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</si>
  <si>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</si>
  <si>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</si>
  <si>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</si>
  <si>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</si>
  <si>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</si>
  <si>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</si>
  <si>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</si>
  <si>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</si>
  <si>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</si>
  <si>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</si>
  <si>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</si>
  <si>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</si>
  <si>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</si>
  <si>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</si>
  <si>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</si>
  <si>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</si>
  <si>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</si>
  <si>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</si>
  <si>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</si>
  <si>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</si>
  <si>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</si>
  <si>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</si>
  <si>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</si>
  <si>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</si>
  <si>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</si>
  <si>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</si>
  <si>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</si>
  <si>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</si>
  <si>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</si>
  <si>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</si>
  <si>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</si>
  <si>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</si>
  <si>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</si>
  <si>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</si>
  <si>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</si>
  <si>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</si>
  <si>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</si>
  <si>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</si>
  <si>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</si>
  <si>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</si>
  <si>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</si>
  <si>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</si>
  <si>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</si>
  <si>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</si>
  <si>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</si>
  <si>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</si>
  <si>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</si>
  <si>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</si>
  <si>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</si>
  <si>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</si>
  <si>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</si>
  <si>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</si>
  <si>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</si>
  <si>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</si>
  <si>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</si>
  <si>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</si>
  <si>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</si>
  <si>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</si>
  <si>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</si>
  <si>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</si>
  <si>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</si>
  <si>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</si>
  <si>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</si>
  <si>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</si>
  <si>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</si>
  <si>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</si>
  <si>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</si>
  <si>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</si>
  <si>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</si>
  <si>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</si>
  <si>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</si>
  <si>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</si>
  <si>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</si>
  <si>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</si>
  <si>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</si>
  <si>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</si>
  <si>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</si>
  <si>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</si>
  <si>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</si>
  <si>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</si>
  <si>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</si>
  <si>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</si>
  <si>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</si>
  <si>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</si>
  <si>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</si>
  <si>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</si>
  <si>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</si>
  <si>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</si>
  <si>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</si>
  <si>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</si>
  <si>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</si>
  <si>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</si>
  <si>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</si>
  <si>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</si>
  <si>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</si>
  <si>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</si>
  <si>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</si>
  <si>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</si>
  <si>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</si>
  <si>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</si>
  <si>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</si>
  <si>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</si>
  <si>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</si>
  <si>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</si>
  <si>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</si>
  <si>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</si>
  <si>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</si>
  <si>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</si>
  <si>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</si>
  <si>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</si>
  <si>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</si>
  <si>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</si>
  <si>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</si>
  <si>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</si>
  <si>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</si>
  <si>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</si>
  <si>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</si>
  <si>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</si>
  <si>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</si>
  <si>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</si>
  <si>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</si>
  <si>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</si>
  <si>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</si>
  <si>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</si>
  <si>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</si>
  <si>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</si>
  <si>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</si>
  <si>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</si>
  <si>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</si>
  <si>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</si>
  <si>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</si>
  <si>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</si>
  <si>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</si>
  <si>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</si>
  <si>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</si>
  <si>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</si>
  <si>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</si>
  <si>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</si>
  <si>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</si>
  <si>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</si>
  <si>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</si>
  <si>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</si>
  <si>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</si>
  <si>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</si>
  <si>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</si>
  <si>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</si>
  <si>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</si>
  <si>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</si>
  <si>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</si>
  <si>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</si>
  <si>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</si>
  <si>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</si>
  <si>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</si>
  <si>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</si>
  <si>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</si>
  <si>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</si>
  <si>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</si>
  <si>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</si>
  <si>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</si>
  <si>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</si>
  <si>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</si>
  <si>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</si>
  <si>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</si>
  <si>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</si>
  <si>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</si>
  <si>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</si>
  <si>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</si>
  <si>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</si>
  <si>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</si>
  <si>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</si>
  <si>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</si>
  <si>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</si>
  <si>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</si>
  <si>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</si>
  <si>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</si>
  <si>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</si>
  <si>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</si>
  <si>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</si>
  <si>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</si>
  <si>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</si>
  <si>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</si>
  <si>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</si>
  <si>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</si>
  <si>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</si>
  <si>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</si>
  <si>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</si>
  <si>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</si>
  <si>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</si>
  <si>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</si>
  <si>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</si>
  <si>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</si>
  <si>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</si>
  <si>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</si>
  <si>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</si>
  <si>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</si>
  <si>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</si>
  <si>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</si>
  <si>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</si>
  <si>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</si>
  <si>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</si>
  <si>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</si>
  <si>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</si>
  <si>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</si>
  <si>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</si>
  <si>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</si>
  <si>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</si>
  <si>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</si>
  <si>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</si>
  <si>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</si>
  <si>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</si>
  <si>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</si>
  <si>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</si>
  <si>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</si>
  <si>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</si>
  <si>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</si>
  <si>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</si>
  <si>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</si>
  <si>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</si>
  <si>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</si>
  <si>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</si>
  <si>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</si>
  <si>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</si>
  <si>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</si>
  <si>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</si>
  <si>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</si>
  <si>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</si>
  <si>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</si>
  <si>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</si>
  <si>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</si>
  <si>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</si>
  <si>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</si>
  <si>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</si>
  <si>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</si>
  <si>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</si>
  <si>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</si>
  <si>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</si>
  <si>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</si>
  <si>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</si>
  <si>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</si>
  <si>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</si>
  <si>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</si>
  <si>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</si>
  <si>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</si>
  <si>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</si>
  <si>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</si>
  <si>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</si>
  <si>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</si>
  <si>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</si>
  <si>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</si>
  <si>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</si>
  <si>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</si>
  <si>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</si>
  <si>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</si>
  <si>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</si>
  <si>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</si>
  <si>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</si>
  <si>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</si>
  <si>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</si>
  <si>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</si>
  <si>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</si>
  <si>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</si>
  <si>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</si>
  <si>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</si>
  <si>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</si>
  <si>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</si>
  <si>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</si>
  <si>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</si>
  <si>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</si>
  <si>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</si>
  <si>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</si>
  <si>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</si>
  <si>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</si>
  <si>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</si>
  <si>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</si>
  <si>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</si>
  <si>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</si>
  <si>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</si>
  <si>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</si>
  <si>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</si>
  <si>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</si>
  <si>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</si>
  <si>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</si>
  <si>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</si>
  <si>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</si>
  <si>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</si>
  <si>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</si>
  <si>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</si>
  <si>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</si>
  <si>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</si>
  <si>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</si>
  <si>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</si>
  <si>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</si>
  <si>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</si>
  <si>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</si>
  <si>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</si>
  <si>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</si>
  <si>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</si>
  <si>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</si>
  <si>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</si>
  <si>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</si>
  <si>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</si>
  <si>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</si>
  <si>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</si>
  <si>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</si>
  <si>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</si>
  <si>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</si>
  <si>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</si>
  <si>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</si>
  <si>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</si>
  <si>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</si>
  <si>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</si>
  <si>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</si>
  <si>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</si>
  <si>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</si>
  <si>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</si>
  <si>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</si>
  <si>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</si>
  <si>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</si>
  <si>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</si>
  <si>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</si>
  <si>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</si>
  <si>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</si>
  <si>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</si>
  <si>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</si>
  <si>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</si>
  <si>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</si>
  <si>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</si>
  <si>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</si>
  <si>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</si>
  <si>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</si>
  <si>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</si>
  <si>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</si>
  <si>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</si>
  <si>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</si>
  <si>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</si>
  <si>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</si>
  <si>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</si>
  <si>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</si>
  <si>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</si>
  <si>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</si>
  <si>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</si>
  <si>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</si>
  <si>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</si>
  <si>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</si>
  <si>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</si>
  <si>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</si>
  <si>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</si>
  <si>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</si>
  <si>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</si>
  <si>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</si>
  <si>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</si>
  <si>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</si>
  <si>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</si>
  <si>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</si>
  <si>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</si>
  <si>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</si>
  <si>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</si>
  <si>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</si>
  <si>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</si>
  <si>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</si>
  <si>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</si>
  <si>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</si>
  <si>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</si>
  <si>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</si>
  <si>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</si>
  <si>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</si>
  <si>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</si>
  <si>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</si>
  <si>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</si>
  <si>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</si>
  <si>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</si>
  <si>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</si>
  <si>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</si>
  <si>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</si>
  <si>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</si>
  <si>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</si>
  <si>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</si>
  <si>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</si>
  <si>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</si>
  <si>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</si>
  <si>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</si>
  <si>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</si>
  <si>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</si>
  <si>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</si>
  <si>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</si>
  <si>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</si>
  <si>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</si>
  <si>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</si>
  <si>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</si>
  <si>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</si>
  <si>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</si>
  <si>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</si>
  <si>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</si>
  <si>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</si>
  <si>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</si>
  <si>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</si>
  <si>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</si>
  <si>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</si>
  <si>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</si>
  <si>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</si>
  <si>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</si>
  <si>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</si>
  <si>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</si>
  <si>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</si>
  <si>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</si>
  <si>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</si>
  <si>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</si>
  <si>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</si>
  <si>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</si>
  <si>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</si>
  <si>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</si>
  <si>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</si>
  <si>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</si>
  <si>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</si>
  <si>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</si>
  <si>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</si>
  <si>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</si>
  <si>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</si>
  <si>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</si>
  <si>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</si>
  <si>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</si>
  <si>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</si>
  <si>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</si>
  <si>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</si>
  <si>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</si>
  <si>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</si>
  <si>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</si>
  <si>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</si>
  <si>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</si>
  <si>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</si>
  <si>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</si>
  <si>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</si>
  <si>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</si>
  <si>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</si>
  <si>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</si>
  <si>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</si>
  <si>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</si>
  <si>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</si>
  <si>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</si>
  <si>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</si>
  <si>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</si>
  <si>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</si>
  <si>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</si>
  <si>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</si>
  <si>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</si>
  <si>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</si>
  <si>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</si>
  <si>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</si>
  <si>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</si>
  <si>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</si>
  <si>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</si>
  <si>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</si>
  <si>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</si>
  <si>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</si>
  <si>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</si>
  <si>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</si>
  <si>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</si>
  <si>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</si>
  <si>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</si>
  <si>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</si>
  <si>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</si>
  <si>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</si>
  <si>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</si>
  <si>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</si>
  <si>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</si>
  <si>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</si>
  <si>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</si>
  <si>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</si>
  <si>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</si>
  <si>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</si>
  <si>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</si>
  <si>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</si>
  <si>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</si>
  <si>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</si>
  <si>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</si>
  <si>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</si>
  <si>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</si>
  <si>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</si>
  <si>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</si>
  <si>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</si>
  <si>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</si>
  <si>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</si>
  <si>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</si>
  <si>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</si>
  <si>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</si>
  <si>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</si>
  <si>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</si>
  <si>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</si>
  <si>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</si>
  <si>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</si>
  <si>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</si>
  <si>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</si>
  <si>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</si>
  <si>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</si>
  <si>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</si>
  <si>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</si>
  <si>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</si>
  <si>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</si>
  <si>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</si>
  <si>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</si>
  <si>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</si>
  <si>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</si>
  <si>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</si>
  <si>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</si>
  <si>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</si>
  <si>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</si>
  <si>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</si>
  <si>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</si>
  <si>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</si>
  <si>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</si>
  <si>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</si>
  <si>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</si>
  <si>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</si>
  <si>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</si>
  <si>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</si>
  <si>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</si>
  <si>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</si>
  <si>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</si>
  <si>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</si>
  <si>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</si>
  <si>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</si>
  <si>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</si>
  <si>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</si>
  <si>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</si>
  <si>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</si>
  <si>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</si>
  <si>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</si>
  <si>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</si>
  <si>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</si>
  <si>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</si>
  <si>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</si>
  <si>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</si>
  <si>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</si>
  <si>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</si>
  <si>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</si>
  <si>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</si>
  <si>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</si>
  <si>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</si>
  <si>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</si>
  <si>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</si>
  <si>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</si>
  <si>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</si>
  <si>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</si>
  <si>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</si>
  <si>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</si>
  <si>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</si>
  <si>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</si>
  <si>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</si>
  <si>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</si>
  <si>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</si>
  <si>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</si>
  <si>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</si>
  <si>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</si>
  <si>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</si>
  <si>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</si>
  <si>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</si>
  <si>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</si>
  <si>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</si>
  <si>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</si>
  <si>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</si>
  <si>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</si>
  <si>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</si>
  <si>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</si>
  <si>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</si>
  <si>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</si>
  <si>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</si>
  <si>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</si>
  <si>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</si>
  <si>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</si>
  <si>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</si>
  <si>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</si>
  <si>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</si>
  <si>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</si>
  <si>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</si>
  <si>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</si>
  <si>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</si>
  <si>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</si>
  <si>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</si>
  <si>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</si>
  <si>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</si>
  <si>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</si>
  <si>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</si>
  <si>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</si>
  <si>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</si>
  <si>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</si>
  <si>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</si>
  <si>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</si>
  <si>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</si>
  <si>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</si>
  <si>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</si>
  <si>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</si>
  <si>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</si>
  <si>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</si>
  <si>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</si>
  <si>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</si>
  <si>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</si>
  <si>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</si>
  <si>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</si>
  <si>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</si>
  <si>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</si>
  <si>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</si>
  <si>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</si>
  <si>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</si>
  <si>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</si>
  <si>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</si>
  <si>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</si>
  <si>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</si>
  <si>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</si>
  <si>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</si>
  <si>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</si>
  <si>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</si>
  <si>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</si>
  <si>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</si>
  <si>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</si>
  <si>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</si>
  <si>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</si>
  <si>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</si>
  <si>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</si>
  <si>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</si>
  <si>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</si>
  <si>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</si>
  <si>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</si>
  <si>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</si>
  <si>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</si>
  <si>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</si>
  <si>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</si>
  <si>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</si>
  <si>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</si>
  <si>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</si>
  <si>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</si>
  <si>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</si>
  <si>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</si>
  <si>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</si>
  <si>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</si>
  <si>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</si>
  <si>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</si>
  <si>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</si>
  <si>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</si>
  <si>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</si>
  <si>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</si>
  <si>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</si>
  <si>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</si>
  <si>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</si>
  <si>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</si>
  <si>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</si>
  <si>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</si>
  <si>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</si>
  <si>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</si>
  <si>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</si>
  <si>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</si>
  <si>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</si>
  <si>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</si>
  <si>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</si>
  <si>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</si>
  <si>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</si>
  <si>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</si>
  <si>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</si>
  <si>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</si>
  <si>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</si>
  <si>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</si>
  <si>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</si>
  <si>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</si>
  <si>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</si>
  <si>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</si>
  <si>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</si>
  <si>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</si>
  <si>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</si>
  <si>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</si>
  <si>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</si>
  <si>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</si>
  <si>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</si>
  <si>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</si>
  <si>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</si>
  <si>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</si>
  <si>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</si>
  <si>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</si>
  <si>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</si>
  <si>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</si>
  <si>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</si>
  <si>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</si>
  <si>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</si>
  <si>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</si>
  <si>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</si>
  <si>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</si>
  <si>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</si>
  <si>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</si>
  <si>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</si>
  <si>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</si>
  <si>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</si>
  <si>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</si>
  <si>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</si>
  <si>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</si>
  <si>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</si>
  <si>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</si>
  <si>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</si>
  <si>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</si>
  <si>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</si>
  <si>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</si>
  <si>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</si>
  <si>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</si>
  <si>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</si>
  <si>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</si>
  <si>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</si>
  <si>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</si>
  <si>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</si>
  <si>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</si>
  <si>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</si>
  <si>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</si>
  <si>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</si>
  <si>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</si>
  <si>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</si>
  <si>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</si>
  <si>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</si>
  <si>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</si>
  <si>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</si>
  <si>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</si>
  <si>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</si>
  <si>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</si>
  <si>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</si>
  <si>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</si>
  <si>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</si>
  <si>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</si>
  <si>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</si>
  <si>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</si>
  <si>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</si>
  <si>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</si>
  <si>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</si>
  <si>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</si>
  <si>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</si>
  <si>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</si>
  <si>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</si>
  <si>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</si>
  <si>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</si>
  <si>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</si>
  <si>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</si>
  <si>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</si>
  <si>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</si>
  <si>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</si>
  <si>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</si>
  <si>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</si>
  <si>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</si>
  <si>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</si>
  <si>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</si>
  <si>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</si>
  <si>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</si>
  <si>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</si>
  <si>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</si>
  <si>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</si>
  <si>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</si>
  <si>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</si>
  <si>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</si>
  <si>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</si>
  <si>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</si>
  <si>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</si>
  <si>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</si>
  <si>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</si>
  <si>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</si>
  <si>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</si>
  <si>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</si>
  <si>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</si>
  <si>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</si>
  <si>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</si>
  <si>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</si>
  <si>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</si>
  <si>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</si>
  <si>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</si>
  <si>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</si>
  <si>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</si>
  <si>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</si>
  <si>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</si>
  <si>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</si>
  <si>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</si>
  <si>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</si>
  <si>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</si>
  <si>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</si>
  <si>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</si>
  <si>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</si>
  <si>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</si>
  <si>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</si>
  <si>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</si>
  <si>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</si>
  <si>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</si>
  <si>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</si>
  <si>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</si>
  <si>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</si>
  <si>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</si>
  <si>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</si>
  <si>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</si>
  <si>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</si>
  <si>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</si>
  <si>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</si>
  <si>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</si>
  <si>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</si>
  <si>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</si>
  <si>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</si>
  <si>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</si>
  <si>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</si>
  <si>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</si>
  <si>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</si>
  <si>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</si>
  <si>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</si>
  <si>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</si>
  <si>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</si>
  <si>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</si>
  <si>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</si>
  <si>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</si>
  <si>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</si>
  <si>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</si>
  <si>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</si>
  <si>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</si>
  <si>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</si>
  <si>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</si>
  <si>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</si>
  <si>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</si>
  <si>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</si>
  <si>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</si>
  <si>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</si>
  <si>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</si>
  <si>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</si>
  <si>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</si>
  <si>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</si>
  <si>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</si>
  <si>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</si>
  <si>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</si>
  <si>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</si>
  <si>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</si>
  <si>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</si>
  <si>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</si>
  <si>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</si>
  <si>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</si>
  <si>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</si>
  <si>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</si>
  <si>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</si>
  <si>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</si>
  <si>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</si>
  <si>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</si>
  <si>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</si>
  <si>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</si>
  <si>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</si>
  <si>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</si>
  <si>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</si>
  <si>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</si>
  <si>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</si>
  <si>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</si>
  <si>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</si>
  <si>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</si>
  <si>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</si>
  <si>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</si>
  <si>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</si>
  <si>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</si>
  <si>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</si>
  <si>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</si>
  <si>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</si>
  <si>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</si>
  <si>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</si>
  <si>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</si>
  <si>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</si>
  <si>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</si>
  <si>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</si>
  <si>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</si>
  <si>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</si>
  <si>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</si>
  <si>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</si>
  <si>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</si>
  <si>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</si>
  <si>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</si>
  <si>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</si>
  <si>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</si>
  <si>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</si>
  <si>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</si>
  <si>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</si>
  <si>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</si>
  <si>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</si>
  <si>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</si>
  <si>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</si>
  <si>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</si>
  <si>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</si>
  <si>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</si>
  <si>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</si>
  <si>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</si>
  <si>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</si>
  <si>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</si>
  <si>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</si>
  <si>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</si>
  <si>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</si>
  <si>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</si>
  <si>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</si>
  <si>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</si>
  <si>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</si>
  <si>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</si>
  <si>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</si>
  <si>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</si>
  <si>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</si>
  <si>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</si>
  <si>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</si>
  <si>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</si>
  <si>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</si>
  <si>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</si>
  <si>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</si>
  <si>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</si>
  <si>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</si>
  <si>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</si>
  <si>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</si>
  <si>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</si>
  <si>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</si>
  <si>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</si>
  <si>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</si>
  <si>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</si>
  <si>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</si>
  <si>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</si>
  <si>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</si>
  <si>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</si>
  <si>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</si>
  <si>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</si>
  <si>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</si>
  <si>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</si>
  <si>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</si>
  <si>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</si>
  <si>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</si>
  <si>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</si>
  <si>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</si>
  <si>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</si>
  <si>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</si>
  <si>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</si>
  <si>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</si>
  <si>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</si>
  <si>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</si>
  <si>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</si>
  <si>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</si>
  <si>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</si>
  <si>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</si>
  <si>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</si>
  <si>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</si>
  <si>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</si>
  <si>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</si>
  <si>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</si>
  <si>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</si>
  <si>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</si>
  <si>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</si>
  <si>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</si>
  <si>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</si>
  <si>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</si>
  <si>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</si>
  <si>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</si>
  <si>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</si>
  <si>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</si>
  <si>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</si>
  <si>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</si>
  <si>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</si>
  <si>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</si>
  <si>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</si>
  <si>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</si>
  <si>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</si>
  <si>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</si>
  <si>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</si>
  <si>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</si>
  <si>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</si>
  <si>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</si>
  <si>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</si>
  <si>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</si>
  <si>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</si>
  <si>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</si>
  <si>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</si>
  <si>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</si>
  <si>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</si>
  <si>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</si>
  <si>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</si>
  <si>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</si>
  <si>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</si>
  <si>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</si>
  <si>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</si>
  <si>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</si>
  <si>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</si>
  <si>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</si>
  <si>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</si>
  <si>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</si>
  <si>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</si>
  <si>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</si>
  <si>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</si>
  <si>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</si>
  <si>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</si>
  <si>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</si>
  <si>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</si>
  <si>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</si>
  <si>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</si>
  <si>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</si>
  <si>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</si>
  <si>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</si>
  <si>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</si>
  <si>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</si>
  <si>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</si>
  <si>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</si>
  <si>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</si>
  <si>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</si>
  <si>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</si>
  <si>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</si>
  <si>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</si>
  <si>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</si>
  <si>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</si>
  <si>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</si>
  <si>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</si>
  <si>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</si>
  <si>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</si>
  <si>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</si>
  <si>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</si>
  <si>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</si>
  <si>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</si>
  <si>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</si>
  <si>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</si>
  <si>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</si>
  <si>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</si>
  <si>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</si>
  <si>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</si>
  <si>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</si>
  <si>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</si>
  <si>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</si>
  <si>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</si>
  <si>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</si>
  <si>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</si>
  <si>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</si>
  <si>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</si>
  <si>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</si>
  <si>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</si>
  <si>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</si>
  <si>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</si>
  <si>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</si>
  <si>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</si>
  <si>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</si>
  <si>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</si>
  <si>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</si>
  <si>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</si>
  <si>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</si>
  <si>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</si>
  <si>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</si>
  <si>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</si>
  <si>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</si>
  <si>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</si>
  <si>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</si>
  <si>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</si>
  <si>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</si>
  <si>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</si>
  <si>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</si>
  <si>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</si>
  <si>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</si>
  <si>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</si>
  <si>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</si>
  <si>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</si>
  <si>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</si>
  <si>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</si>
  <si>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</si>
  <si>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</si>
  <si>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</si>
  <si>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</si>
  <si>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</si>
  <si>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</si>
  <si>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</si>
  <si>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</si>
  <si>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</si>
  <si>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</si>
  <si>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</si>
  <si>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</si>
  <si>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</si>
  <si>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</si>
  <si>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</si>
  <si>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</si>
  <si>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</si>
  <si>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</si>
  <si>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</si>
  <si>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</si>
  <si>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</si>
  <si>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</si>
  <si>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</si>
  <si>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</si>
  <si>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</si>
  <si>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</si>
  <si>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</si>
  <si>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</si>
  <si>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</si>
  <si>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</si>
  <si>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</si>
  <si>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</si>
  <si>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</si>
  <si>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</si>
  <si>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</si>
  <si>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</si>
  <si>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</si>
  <si>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</si>
  <si>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</si>
  <si>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</si>
  <si>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</si>
  <si>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</si>
  <si>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</si>
  <si>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</si>
  <si>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</si>
  <si>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</si>
  <si>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</si>
  <si>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</si>
  <si>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</si>
  <si>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</si>
  <si>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</si>
  <si>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</si>
  <si>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</si>
  <si>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</si>
  <si>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</si>
  <si>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</si>
  <si>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</si>
  <si>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</si>
  <si>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</si>
  <si>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</si>
  <si>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</si>
  <si>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</si>
  <si>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</si>
  <si>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</si>
  <si>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</si>
  <si>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</si>
  <si>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</si>
  <si>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</si>
  <si>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</si>
  <si>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</si>
  <si>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</si>
  <si>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</si>
  <si>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</si>
  <si>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</si>
  <si>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</si>
  <si>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</si>
  <si>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</si>
  <si>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</si>
  <si>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</si>
  <si>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</si>
  <si>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</si>
  <si>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</si>
  <si>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</si>
  <si>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</si>
  <si>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</si>
  <si>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</si>
  <si>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</si>
  <si>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</si>
  <si>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</si>
  <si>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</si>
  <si>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</si>
  <si>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</si>
  <si>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</si>
  <si>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</si>
  <si>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</si>
  <si>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</si>
  <si>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</si>
  <si>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</si>
  <si>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</si>
  <si>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</si>
  <si>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</si>
  <si>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</si>
  <si>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</si>
  <si>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</si>
  <si>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</si>
  <si>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</si>
  <si>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</si>
  <si>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</si>
  <si>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</si>
  <si>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</si>
  <si>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</si>
  <si>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</si>
  <si>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</si>
  <si>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</si>
  <si>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</si>
  <si>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</si>
  <si>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</si>
  <si>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</si>
  <si>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</si>
  <si>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</si>
  <si>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</si>
  <si>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</si>
  <si>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</si>
  <si>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</si>
  <si>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</si>
  <si>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</si>
  <si>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</si>
  <si>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</si>
  <si>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</si>
  <si>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</si>
  <si>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</si>
  <si>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</si>
  <si>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</si>
  <si>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</si>
  <si>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</si>
  <si>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</si>
  <si>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</si>
  <si>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</si>
  <si>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</si>
  <si>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</si>
  <si>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</si>
  <si>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</si>
  <si>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</si>
  <si>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</si>
  <si>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</si>
  <si>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</si>
  <si>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</si>
  <si>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</si>
  <si>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</si>
  <si>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</si>
  <si>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</si>
  <si>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</si>
  <si>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</si>
  <si>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</si>
  <si>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</si>
  <si>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</si>
  <si>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</si>
  <si>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</si>
  <si>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</si>
  <si>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</si>
  <si>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</si>
  <si>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</si>
  <si>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</si>
  <si>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</si>
  <si>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</si>
  <si>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</si>
  <si>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</si>
  <si>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</si>
  <si>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</si>
  <si>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</si>
  <si>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</si>
  <si>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</si>
  <si>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</si>
  <si>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</si>
  <si>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</si>
  <si>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</si>
  <si>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</si>
  <si>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</si>
  <si>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</si>
  <si>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</si>
  <si>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</si>
  <si>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</si>
  <si>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</si>
  <si>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</si>
  <si>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</si>
  <si>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</si>
  <si>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</si>
  <si>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</si>
  <si>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</si>
  <si>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</si>
  <si>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</si>
  <si>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</si>
  <si>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</si>
  <si>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</si>
  <si>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</si>
  <si>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</si>
  <si>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</si>
  <si>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</si>
  <si>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</si>
  <si>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</si>
  <si>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</si>
  <si>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</si>
  <si>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</si>
  <si>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</si>
  <si>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</si>
  <si>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</si>
  <si>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</si>
  <si>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</si>
  <si>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</si>
  <si>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</si>
  <si>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</si>
  <si>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</si>
  <si>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</si>
  <si>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</si>
  <si>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</si>
  <si>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</si>
  <si>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</si>
  <si>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</si>
  <si>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</si>
  <si>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</si>
  <si>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</si>
  <si>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</si>
  <si>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</si>
  <si>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</si>
  <si>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</si>
  <si>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</si>
  <si>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</si>
  <si>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</si>
  <si>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</si>
  <si>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</si>
  <si>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</si>
  <si>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</si>
  <si>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</si>
  <si>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</si>
  <si>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</si>
  <si>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</si>
  <si>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</si>
  <si>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</si>
  <si>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</si>
  <si>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</si>
  <si>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</si>
  <si>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</si>
  <si>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</si>
  <si>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</si>
  <si>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</si>
  <si>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</si>
  <si>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</si>
  <si>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</si>
  <si>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</si>
  <si>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</si>
  <si>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</si>
  <si>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</si>
  <si>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</si>
  <si>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</si>
  <si>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</si>
  <si>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</si>
  <si>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</si>
  <si>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</si>
  <si>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</si>
  <si>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</si>
  <si>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</si>
  <si>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</si>
  <si>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</si>
  <si>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</si>
  <si>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</si>
  <si>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</si>
  <si>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</si>
  <si>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</si>
  <si>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</si>
  <si>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</si>
  <si>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</si>
  <si>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</si>
  <si>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</si>
  <si>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</si>
  <si>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</si>
  <si>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</si>
  <si>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</si>
  <si>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</si>
  <si>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</si>
  <si>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</si>
  <si>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</si>
  <si>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</si>
  <si>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</si>
  <si>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</si>
  <si>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</si>
  <si>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</si>
  <si>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</si>
  <si>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</si>
  <si>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</si>
  <si>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</si>
  <si>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</si>
  <si>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</si>
  <si>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</si>
  <si>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</si>
  <si>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</si>
  <si>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</si>
  <si>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</si>
  <si>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</si>
  <si>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</si>
  <si>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</si>
  <si>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</si>
  <si>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</si>
  <si>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</si>
  <si>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</si>
  <si>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</si>
  <si>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</si>
  <si>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</si>
  <si>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</si>
  <si>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</si>
  <si>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</si>
  <si>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</si>
  <si>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</si>
  <si>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</si>
  <si>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</si>
  <si>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</si>
  <si>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</si>
  <si>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</si>
  <si>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</si>
  <si>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</si>
  <si>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</si>
  <si>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</si>
  <si>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</si>
  <si>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</si>
  <si>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</si>
  <si>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</si>
  <si>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</si>
  <si>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</si>
  <si>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</si>
  <si>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</si>
  <si>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</si>
  <si>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</si>
  <si>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</si>
  <si>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</si>
  <si>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</si>
  <si>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</si>
  <si>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</si>
  <si>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</si>
  <si>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</si>
  <si>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</si>
  <si>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</si>
  <si>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</si>
  <si>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</si>
  <si>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</si>
  <si>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</si>
  <si>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</si>
  <si>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</si>
  <si>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</si>
  <si>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</si>
  <si>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</si>
  <si>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</si>
  <si>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</si>
  <si>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</si>
  <si>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</si>
  <si>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</si>
  <si>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</si>
  <si>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</si>
  <si>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</si>
  <si>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</si>
  <si>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</si>
  <si>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</si>
  <si>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</si>
  <si>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</si>
  <si>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</si>
  <si>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</si>
  <si>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</si>
  <si>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</si>
  <si>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</si>
  <si>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</si>
  <si>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</si>
  <si>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</si>
  <si>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</si>
  <si>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</si>
  <si>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</si>
  <si>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</si>
  <si>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</si>
  <si>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</si>
  <si>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</si>
  <si>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</si>
  <si>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</si>
  <si>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</si>
  <si>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</si>
  <si>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</si>
  <si>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</si>
  <si>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</si>
  <si>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</si>
  <si>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</si>
  <si>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</si>
  <si>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</si>
  <si>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</si>
  <si>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</si>
  <si>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</si>
  <si>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</si>
  <si>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</si>
  <si>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</si>
  <si>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</si>
  <si>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</si>
  <si>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</si>
  <si>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</si>
  <si>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</si>
  <si>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</si>
  <si>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</si>
  <si>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</si>
  <si>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</si>
  <si>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</si>
  <si>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</si>
  <si>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</si>
  <si>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</si>
  <si>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</si>
  <si>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</si>
  <si>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</si>
  <si>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</si>
  <si>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</si>
  <si>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</si>
  <si>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</si>
  <si>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</si>
  <si>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</si>
  <si>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</si>
  <si>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</si>
  <si>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</si>
  <si>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</si>
  <si>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</si>
  <si>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</si>
  <si>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</si>
  <si>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</si>
  <si>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</si>
  <si>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</si>
  <si>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</si>
  <si>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</si>
  <si>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</si>
  <si>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</si>
  <si>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</si>
  <si>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</si>
  <si>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</si>
  <si>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</si>
  <si>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</si>
  <si>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</si>
  <si>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</si>
  <si>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</si>
  <si>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</si>
  <si>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</si>
  <si>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</si>
  <si>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</si>
  <si>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</si>
  <si>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</si>
  <si>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</si>
  <si>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</si>
  <si>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</si>
  <si>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</si>
  <si>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</si>
  <si>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</si>
  <si>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</si>
  <si>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</si>
  <si>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</si>
  <si>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</si>
  <si>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</si>
  <si>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</si>
  <si>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</si>
  <si>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</si>
  <si>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</si>
  <si>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</si>
  <si>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</si>
  <si>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</si>
  <si>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</si>
  <si>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</si>
  <si>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</si>
  <si>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</si>
  <si>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</si>
  <si>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</si>
  <si>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</si>
  <si>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</si>
  <si>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</si>
  <si>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</si>
  <si>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</si>
  <si>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</si>
  <si>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</si>
  <si>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</si>
  <si>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</si>
  <si>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</si>
  <si>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</si>
  <si>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</si>
  <si>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</si>
  <si>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</si>
  <si>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</si>
  <si>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</si>
  <si>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</si>
  <si>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</si>
  <si>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</si>
  <si>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</si>
  <si>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</si>
  <si>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</si>
  <si>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</si>
  <si>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</si>
  <si>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</si>
  <si>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</si>
  <si>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</si>
  <si>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</si>
  <si>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</si>
  <si>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</si>
  <si>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</si>
  <si>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</si>
  <si>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</si>
  <si>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</si>
  <si>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</si>
  <si>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</si>
  <si>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</si>
  <si>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</si>
  <si>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</si>
  <si>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</si>
  <si>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</si>
  <si>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</si>
  <si>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</si>
  <si>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</si>
  <si>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</si>
  <si>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</si>
  <si>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</si>
  <si>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</si>
  <si>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</si>
  <si>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</si>
  <si>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</si>
  <si>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</si>
  <si>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</si>
  <si>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</si>
  <si>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</si>
  <si>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</si>
  <si>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</si>
  <si>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</si>
  <si>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</si>
  <si>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</si>
  <si>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</si>
  <si>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</si>
  <si>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</si>
  <si>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</si>
  <si>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</si>
  <si>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</si>
  <si>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</si>
  <si>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</si>
  <si>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</si>
  <si>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</si>
  <si>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</si>
  <si>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</si>
  <si>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</si>
  <si>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</si>
  <si>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</si>
  <si>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</si>
  <si>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</si>
  <si>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</si>
  <si>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</si>
  <si>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</si>
  <si>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</si>
  <si>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</si>
  <si>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</si>
  <si>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</si>
  <si>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</si>
  <si>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</si>
  <si>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</si>
  <si>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</si>
  <si>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</si>
  <si>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</si>
  <si>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</si>
  <si>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</si>
  <si>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</si>
  <si>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</si>
  <si>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</si>
  <si>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</si>
  <si>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</si>
  <si>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</si>
  <si>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</si>
  <si>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</si>
  <si>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</si>
  <si>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</si>
  <si>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</si>
  <si>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</si>
  <si>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</si>
  <si>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</si>
  <si>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</si>
  <si>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</si>
  <si>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</si>
  <si>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</si>
  <si>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</si>
  <si>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</si>
  <si>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</si>
  <si>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</si>
  <si>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</si>
  <si>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</si>
  <si>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</si>
  <si>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</si>
  <si>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</si>
  <si>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</si>
  <si>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</si>
  <si>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</si>
  <si>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</si>
  <si>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</si>
  <si>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</si>
  <si>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</si>
  <si>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</si>
  <si>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</si>
  <si>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</si>
  <si>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</si>
  <si>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</si>
  <si>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</si>
  <si>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</si>
  <si>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</si>
  <si>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</si>
  <si>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</si>
  <si>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</si>
  <si>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</si>
  <si>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</si>
  <si>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</si>
  <si>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</si>
  <si>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</si>
  <si>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</si>
  <si>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</si>
  <si>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</si>
  <si>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</si>
  <si>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</si>
  <si>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</si>
  <si>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</si>
  <si>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</si>
  <si>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</si>
  <si>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</si>
  <si>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</si>
  <si>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</si>
  <si>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</si>
  <si>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</si>
  <si>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</si>
  <si>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</si>
  <si>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</si>
  <si>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</si>
  <si>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</si>
  <si>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</si>
  <si>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</si>
  <si>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</si>
  <si>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</si>
  <si>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</si>
  <si>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</si>
  <si>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</si>
  <si>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</si>
  <si>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</si>
  <si>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</si>
  <si>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</si>
  <si>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</si>
  <si>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</si>
  <si>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</si>
  <si>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</si>
  <si>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</si>
  <si>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</si>
  <si>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</si>
  <si>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</si>
  <si>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</si>
  <si>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</si>
  <si>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</si>
  <si>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</si>
  <si>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</si>
  <si>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</si>
  <si>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</si>
  <si>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</si>
  <si>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</si>
  <si>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</si>
  <si>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</si>
  <si>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</si>
  <si>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</si>
  <si>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</si>
  <si>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</si>
  <si>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</si>
  <si>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</si>
  <si>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</si>
  <si>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</si>
  <si>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</si>
  <si>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</si>
  <si>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</si>
  <si>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</si>
  <si>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</si>
  <si>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</si>
  <si>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</si>
  <si>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</si>
  <si>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</si>
  <si>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</si>
  <si>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</si>
  <si>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</si>
  <si>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</si>
  <si>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</si>
  <si>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</si>
  <si>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</si>
  <si>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</si>
  <si>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</si>
  <si>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</si>
  <si>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</si>
  <si>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</si>
  <si>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</si>
  <si>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</si>
  <si>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</si>
  <si>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</si>
  <si>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</si>
  <si>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</si>
  <si>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</si>
  <si>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</si>
  <si>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</si>
  <si>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</si>
  <si>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</si>
  <si>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</si>
  <si>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</si>
  <si>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</si>
  <si>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</si>
  <si>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</si>
  <si>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</si>
  <si>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</si>
  <si>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</si>
  <si>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</si>
  <si>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</si>
  <si>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</si>
  <si>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</si>
  <si>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</si>
  <si>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</si>
  <si>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</si>
  <si>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</si>
  <si>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</si>
  <si>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</si>
  <si>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</si>
  <si>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</si>
  <si>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</si>
  <si>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</si>
  <si>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</si>
  <si>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</si>
  <si>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</si>
  <si>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</si>
  <si>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</si>
  <si>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</si>
  <si>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</si>
  <si>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</si>
  <si>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</si>
  <si>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</si>
  <si>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</si>
  <si>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</si>
  <si>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</si>
  <si>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</si>
  <si>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</si>
  <si>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</si>
  <si>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</si>
  <si>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</si>
  <si>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</si>
  <si>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</si>
  <si>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</si>
  <si>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</si>
  <si>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</si>
  <si>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</si>
  <si>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</si>
  <si>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</si>
  <si>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</si>
  <si>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</si>
  <si>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</si>
  <si>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</si>
  <si>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</si>
  <si>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</si>
  <si>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</si>
  <si>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</si>
  <si>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</si>
  <si>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</si>
  <si>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</si>
  <si>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</si>
  <si>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</si>
  <si>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</si>
  <si>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</si>
  <si>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</si>
  <si>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</si>
  <si>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</si>
  <si>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</si>
  <si>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</si>
  <si>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</si>
  <si>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</si>
  <si>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</si>
  <si>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</si>
  <si>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</si>
  <si>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</si>
  <si>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</si>
  <si>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</si>
  <si>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</si>
  <si>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</si>
  <si>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</si>
  <si>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</si>
  <si>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</si>
  <si>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</si>
  <si>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</si>
  <si>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</si>
  <si>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</si>
  <si>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</si>
  <si>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</si>
  <si>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</si>
  <si>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</si>
  <si>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</si>
  <si>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</si>
  <si>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</si>
  <si>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</si>
  <si>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</si>
  <si>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</si>
  <si>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</si>
  <si>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</si>
  <si>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</si>
  <si>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</si>
  <si>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</si>
  <si>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</si>
  <si>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</si>
  <si>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</si>
  <si>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</si>
  <si>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</si>
  <si>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</si>
  <si>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</si>
  <si>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</si>
  <si>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</si>
  <si>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</si>
  <si>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</si>
  <si>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</si>
  <si>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</si>
  <si>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</si>
  <si>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</si>
  <si>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</si>
  <si>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</si>
  <si>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</si>
  <si>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</si>
  <si>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</si>
  <si>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</si>
  <si>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</si>
  <si>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</si>
  <si>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</si>
  <si>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</si>
  <si>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</si>
  <si>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</si>
  <si>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</si>
  <si>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</si>
  <si>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</si>
  <si>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</si>
  <si>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</si>
  <si>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</si>
  <si>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</si>
  <si>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</si>
  <si>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</si>
  <si>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</si>
  <si>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</si>
  <si>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</si>
  <si>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</si>
  <si>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</si>
  <si>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</si>
  <si>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</si>
  <si>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</si>
  <si>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</si>
  <si>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</si>
  <si>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</si>
  <si>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</si>
  <si>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</si>
  <si>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</si>
  <si>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</si>
  <si>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</si>
  <si>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</si>
  <si>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</si>
  <si>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</si>
  <si>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</si>
  <si>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</si>
  <si>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</si>
  <si>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</si>
  <si>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</si>
  <si>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</si>
  <si>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</si>
  <si>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</si>
  <si>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</si>
  <si>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</si>
  <si>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</si>
  <si>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</si>
  <si>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</si>
  <si>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</si>
  <si>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</si>
  <si>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</si>
  <si>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</si>
  <si>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</si>
  <si>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</si>
  <si>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</si>
  <si>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</si>
  <si>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</si>
  <si>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</si>
  <si>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</si>
  <si>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</si>
  <si>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</si>
  <si>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</si>
  <si>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</si>
  <si>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</si>
  <si>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</si>
  <si>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</si>
  <si>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</si>
  <si>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</si>
  <si>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</si>
  <si>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</si>
  <si>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</si>
  <si>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</si>
  <si>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</si>
  <si>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</si>
  <si>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</si>
  <si>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</si>
  <si>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</si>
  <si>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</si>
  <si>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</si>
  <si>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</si>
  <si>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</si>
  <si>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</si>
  <si>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</si>
  <si>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</si>
  <si>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</si>
  <si>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</si>
  <si>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</si>
  <si>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</si>
  <si>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</si>
  <si>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</si>
  <si>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</si>
  <si>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</si>
  <si>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</si>
  <si>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</si>
  <si>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</si>
  <si>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</si>
  <si>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</si>
  <si>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</si>
  <si>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</si>
  <si>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</si>
  <si>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</si>
  <si>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</si>
  <si>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</si>
  <si>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</si>
  <si>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</si>
  <si>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</si>
  <si>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</si>
  <si>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</si>
  <si>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</si>
  <si>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</si>
  <si>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</si>
  <si>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</si>
  <si>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</si>
  <si>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</si>
  <si>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</si>
  <si>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</si>
  <si>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</si>
  <si>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</si>
  <si>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</si>
  <si>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</si>
  <si>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</si>
  <si>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</si>
  <si>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</si>
  <si>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</si>
  <si>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</si>
  <si>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</si>
  <si>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</si>
  <si>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</si>
  <si>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</si>
  <si>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</si>
  <si>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</si>
  <si>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</si>
  <si>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</si>
  <si>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</si>
  <si>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</si>
  <si>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</si>
  <si>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</si>
  <si>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</si>
  <si>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</si>
  <si>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</si>
  <si>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</si>
  <si>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</si>
  <si>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</si>
  <si>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</si>
  <si>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</si>
  <si>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</si>
  <si>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</si>
  <si>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</si>
  <si>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</si>
  <si>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</si>
  <si>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</si>
  <si>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</si>
  <si>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</si>
  <si>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</si>
  <si>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</si>
  <si>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</si>
  <si>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</si>
  <si>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</si>
  <si>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</si>
  <si>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</si>
  <si>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</si>
  <si>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</si>
  <si>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</si>
  <si>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</si>
  <si>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</si>
  <si>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</si>
  <si>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</si>
  <si>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</si>
  <si>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</si>
  <si>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</si>
  <si>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</si>
  <si>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</si>
  <si>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</si>
  <si>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</si>
  <si>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</si>
  <si>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</si>
  <si>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</si>
  <si>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</si>
  <si>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</si>
  <si>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</si>
  <si>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</si>
  <si>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</si>
  <si>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</si>
  <si>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</si>
  <si>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</si>
  <si>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</si>
  <si>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</si>
  <si>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</si>
  <si>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</si>
  <si>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</si>
  <si>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</si>
  <si>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</si>
  <si>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</si>
  <si>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</si>
  <si>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</si>
  <si>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</si>
  <si>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</si>
  <si>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</si>
  <si>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</si>
  <si>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</si>
  <si>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</si>
  <si>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</si>
  <si>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</si>
  <si>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</si>
  <si>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</si>
  <si>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</si>
  <si>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</si>
  <si>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</si>
  <si>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</si>
  <si>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</si>
  <si>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</si>
  <si>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</si>
  <si>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</si>
  <si>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</si>
  <si>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</si>
  <si>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</si>
  <si>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</si>
  <si>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</si>
  <si>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</si>
  <si>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</si>
  <si>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</si>
  <si>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</si>
  <si>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</si>
  <si>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</si>
  <si>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</si>
  <si>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</si>
  <si>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</si>
  <si>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</si>
  <si>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</si>
  <si>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</si>
  <si>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</si>
  <si>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</si>
  <si>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</si>
  <si>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</si>
  <si>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</si>
  <si>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</si>
  <si>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</si>
  <si>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</si>
  <si>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</si>
  <si>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</si>
  <si>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</si>
  <si>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</si>
  <si>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</si>
  <si>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</si>
  <si>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</si>
  <si>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</si>
  <si>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</si>
  <si>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</si>
  <si>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</si>
  <si>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</si>
  <si>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</si>
  <si>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</si>
  <si>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</si>
  <si>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</si>
  <si>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</si>
  <si>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</si>
  <si>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</si>
  <si>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</si>
  <si>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</si>
  <si>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</si>
  <si>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</si>
  <si>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</si>
  <si>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</si>
  <si>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</si>
  <si>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</si>
  <si>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</si>
  <si>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</si>
  <si>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</si>
  <si>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</si>
  <si>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</si>
  <si>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</si>
  <si>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</si>
  <si>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</si>
  <si>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</si>
  <si>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</si>
  <si>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</si>
  <si>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</si>
  <si>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</si>
  <si>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</si>
  <si>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</si>
  <si>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</si>
  <si>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</si>
  <si>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</si>
  <si>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</si>
  <si>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</si>
  <si>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</si>
  <si>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</si>
  <si>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</si>
  <si>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</si>
  <si>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</si>
  <si>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</si>
  <si>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</si>
  <si>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</si>
  <si>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</si>
  <si>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</si>
  <si>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</si>
  <si>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</si>
  <si>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</si>
  <si>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</si>
  <si>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</si>
  <si>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</si>
  <si>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</si>
  <si>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</si>
  <si>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</si>
  <si>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</si>
  <si>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</si>
  <si>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</si>
  <si>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</si>
  <si>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</si>
  <si>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</si>
  <si>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</si>
  <si>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</si>
  <si>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</si>
  <si>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</si>
  <si>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</si>
  <si>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</si>
  <si>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</si>
  <si>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</si>
  <si>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</si>
  <si>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</si>
  <si>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</si>
  <si>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</si>
  <si>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</si>
  <si>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</si>
  <si>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</si>
  <si>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</si>
  <si>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</si>
  <si>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</si>
  <si>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</si>
  <si>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</si>
  <si>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</si>
  <si>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</si>
  <si>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</si>
  <si>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</si>
  <si>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</si>
  <si>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</si>
  <si>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</si>
  <si>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</si>
  <si>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</si>
  <si>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</si>
  <si>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</si>
  <si>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</si>
  <si>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</si>
  <si>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</si>
  <si>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</si>
  <si>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</si>
  <si>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</si>
  <si>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</si>
  <si>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</si>
  <si>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</si>
  <si>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</si>
  <si>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</si>
  <si>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</si>
  <si>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</si>
  <si>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</si>
  <si>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</si>
  <si>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</si>
  <si>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</si>
  <si>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</si>
  <si>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</si>
  <si>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</si>
  <si>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</si>
  <si>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</si>
  <si>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</si>
  <si>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</si>
  <si>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</si>
  <si>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</si>
  <si>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</si>
  <si>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</si>
  <si>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</si>
  <si>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</si>
  <si>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</si>
  <si>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</si>
  <si>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</si>
  <si>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</si>
  <si>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</si>
  <si>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</si>
  <si>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</si>
  <si>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</si>
  <si>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</si>
  <si>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</si>
  <si>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</si>
  <si>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</si>
  <si>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</si>
  <si>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</si>
  <si>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</si>
  <si>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</si>
  <si>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</si>
  <si>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</si>
  <si>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</si>
  <si>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</si>
  <si>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</si>
  <si>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</si>
  <si>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</si>
  <si>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</si>
  <si>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</si>
  <si>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</si>
  <si>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</si>
  <si>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</si>
  <si>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</si>
  <si>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</si>
  <si>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</si>
  <si>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</si>
  <si>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</si>
  <si>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</si>
  <si>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</si>
  <si>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</si>
  <si>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</si>
  <si>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</si>
  <si>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</si>
  <si>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</si>
  <si>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</si>
  <si>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</si>
  <si>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</si>
  <si>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</si>
  <si>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</si>
  <si>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</si>
  <si>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</si>
  <si>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</si>
  <si>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</si>
  <si>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</si>
  <si>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</si>
  <si>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</si>
  <si>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</si>
  <si>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</si>
  <si>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</si>
  <si>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</si>
  <si>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</si>
  <si>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</si>
  <si>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</si>
  <si>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</si>
  <si>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</si>
  <si>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</si>
  <si>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</si>
  <si>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</si>
  <si>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</si>
  <si>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</si>
  <si>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</si>
  <si>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</si>
  <si>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</si>
  <si>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</si>
  <si>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</si>
  <si>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</si>
  <si>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</si>
  <si>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</si>
  <si>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</si>
  <si>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</si>
  <si>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</si>
  <si>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</si>
  <si>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</si>
  <si>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</si>
  <si>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</si>
  <si>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</si>
  <si>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</si>
  <si>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</si>
  <si>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</si>
  <si>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</si>
  <si>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</si>
  <si>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</si>
  <si>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</si>
  <si>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</si>
  <si>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</si>
  <si>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</si>
  <si>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</si>
  <si>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</si>
  <si>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</si>
  <si>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</si>
  <si>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</si>
  <si>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</si>
  <si>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</si>
  <si>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</si>
  <si>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</si>
  <si>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</si>
  <si>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</si>
  <si>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</si>
  <si>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</si>
  <si>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</si>
  <si>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</si>
  <si>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</si>
  <si>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</si>
  <si>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</si>
  <si>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</si>
  <si>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</si>
  <si>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</si>
  <si>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</si>
  <si>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</si>
  <si>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</si>
  <si>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</si>
  <si>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</si>
  <si>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</si>
  <si>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</si>
  <si>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</si>
  <si>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</si>
  <si>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</si>
  <si>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</si>
  <si>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</si>
  <si>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</si>
  <si>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</si>
  <si>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</si>
  <si>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</si>
  <si>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</si>
  <si>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</si>
  <si>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</si>
  <si>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</si>
  <si>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</si>
  <si>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</si>
  <si>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</si>
  <si>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</si>
  <si>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</si>
  <si>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</si>
  <si>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</si>
  <si>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</si>
  <si>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</si>
  <si>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</si>
  <si>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</si>
  <si>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</si>
  <si>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</si>
  <si>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</si>
  <si>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</si>
  <si>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</si>
  <si>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</si>
  <si>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</si>
  <si>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</si>
  <si>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</si>
  <si>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</si>
  <si>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</si>
  <si>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</si>
  <si>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</si>
  <si>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</si>
  <si>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</si>
  <si>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</si>
  <si>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</si>
  <si>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</si>
  <si>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</si>
  <si>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</si>
  <si>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</si>
  <si>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</si>
  <si>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</si>
  <si>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</si>
  <si>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</si>
  <si>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</si>
  <si>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</si>
  <si>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</si>
  <si>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</si>
  <si>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</si>
  <si>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</si>
  <si>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</si>
  <si>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</si>
  <si>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</si>
  <si>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</si>
  <si>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</si>
  <si>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</si>
  <si>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</si>
  <si>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</si>
  <si>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</si>
  <si>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</si>
  <si>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</si>
  <si>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</si>
  <si>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</si>
  <si>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</si>
  <si>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</si>
  <si>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</si>
  <si>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</si>
  <si>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</si>
  <si>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</si>
  <si>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</si>
  <si>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</si>
  <si>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</si>
  <si>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</si>
  <si>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</si>
  <si>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</si>
  <si>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</si>
  <si>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</si>
  <si>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</si>
  <si>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</si>
  <si>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</si>
  <si>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</si>
  <si>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</si>
  <si>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</si>
  <si>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</si>
  <si>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</si>
  <si>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</si>
  <si>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</si>
  <si>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</si>
  <si>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</si>
  <si>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</si>
  <si>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</si>
  <si>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</si>
  <si>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</si>
  <si>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</si>
  <si>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</si>
  <si>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</si>
  <si>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</si>
  <si>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</si>
  <si>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</si>
  <si>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</si>
  <si>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</si>
  <si>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</si>
  <si>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</si>
  <si>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</si>
  <si>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</si>
  <si>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</si>
  <si>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</si>
  <si>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</si>
  <si>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</si>
  <si>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</si>
  <si>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</si>
  <si>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</si>
  <si>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</si>
  <si>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</si>
  <si>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</si>
  <si>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</si>
  <si>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</si>
  <si>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</si>
  <si>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</si>
  <si>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</si>
  <si>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</si>
  <si>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</si>
  <si>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</si>
  <si>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</si>
  <si>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</si>
  <si>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</si>
  <si>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</si>
  <si>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</si>
  <si>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</si>
  <si>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</si>
  <si>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</si>
  <si>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</si>
  <si>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</si>
  <si>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</si>
  <si>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</si>
  <si>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</si>
  <si>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</si>
  <si>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</si>
  <si>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</si>
  <si>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</si>
  <si>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</si>
  <si>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</si>
  <si>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</si>
  <si>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</si>
  <si>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</si>
  <si>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</si>
  <si>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</si>
  <si>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</si>
  <si>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</si>
  <si>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</si>
  <si>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</si>
  <si>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</si>
  <si>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</si>
  <si>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</si>
  <si>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</si>
  <si>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</si>
  <si>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</si>
  <si>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</si>
  <si>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</si>
  <si>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</si>
  <si>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</si>
  <si>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</si>
  <si>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</si>
  <si>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</si>
  <si>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</si>
  <si>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</si>
  <si>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</si>
  <si>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</si>
  <si>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</si>
  <si>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</si>
  <si>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</si>
  <si>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</si>
  <si>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</si>
  <si>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</si>
  <si>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</si>
  <si>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</si>
  <si>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</si>
  <si>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</si>
  <si>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</si>
  <si>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</si>
  <si>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</si>
  <si>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</si>
  <si>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</si>
  <si>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</si>
  <si>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</si>
  <si>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</si>
  <si>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</si>
  <si>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</si>
  <si>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</si>
  <si>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</si>
  <si>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</si>
  <si>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</si>
  <si>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</si>
  <si>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</si>
  <si>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</si>
  <si>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</si>
  <si>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</si>
  <si>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</si>
  <si>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</si>
  <si>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</si>
  <si>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</si>
  <si>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</si>
  <si>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</si>
  <si>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</si>
  <si>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</si>
  <si>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</si>
  <si>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</si>
  <si>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</si>
  <si>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</si>
  <si>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</si>
  <si>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</si>
  <si>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</si>
  <si>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</si>
  <si>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</si>
  <si>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</si>
  <si>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</si>
  <si>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</si>
  <si>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</si>
  <si>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</si>
  <si>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</si>
  <si>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</si>
  <si>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</si>
  <si>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</si>
  <si>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</si>
  <si>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</si>
  <si>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</si>
  <si>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</si>
  <si>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</si>
  <si>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</si>
  <si>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</si>
  <si>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</si>
  <si>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</si>
  <si>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</si>
  <si>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</si>
  <si>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</si>
  <si>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</si>
  <si>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</si>
  <si>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</si>
  <si>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</si>
  <si>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</si>
  <si>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</si>
  <si>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</si>
  <si>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</si>
  <si>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</si>
  <si>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</si>
  <si>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</si>
  <si>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</si>
  <si>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</si>
  <si>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</si>
  <si>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</si>
  <si>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</si>
  <si>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</si>
  <si>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</si>
  <si>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</si>
  <si>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</si>
  <si>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</si>
  <si>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</si>
  <si>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</si>
  <si>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</si>
  <si>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</si>
  <si>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</si>
  <si>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</si>
  <si>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</si>
  <si>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</si>
  <si>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</si>
  <si>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</si>
  <si>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</si>
  <si>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</si>
  <si>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</si>
  <si>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</si>
  <si>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</si>
  <si>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</si>
  <si>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</si>
  <si>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</si>
  <si>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</si>
  <si>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</si>
  <si>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</si>
  <si>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</si>
  <si>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</si>
  <si>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</si>
  <si>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</si>
  <si>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</si>
  <si>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</si>
  <si>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</si>
  <si>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</si>
  <si>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</si>
  <si>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</si>
  <si>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</si>
  <si>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</si>
  <si>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</si>
  <si>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</si>
  <si>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</si>
  <si>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</si>
  <si>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</si>
  <si>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</si>
  <si>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</si>
  <si>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</si>
  <si>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</si>
  <si>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</si>
  <si>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</si>
  <si>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</si>
  <si>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</si>
  <si>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</si>
  <si>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</si>
  <si>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</si>
  <si>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</si>
  <si>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</si>
  <si>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</si>
  <si>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</si>
  <si>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</si>
  <si>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</si>
  <si>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</si>
  <si>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</si>
  <si>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</si>
  <si>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</si>
  <si>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</si>
  <si>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</si>
  <si>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</si>
  <si>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</si>
  <si>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</si>
  <si>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</si>
  <si>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</si>
  <si>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</si>
  <si>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</si>
  <si>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</si>
  <si>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</si>
  <si>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</si>
  <si>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</si>
  <si>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</si>
  <si>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</si>
  <si>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</si>
  <si>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</si>
  <si>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</si>
  <si>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</si>
  <si>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</si>
  <si>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</si>
  <si>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</si>
  <si>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</si>
  <si>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</si>
  <si>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</si>
  <si>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</si>
  <si>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</si>
  <si>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</si>
  <si>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</si>
  <si>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</si>
  <si>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</si>
  <si>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</si>
  <si>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</si>
  <si>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</si>
  <si>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</si>
  <si>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</si>
  <si>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</si>
  <si>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</si>
  <si>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</si>
  <si>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</si>
  <si>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</si>
  <si>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</si>
  <si>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</si>
  <si>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</si>
  <si>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</si>
  <si>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</si>
  <si>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</si>
  <si>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</si>
  <si>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</si>
  <si>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</si>
  <si>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</si>
  <si>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</si>
  <si>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</si>
  <si>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</si>
  <si>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</si>
  <si>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</si>
  <si>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</si>
  <si>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</si>
  <si>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</si>
  <si>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</si>
  <si>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</si>
  <si>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</si>
  <si>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</si>
  <si>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</si>
  <si>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</si>
  <si>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</si>
  <si>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</si>
  <si>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</si>
  <si>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</si>
  <si>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</si>
  <si>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</si>
  <si>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</si>
  <si>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</si>
  <si>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</si>
  <si>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</si>
  <si>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</si>
  <si>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</si>
  <si>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</si>
  <si>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</si>
  <si>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</si>
  <si>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</si>
  <si>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</si>
  <si>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</si>
  <si>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</si>
  <si>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</si>
  <si>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</si>
  <si>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</si>
  <si>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</si>
  <si>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</si>
  <si>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</si>
  <si>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</si>
  <si>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</si>
  <si>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</si>
  <si>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</si>
  <si>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</si>
  <si>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</si>
  <si>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</si>
  <si>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</si>
  <si>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</si>
  <si>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</si>
  <si>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</si>
  <si>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</si>
  <si>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</si>
  <si>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</si>
  <si>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</si>
  <si>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</si>
  <si>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</si>
  <si>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</si>
  <si>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</si>
  <si>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</si>
  <si>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</si>
  <si>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</si>
  <si>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</si>
  <si>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</si>
  <si>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</si>
  <si>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</si>
  <si>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</si>
  <si>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</si>
  <si>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</si>
  <si>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</si>
  <si>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</si>
  <si>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</si>
  <si>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</si>
  <si>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</si>
  <si>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</si>
  <si>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</si>
  <si>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</si>
  <si>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</si>
  <si>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</si>
  <si>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</si>
  <si>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</si>
  <si>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</si>
  <si>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</si>
  <si>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</si>
  <si>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</si>
  <si>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</si>
  <si>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</si>
  <si>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</si>
  <si>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</si>
  <si>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</si>
  <si>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</si>
  <si>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</si>
  <si>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</si>
  <si>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</si>
  <si>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</si>
  <si>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</si>
  <si>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</si>
  <si>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</si>
  <si>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</si>
  <si>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</si>
  <si>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</si>
  <si>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</si>
  <si>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</si>
  <si>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</si>
  <si>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</si>
  <si>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</si>
  <si>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</si>
  <si>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</si>
  <si>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</si>
  <si>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</si>
  <si>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</si>
  <si>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</si>
  <si>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</si>
  <si>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</si>
  <si>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</si>
  <si>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</si>
  <si>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</si>
  <si>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</si>
  <si>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</si>
  <si>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</si>
  <si>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</si>
  <si>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</si>
  <si>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</si>
  <si>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</si>
  <si>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</si>
  <si>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</si>
  <si>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</si>
  <si>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</si>
  <si>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</si>
  <si>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</si>
  <si>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</si>
  <si>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</si>
  <si>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</si>
  <si>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</si>
  <si>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</si>
  <si>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</si>
  <si>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</si>
  <si>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</si>
  <si>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</si>
  <si>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</si>
  <si>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</si>
  <si>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</si>
  <si>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</si>
  <si>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</si>
  <si>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</si>
  <si>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</si>
  <si>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</si>
  <si>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</si>
  <si>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</si>
  <si>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</si>
  <si>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</si>
  <si>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</si>
  <si>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</si>
  <si>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</si>
  <si>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</si>
  <si>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</si>
  <si>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</si>
  <si>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</si>
  <si>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</si>
  <si>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</si>
  <si>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</si>
  <si>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</si>
  <si>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</si>
  <si>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</si>
  <si>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</si>
  <si>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</si>
  <si>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</si>
  <si>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</si>
  <si>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</si>
  <si>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</si>
  <si>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</si>
  <si>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</si>
  <si>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</si>
  <si>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</si>
  <si>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</si>
  <si>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</si>
  <si>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</si>
  <si>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</si>
  <si>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</si>
  <si>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</si>
  <si>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</si>
  <si>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</si>
  <si>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</si>
  <si>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</si>
  <si>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</si>
  <si>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</si>
  <si>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</si>
  <si>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</si>
  <si>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</si>
  <si>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</si>
  <si>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</si>
  <si>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</si>
  <si>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</si>
  <si>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</si>
  <si>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</si>
  <si>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</si>
  <si>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</si>
  <si>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</si>
  <si>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</si>
  <si>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</si>
  <si>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</si>
  <si>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</si>
  <si>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</si>
  <si>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</si>
  <si>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</si>
  <si>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</si>
  <si>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</si>
  <si>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</si>
  <si>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</si>
  <si>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</si>
  <si>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</si>
  <si>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</si>
  <si>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</si>
  <si>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</si>
  <si>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</si>
  <si>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</si>
  <si>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</si>
  <si>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</si>
  <si>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</si>
  <si>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</si>
  <si>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</si>
  <si>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</si>
  <si>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</si>
  <si>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</si>
  <si>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</si>
  <si>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</si>
  <si>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</si>
  <si>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</si>
  <si>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</si>
  <si>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</si>
  <si>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</si>
  <si>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</si>
  <si>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</si>
  <si>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</si>
  <si>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</si>
  <si>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</si>
  <si>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</si>
  <si>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</si>
  <si>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</si>
  <si>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</si>
  <si>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</si>
  <si>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</si>
  <si>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</si>
  <si>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</si>
  <si>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</si>
  <si>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</si>
  <si>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</si>
  <si>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</si>
  <si>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</si>
  <si>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</si>
  <si>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</si>
  <si>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</si>
  <si>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</si>
  <si>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</si>
  <si>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</si>
  <si>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</si>
  <si>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</si>
  <si>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</si>
  <si>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</si>
  <si>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</si>
  <si>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</si>
  <si>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</si>
  <si>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</si>
  <si>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</si>
  <si>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</si>
  <si>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</si>
  <si>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</si>
  <si>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</si>
  <si>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</si>
  <si>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</si>
  <si>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</si>
  <si>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</si>
  <si>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</si>
  <si>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</si>
  <si>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</si>
  <si>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</si>
  <si>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</si>
  <si>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</si>
  <si>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</si>
  <si>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</si>
  <si>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</si>
  <si>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</si>
  <si>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</si>
  <si>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</si>
  <si>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</si>
  <si>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</si>
  <si>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</si>
  <si>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</si>
  <si>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</si>
  <si>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</si>
  <si>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</si>
  <si>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</si>
  <si>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</si>
  <si>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</si>
  <si>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</si>
  <si>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</si>
  <si>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</si>
  <si>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</si>
  <si>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</si>
  <si>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</si>
  <si>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</si>
  <si>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</si>
  <si>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</si>
  <si>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</si>
  <si>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</si>
  <si>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</si>
  <si>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</si>
  <si>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</si>
  <si>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</si>
  <si>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</si>
  <si>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</si>
  <si>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</si>
  <si>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</si>
  <si>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</si>
  <si>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</si>
  <si>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</si>
  <si>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</si>
  <si>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</si>
  <si>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</si>
  <si>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</si>
  <si>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</si>
  <si>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</si>
  <si>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</si>
  <si>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</si>
  <si>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</si>
  <si>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</si>
  <si>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</si>
  <si>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</si>
  <si>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</si>
  <si>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</si>
  <si>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</si>
  <si>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</si>
  <si>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</si>
  <si>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</si>
  <si>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</si>
  <si>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</si>
  <si>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</si>
  <si>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</si>
  <si>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</si>
  <si>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</si>
  <si>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</si>
  <si>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</si>
  <si>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</si>
  <si>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</si>
  <si>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</si>
  <si>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</si>
  <si>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</si>
  <si>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</si>
  <si>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</si>
  <si>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</si>
  <si>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</si>
  <si>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</si>
  <si>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</si>
  <si>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</si>
  <si>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</si>
  <si>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</si>
  <si>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</si>
  <si>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</si>
  <si>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</si>
  <si>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</si>
  <si>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</si>
  <si>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</si>
  <si>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</si>
  <si>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</si>
  <si>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</si>
  <si>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</si>
  <si>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</si>
  <si>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</si>
  <si>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</si>
  <si>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</si>
  <si>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</si>
  <si>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</si>
  <si>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</si>
  <si>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</si>
  <si>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</si>
  <si>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</si>
  <si>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</si>
  <si>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</si>
  <si>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</si>
  <si>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</si>
  <si>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</si>
  <si>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</si>
  <si>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</si>
  <si>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</si>
  <si>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</si>
  <si>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</si>
  <si>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</si>
  <si>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</si>
  <si>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</si>
  <si>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</si>
  <si>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</si>
  <si>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</si>
  <si>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</si>
  <si>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</si>
  <si>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</si>
  <si>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</si>
  <si>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</si>
  <si>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</si>
  <si>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</si>
  <si>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</si>
  <si>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</si>
  <si>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</si>
  <si>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</si>
  <si>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</si>
  <si>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</si>
  <si>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</si>
  <si>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</si>
  <si>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</si>
  <si>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</si>
  <si>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</si>
  <si>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</si>
  <si>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</si>
  <si>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</si>
  <si>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</si>
  <si>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</si>
  <si>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</si>
  <si>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</si>
  <si>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</si>
  <si>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</si>
  <si>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</si>
  <si>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</si>
  <si>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</si>
  <si>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</si>
  <si>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</si>
  <si>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</si>
  <si>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</si>
  <si>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</si>
  <si>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</si>
  <si>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</si>
  <si>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</si>
  <si>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</si>
  <si>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</si>
  <si>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</si>
  <si>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</si>
  <si>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</si>
  <si>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</si>
  <si>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</si>
  <si>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</si>
  <si>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</si>
  <si>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</si>
  <si>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</si>
  <si>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</si>
  <si>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</si>
  <si>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</si>
  <si>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</si>
  <si>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</si>
  <si>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</si>
  <si>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</si>
  <si>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</si>
  <si>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</si>
  <si>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</si>
  <si>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</si>
  <si>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</si>
  <si>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</si>
  <si>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</si>
  <si>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</si>
  <si>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</si>
  <si>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</si>
  <si>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</si>
  <si>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</si>
  <si>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</si>
  <si>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</si>
  <si>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</si>
  <si>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</si>
  <si>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</si>
  <si>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</si>
  <si>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</si>
  <si>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</si>
  <si>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</si>
  <si>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</si>
  <si>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</si>
  <si>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</si>
  <si>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</si>
  <si>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</si>
  <si>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</si>
  <si>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</si>
  <si>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</si>
  <si>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</si>
  <si>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</si>
  <si>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</si>
  <si>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</si>
  <si>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</si>
  <si>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</si>
  <si>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</si>
  <si>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</si>
  <si>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</si>
  <si>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</si>
  <si>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</si>
  <si>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</si>
  <si>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</si>
  <si>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</si>
  <si>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</si>
  <si>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</si>
  <si>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</si>
  <si>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</si>
  <si>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</si>
  <si>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</si>
  <si>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</si>
  <si>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</si>
  <si>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</si>
  <si>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</si>
  <si>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</si>
  <si>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</si>
  <si>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</si>
  <si>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</si>
  <si>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</si>
  <si>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</si>
  <si>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</si>
  <si>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</si>
  <si>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</si>
  <si>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</si>
  <si>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</si>
  <si>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</si>
  <si>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</si>
  <si>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</si>
  <si>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</si>
  <si>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</si>
  <si>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</si>
  <si>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</si>
  <si>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</si>
  <si>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</si>
  <si>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</si>
  <si>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</si>
  <si>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</si>
  <si>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</si>
  <si>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</si>
  <si>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</si>
  <si>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</si>
  <si>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</si>
  <si>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</si>
  <si>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</si>
  <si>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</si>
  <si>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</si>
  <si>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</si>
  <si>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</si>
  <si>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</si>
  <si>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</si>
  <si>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</si>
  <si>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</si>
  <si>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</si>
  <si>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</si>
  <si>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</si>
  <si>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</si>
  <si>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</si>
  <si>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</si>
  <si>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</si>
  <si>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</si>
  <si>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</si>
  <si>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</si>
  <si>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</si>
  <si>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</si>
  <si>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</si>
  <si>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</si>
  <si>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</si>
  <si>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</si>
  <si>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</si>
  <si>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</si>
  <si>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</si>
  <si>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</si>
  <si>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</si>
  <si>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</si>
  <si>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</si>
  <si>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</si>
  <si>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</si>
  <si>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</si>
  <si>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</si>
  <si>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</si>
  <si>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</si>
  <si>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</si>
  <si>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</si>
  <si>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</si>
  <si>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</si>
  <si>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</si>
  <si>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</si>
  <si>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</si>
  <si>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</si>
  <si>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</si>
  <si>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</si>
  <si>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</si>
  <si>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</si>
  <si>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</si>
  <si>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</si>
  <si>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</si>
  <si>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</si>
  <si>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</si>
  <si>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</si>
  <si>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</si>
  <si>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</si>
  <si>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</si>
  <si>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</si>
  <si>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</si>
  <si>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</si>
  <si>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</si>
  <si>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</si>
  <si>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</si>
  <si>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</si>
  <si>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</si>
  <si>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</si>
  <si>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</si>
  <si>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</si>
  <si>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</si>
  <si>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</si>
  <si>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</si>
  <si>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</si>
  <si>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</si>
  <si>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</si>
  <si>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</si>
  <si>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</si>
  <si>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</si>
  <si>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</si>
  <si>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</si>
  <si>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</si>
  <si>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</si>
  <si>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</si>
  <si>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</si>
  <si>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</si>
  <si>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</si>
  <si>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</si>
  <si>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</si>
  <si>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</si>
  <si>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</si>
  <si>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</si>
  <si>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</si>
  <si>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</si>
  <si>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</si>
  <si>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</si>
  <si>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</si>
  <si>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</si>
  <si>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</si>
  <si>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</si>
  <si>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</si>
  <si>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</si>
  <si>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</si>
  <si>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</si>
  <si>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</si>
  <si>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</si>
  <si>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</si>
  <si>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</si>
  <si>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</si>
  <si>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</si>
  <si>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</si>
  <si>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</si>
  <si>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</si>
  <si>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</si>
  <si>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</si>
  <si>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</si>
  <si>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</si>
  <si>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</si>
  <si>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</si>
  <si>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</si>
  <si>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</si>
  <si>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</si>
  <si>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</si>
  <si>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</si>
  <si>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</si>
  <si>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</si>
  <si>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</si>
  <si>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</si>
  <si>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</si>
  <si>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</si>
  <si>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</si>
  <si>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</si>
  <si>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</si>
  <si>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</si>
  <si>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</si>
  <si>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</si>
  <si>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</si>
  <si>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</si>
  <si>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</si>
  <si>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</si>
  <si>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</si>
  <si>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</si>
  <si>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</si>
  <si>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</si>
  <si>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</si>
  <si>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</si>
  <si>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</si>
  <si>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</si>
  <si>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</si>
  <si>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</si>
  <si>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</si>
  <si>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</si>
  <si>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</si>
  <si>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</si>
  <si>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</si>
  <si>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</si>
  <si>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</si>
  <si>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</si>
  <si>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</si>
  <si>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</si>
  <si>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</si>
  <si>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</si>
  <si>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</si>
  <si>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</si>
  <si>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</si>
  <si>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</si>
  <si>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</si>
  <si>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</si>
  <si>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</si>
  <si>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</si>
  <si>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</si>
  <si>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</si>
  <si>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</si>
  <si>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</si>
  <si>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</si>
  <si>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</si>
  <si>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</si>
  <si>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</si>
  <si>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</si>
  <si>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</si>
  <si>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</si>
  <si>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</si>
  <si>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</si>
  <si>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</si>
  <si>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</si>
  <si>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</si>
  <si>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</si>
  <si>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</si>
  <si>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</si>
  <si>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</si>
  <si>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</si>
  <si>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</si>
  <si>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</si>
  <si>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</si>
  <si>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</si>
  <si>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</si>
  <si>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</si>
  <si>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</si>
  <si>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</si>
  <si>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</si>
  <si>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</si>
  <si>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</si>
  <si>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</si>
  <si>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</si>
  <si>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</si>
  <si>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</si>
  <si>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</si>
  <si>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</si>
  <si>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</si>
  <si>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</si>
  <si>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</si>
  <si>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</si>
  <si>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</si>
  <si>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</si>
  <si>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</si>
  <si>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</si>
  <si>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</si>
  <si>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</si>
  <si>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</si>
  <si>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</si>
  <si>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</si>
  <si>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</si>
  <si>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</si>
  <si>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</si>
  <si>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</si>
  <si>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</si>
  <si>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</si>
  <si>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</si>
  <si>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</si>
  <si>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</si>
  <si>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</si>
  <si>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</si>
  <si>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</si>
  <si>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</si>
  <si>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</si>
  <si>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</si>
  <si>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</si>
  <si>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</si>
  <si>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</si>
  <si>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</si>
  <si>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</si>
  <si>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</si>
  <si>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</si>
  <si>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</si>
  <si>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</si>
  <si>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</si>
  <si>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</si>
  <si>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</si>
  <si>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</si>
  <si>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</si>
  <si>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</si>
  <si>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</si>
  <si>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</si>
  <si>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</si>
  <si>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</si>
  <si>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</si>
  <si>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</si>
  <si>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</si>
  <si>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</si>
  <si>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</si>
  <si>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</si>
  <si>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</si>
  <si>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</si>
  <si>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</si>
  <si>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</si>
  <si>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</si>
  <si>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</si>
  <si>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</si>
  <si>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</si>
  <si>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</si>
  <si>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</si>
  <si>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</si>
  <si>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</si>
  <si>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</si>
  <si>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</si>
  <si>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</si>
  <si>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</si>
  <si>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</si>
  <si>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</si>
  <si>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</si>
  <si>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</si>
  <si>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</si>
  <si>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</si>
  <si>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</si>
  <si>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</si>
  <si>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</si>
  <si>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</si>
  <si>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</si>
  <si>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</si>
  <si>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</si>
  <si>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</si>
  <si>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</si>
  <si>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</si>
  <si>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</si>
  <si>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</si>
  <si>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</si>
  <si>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</si>
  <si>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</si>
  <si>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</si>
  <si>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</si>
  <si>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</si>
  <si>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</si>
  <si>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</si>
  <si>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</si>
  <si>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</si>
  <si>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</si>
  <si>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</si>
  <si>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</si>
  <si>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</si>
  <si>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</si>
  <si>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</si>
  <si>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</si>
  <si>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</si>
  <si>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</si>
  <si>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</si>
  <si>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</si>
  <si>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</si>
  <si>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</si>
  <si>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</si>
  <si>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</si>
  <si>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</si>
  <si>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</si>
  <si>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</si>
  <si>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</si>
  <si>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</si>
  <si>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</si>
  <si>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</si>
  <si>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</si>
  <si>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</si>
  <si>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</si>
  <si>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</si>
  <si>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</si>
  <si>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</si>
  <si>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</si>
  <si>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</si>
  <si>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</si>
  <si>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</si>
  <si>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</si>
  <si>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</si>
  <si>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</si>
  <si>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</si>
  <si>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</si>
  <si>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</si>
  <si>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</si>
  <si>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</si>
  <si>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</si>
  <si>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</si>
  <si>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</si>
  <si>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</si>
  <si>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</si>
  <si>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</si>
  <si>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</si>
  <si>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</si>
  <si>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</si>
  <si>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</si>
  <si>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</si>
  <si>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</si>
  <si>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</si>
  <si>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</si>
  <si>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</si>
  <si>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</si>
  <si>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</si>
  <si>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</si>
  <si>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</si>
  <si>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</si>
  <si>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</si>
  <si>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</si>
  <si>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</si>
  <si>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</si>
  <si>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</si>
  <si>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</si>
  <si>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</si>
  <si>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</si>
  <si>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</si>
  <si>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</si>
  <si>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</si>
  <si>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</si>
  <si>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</si>
  <si>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</si>
  <si>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</si>
  <si>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</si>
  <si>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</si>
  <si>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</si>
  <si>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</si>
  <si>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</si>
  <si>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</si>
  <si>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</si>
  <si>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</si>
  <si>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</si>
  <si>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</si>
  <si>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</si>
  <si>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</si>
  <si>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</si>
  <si>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</si>
  <si>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</si>
  <si>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</si>
  <si>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</si>
  <si>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</si>
  <si>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</si>
  <si>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</si>
  <si>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</si>
  <si>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</si>
  <si>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</si>
  <si>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</si>
  <si>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</si>
  <si>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</si>
  <si>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</si>
  <si>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</si>
  <si>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</si>
  <si>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</si>
  <si>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</si>
  <si>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</si>
  <si>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</si>
  <si>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</si>
  <si>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</si>
  <si>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</si>
  <si>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</si>
  <si>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</si>
  <si>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</si>
  <si>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</si>
  <si>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</si>
  <si>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</si>
  <si>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</si>
  <si>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</si>
  <si>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</si>
  <si>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</si>
  <si>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</si>
  <si>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</si>
  <si>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</si>
  <si>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</si>
  <si>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</si>
  <si>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</si>
  <si>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</si>
  <si>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</si>
  <si>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</si>
  <si>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</si>
  <si>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</si>
  <si>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</si>
  <si>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</si>
  <si>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</si>
  <si>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</si>
  <si>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</si>
  <si>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</si>
  <si>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</si>
  <si>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</si>
  <si>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</si>
  <si>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</si>
  <si>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</si>
  <si>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</si>
  <si>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</si>
  <si>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</si>
  <si>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</si>
  <si>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</si>
  <si>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</si>
  <si>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</si>
  <si>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</si>
  <si>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</si>
  <si>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</si>
  <si>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</si>
  <si>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</si>
  <si>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</si>
  <si>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</si>
  <si>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</si>
  <si>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</si>
  <si>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</si>
  <si>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</si>
  <si>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</si>
  <si>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</si>
  <si>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</si>
  <si>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</si>
  <si>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</si>
  <si>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</si>
  <si>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</si>
  <si>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</si>
  <si>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</si>
  <si>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</si>
  <si>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</si>
  <si>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</si>
  <si>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</si>
  <si>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</si>
  <si>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</si>
  <si>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</si>
  <si>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</si>
  <si>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</si>
  <si>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</si>
  <si>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</si>
  <si>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</si>
  <si>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</si>
  <si>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</si>
  <si>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</si>
  <si>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</si>
  <si>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</si>
  <si>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</si>
  <si>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</si>
  <si>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</si>
  <si>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</si>
  <si>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</si>
  <si>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</si>
  <si>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</si>
  <si>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</si>
  <si>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</si>
  <si>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</si>
  <si>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</si>
  <si>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</si>
  <si>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</si>
  <si>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</si>
  <si>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</si>
  <si>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</si>
  <si>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</si>
  <si>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</si>
  <si>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</si>
  <si>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</si>
  <si>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</si>
  <si>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</si>
  <si>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</si>
  <si>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</si>
  <si>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</si>
  <si>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</si>
  <si>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</si>
  <si>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</si>
  <si>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</si>
  <si>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</si>
  <si>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</si>
  <si>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</si>
  <si>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</si>
  <si>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</si>
  <si>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</si>
  <si>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</si>
  <si>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</si>
  <si>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</si>
  <si>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</si>
  <si>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</si>
  <si>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</si>
  <si>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</si>
  <si>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</si>
  <si>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</si>
  <si>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</si>
  <si>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</si>
  <si>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</si>
  <si>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</si>
  <si>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</si>
  <si>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</si>
  <si>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</si>
  <si>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</si>
  <si>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</si>
  <si>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</si>
  <si>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</si>
  <si>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</si>
  <si>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</si>
  <si>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</si>
  <si>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</si>
  <si>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</si>
  <si>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</si>
  <si>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</si>
  <si>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</si>
  <si>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</si>
  <si>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</si>
  <si>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</si>
  <si>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</si>
  <si>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</si>
  <si>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</si>
  <si>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</si>
  <si>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</si>
  <si>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</si>
  <si>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</si>
  <si>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</si>
  <si>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</si>
  <si>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</si>
  <si>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</si>
  <si>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</si>
  <si>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</si>
  <si>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</si>
  <si>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</si>
  <si>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</si>
  <si>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</si>
  <si>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</si>
  <si>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</si>
  <si>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</si>
  <si>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</si>
  <si>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</si>
  <si>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</si>
  <si>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</si>
  <si>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</si>
  <si>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</si>
  <si>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</si>
  <si>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</si>
  <si>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</si>
  <si>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</si>
  <si>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</si>
  <si>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</si>
  <si>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</si>
  <si>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</si>
  <si>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</si>
  <si>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</si>
  <si>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</si>
  <si>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</si>
  <si>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</si>
  <si>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</si>
  <si>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</si>
  <si>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</si>
  <si>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</si>
  <si>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</si>
  <si>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</si>
  <si>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</si>
  <si>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</si>
  <si>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</si>
  <si>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</si>
  <si>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</si>
  <si>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</si>
  <si>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</si>
  <si>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</si>
  <si>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</si>
  <si>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</si>
  <si>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</si>
  <si>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</si>
  <si>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</si>
  <si>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</si>
  <si>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</si>
  <si>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</si>
  <si>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</si>
  <si>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</si>
  <si>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</si>
  <si>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</si>
  <si>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</si>
  <si>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</si>
  <si>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</si>
  <si>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</si>
  <si>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</si>
  <si>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</si>
  <si>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</si>
  <si>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</si>
  <si>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</si>
  <si>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</si>
  <si>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</si>
  <si>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</si>
  <si>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</si>
  <si>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</si>
  <si>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</si>
  <si>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</si>
  <si>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</si>
  <si>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</si>
  <si>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</si>
  <si>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</si>
  <si>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</si>
  <si>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</si>
  <si>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</si>
  <si>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</si>
  <si>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</si>
  <si>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</si>
  <si>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</si>
  <si>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</si>
  <si>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</si>
  <si>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</si>
  <si>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</si>
  <si>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</si>
  <si>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</si>
  <si>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</si>
  <si>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</si>
  <si>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</si>
  <si>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</si>
  <si>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</si>
  <si>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</si>
  <si>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</si>
  <si>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</si>
  <si>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</si>
  <si>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</si>
  <si>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</si>
  <si>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</si>
  <si>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</si>
  <si>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</si>
  <si>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</si>
  <si>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</si>
  <si>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</si>
  <si>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</si>
  <si>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</si>
  <si>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</si>
  <si>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</si>
  <si>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</si>
  <si>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</si>
  <si>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</si>
  <si>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</si>
  <si>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</si>
  <si>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</si>
  <si>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</si>
  <si>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</si>
  <si>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</si>
  <si>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</si>
  <si>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</si>
  <si>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</si>
  <si>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</si>
  <si>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</si>
  <si>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</si>
  <si>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</si>
  <si>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</si>
  <si>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</si>
  <si>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</si>
  <si>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</si>
  <si>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</si>
  <si>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</si>
  <si>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</si>
  <si>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</si>
  <si>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</si>
  <si>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</si>
  <si>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</si>
  <si>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</si>
  <si>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</si>
  <si>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</si>
  <si>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</si>
  <si>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</si>
  <si>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</si>
  <si>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</si>
  <si>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</si>
  <si>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</si>
  <si>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</si>
  <si>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</si>
  <si>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</si>
  <si>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</si>
  <si>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</si>
  <si>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</si>
  <si>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</si>
  <si>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</si>
  <si>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</si>
  <si>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</si>
  <si>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</si>
  <si>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</si>
  <si>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</si>
  <si>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</si>
  <si>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</si>
  <si>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</si>
  <si>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</si>
  <si>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</si>
  <si>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</si>
  <si>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</si>
  <si>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</si>
  <si>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</si>
  <si>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</si>
  <si>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</si>
  <si>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</si>
  <si>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</si>
  <si>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</si>
  <si>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</si>
  <si>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</si>
  <si>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</si>
  <si>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</si>
  <si>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</si>
  <si>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</si>
  <si>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</si>
  <si>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</si>
  <si>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</si>
  <si>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</si>
  <si>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</si>
  <si>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</si>
  <si>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</si>
  <si>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</si>
  <si>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</si>
  <si>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</si>
  <si>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</si>
  <si>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</si>
  <si>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</si>
  <si>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</si>
  <si>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</si>
  <si>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</si>
  <si>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</si>
  <si>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</si>
  <si>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</si>
  <si>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</si>
  <si>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</si>
  <si>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</si>
  <si>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</si>
  <si>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</si>
  <si>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</si>
  <si>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</si>
  <si>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</si>
  <si>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</si>
  <si>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</si>
  <si>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</si>
  <si>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</si>
  <si>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</si>
  <si>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</si>
  <si>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</si>
  <si>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</si>
  <si>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</si>
  <si>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</si>
  <si>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</si>
  <si>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</si>
  <si>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</si>
  <si>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</si>
  <si>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</si>
  <si>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</si>
  <si>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</si>
  <si>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</si>
  <si>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</si>
  <si>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</si>
  <si>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</si>
  <si>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</si>
  <si>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</si>
  <si>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</si>
  <si>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</si>
  <si>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</si>
  <si>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</si>
  <si>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</si>
  <si>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</si>
  <si>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</si>
  <si>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</si>
  <si>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</si>
  <si>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</si>
  <si>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</si>
  <si>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</si>
  <si>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</si>
  <si>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</si>
  <si>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</si>
  <si>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</si>
  <si>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</si>
  <si>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</si>
  <si>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</si>
  <si>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</si>
  <si>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</si>
  <si>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</si>
  <si>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</si>
  <si>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</si>
  <si>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</si>
  <si>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</si>
  <si>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</si>
  <si>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</si>
  <si>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</si>
  <si>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</si>
  <si>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</si>
  <si>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</si>
  <si>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</si>
  <si>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</si>
  <si>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</si>
  <si>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</si>
  <si>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</si>
  <si>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</si>
  <si>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</si>
  <si>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</si>
  <si>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</si>
  <si>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</si>
  <si>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</si>
  <si>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</si>
  <si>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</si>
  <si>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</si>
  <si>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</si>
  <si>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</si>
  <si>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</si>
  <si>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</si>
  <si>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</si>
  <si>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</si>
  <si>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</si>
  <si>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</si>
  <si>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</si>
  <si>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</si>
  <si>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</si>
  <si>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</si>
  <si>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</si>
  <si>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</si>
  <si>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</si>
  <si>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</si>
  <si>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</si>
  <si>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</si>
  <si>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</si>
  <si>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</si>
  <si>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</si>
  <si>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</si>
  <si>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</si>
  <si>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</si>
  <si>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</si>
  <si>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</si>
  <si>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</si>
  <si>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</si>
  <si>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</si>
  <si>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</si>
  <si>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</si>
  <si>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</si>
  <si>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</si>
  <si>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</si>
  <si>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</si>
  <si>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</si>
  <si>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</si>
  <si>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</si>
  <si>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</si>
  <si>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</si>
  <si>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</si>
  <si>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</si>
  <si>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</si>
  <si>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</si>
  <si>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</si>
  <si>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</si>
  <si>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</si>
  <si>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</si>
  <si>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</si>
  <si>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</si>
  <si>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</si>
  <si>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</si>
  <si>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</si>
  <si>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</si>
  <si>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</si>
  <si>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</si>
  <si>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</si>
  <si>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</si>
  <si>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</si>
  <si>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</si>
  <si>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</si>
  <si>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</si>
  <si>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</si>
  <si>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</si>
  <si>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</si>
  <si>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</si>
  <si>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</si>
  <si>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</si>
  <si>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</si>
  <si>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</si>
  <si>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</si>
  <si>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</si>
  <si>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</si>
  <si>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</si>
  <si>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</si>
  <si>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</si>
  <si>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</si>
  <si>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</si>
  <si>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</si>
  <si>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</si>
  <si>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</si>
  <si>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</si>
  <si>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</si>
  <si>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</si>
  <si>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</si>
  <si>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</si>
  <si>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</si>
  <si>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</si>
  <si>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</si>
  <si>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</si>
  <si>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</si>
  <si>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</si>
  <si>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</si>
  <si>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</si>
  <si>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</si>
  <si>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</si>
  <si>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</si>
  <si>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</si>
  <si>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</si>
  <si>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</si>
  <si>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</si>
  <si>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</si>
  <si>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</si>
  <si>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</si>
  <si>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</si>
  <si>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</si>
  <si>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</si>
  <si>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</si>
  <si>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</si>
  <si>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</si>
  <si>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</si>
  <si>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</si>
  <si>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</si>
  <si>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</si>
  <si>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</si>
  <si>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</si>
  <si>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</si>
  <si>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</si>
  <si>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</si>
  <si>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</si>
  <si>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</si>
  <si>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</si>
  <si>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</si>
  <si>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</si>
  <si>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</si>
  <si>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</si>
  <si>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</si>
  <si>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</si>
  <si>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</si>
  <si>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</si>
  <si>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</si>
  <si>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</si>
  <si>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</si>
  <si>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</si>
  <si>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</si>
  <si>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</si>
  <si>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</si>
  <si>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</si>
  <si>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</si>
  <si>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</si>
  <si>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</si>
  <si>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</si>
  <si>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</si>
  <si>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</si>
  <si>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</si>
  <si>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</si>
  <si>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</si>
  <si>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</si>
  <si>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</si>
  <si>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</si>
  <si>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</si>
  <si>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</si>
  <si>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</si>
  <si>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</si>
  <si>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</si>
  <si>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</si>
  <si>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</si>
  <si>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</si>
  <si>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</si>
  <si>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</si>
  <si>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</si>
  <si>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</si>
  <si>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</si>
  <si>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</si>
  <si>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</si>
  <si>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</si>
  <si>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</si>
  <si>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</si>
  <si>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</si>
  <si>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</si>
  <si>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</si>
  <si>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</si>
  <si>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</si>
  <si>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</si>
  <si>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</si>
  <si>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</si>
  <si>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</si>
  <si>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</si>
  <si>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</si>
  <si>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</si>
  <si>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</si>
  <si>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</si>
  <si>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</si>
  <si>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</si>
  <si>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</si>
  <si>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</si>
  <si>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</si>
  <si>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</si>
  <si>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</si>
  <si>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</si>
  <si>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</si>
  <si>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</si>
  <si>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</si>
  <si>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</si>
  <si>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</si>
  <si>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</si>
  <si>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</si>
  <si>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</si>
  <si>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</si>
  <si>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</si>
  <si>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</si>
  <si>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</si>
  <si>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</si>
  <si>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</si>
  <si>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</si>
  <si>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</si>
  <si>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</si>
  <si>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</si>
  <si>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</si>
  <si>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</si>
  <si>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</si>
  <si>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</si>
  <si>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</si>
  <si>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</si>
  <si>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</si>
  <si>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</si>
  <si>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</si>
  <si>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</si>
  <si>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</si>
  <si>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</si>
  <si>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</si>
  <si>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</si>
  <si>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</si>
  <si>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</si>
  <si>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</si>
  <si>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</si>
  <si>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</si>
  <si>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</si>
  <si>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</si>
  <si>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</si>
  <si>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</si>
  <si>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</si>
  <si>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</si>
  <si>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</si>
  <si>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</si>
  <si>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</si>
  <si>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</si>
  <si>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</si>
  <si>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</si>
  <si>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</si>
  <si>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</si>
  <si>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</si>
  <si>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</si>
  <si>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</si>
  <si>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</si>
  <si>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</si>
  <si>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</si>
  <si>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</si>
  <si>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</si>
  <si>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</si>
  <si>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</si>
  <si>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</si>
  <si>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</si>
  <si>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</si>
  <si>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</si>
  <si>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</si>
  <si>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</si>
  <si>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</si>
  <si>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</si>
  <si>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</si>
  <si>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</si>
  <si>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</si>
  <si>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</si>
  <si>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</si>
  <si>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</si>
  <si>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</si>
  <si>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</si>
  <si>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</si>
  <si>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</si>
  <si>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</si>
  <si>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</si>
  <si>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</si>
  <si>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</si>
  <si>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</si>
  <si>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</si>
  <si>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</si>
  <si>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</si>
  <si>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</si>
  <si>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</si>
  <si>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</si>
  <si>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</si>
  <si>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</si>
  <si>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</si>
  <si>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</si>
  <si>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</si>
  <si>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</si>
  <si>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</si>
  <si>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</si>
  <si>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</si>
  <si>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</si>
  <si>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</si>
  <si>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</si>
  <si>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</si>
  <si>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</si>
  <si>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</si>
  <si>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</si>
  <si>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</si>
  <si>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</si>
  <si>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</si>
  <si>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</si>
  <si>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</si>
  <si>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</si>
  <si>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</si>
  <si>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</si>
  <si>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</si>
  <si>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</si>
  <si>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</si>
  <si>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</si>
  <si>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</si>
  <si>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</si>
  <si>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</si>
  <si>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</si>
  <si>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</si>
  <si>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</si>
  <si>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</si>
  <si>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</si>
  <si>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</si>
  <si>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</si>
  <si>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</si>
  <si>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</si>
  <si>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</si>
  <si>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</si>
  <si>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</si>
  <si>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</si>
  <si>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</si>
  <si>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</si>
  <si>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</si>
  <si>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</si>
  <si>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</si>
  <si>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</si>
  <si>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</si>
  <si>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</si>
  <si>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</si>
  <si>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</si>
  <si>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</si>
  <si>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</si>
  <si>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</si>
  <si>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</si>
  <si>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</si>
  <si>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</si>
  <si>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</si>
  <si>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</si>
  <si>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</si>
  <si>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</si>
  <si>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</si>
  <si>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</si>
  <si>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</si>
  <si>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</si>
  <si>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</si>
  <si>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</si>
  <si>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</si>
  <si>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</si>
  <si>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</si>
  <si>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</si>
  <si>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</si>
  <si>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</si>
  <si>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</si>
  <si>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</si>
  <si>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</si>
  <si>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</si>
  <si>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</si>
  <si>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</si>
  <si>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</si>
  <si>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</si>
  <si>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</si>
  <si>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</si>
  <si>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</si>
  <si>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</si>
  <si>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</si>
  <si>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</si>
  <si>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</si>
  <si>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</si>
  <si>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</si>
  <si>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</si>
  <si>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</si>
  <si>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</si>
  <si>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</si>
  <si>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</si>
  <si>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</si>
  <si>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</si>
  <si>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</si>
  <si>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</si>
  <si>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</si>
  <si>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</si>
  <si>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</si>
  <si>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</si>
  <si>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</si>
  <si>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</si>
  <si>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</si>
  <si>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</si>
  <si>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</si>
  <si>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</si>
  <si>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</si>
  <si>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</si>
  <si>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</si>
  <si>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</si>
  <si>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</si>
  <si>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</si>
  <si>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</si>
  <si>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</si>
  <si>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</si>
  <si>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</si>
  <si>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</si>
  <si>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</si>
  <si>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</si>
  <si>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</si>
  <si>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</si>
  <si>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</si>
  <si>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</si>
  <si>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</si>
  <si>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</si>
  <si>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</si>
  <si>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</si>
  <si>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</si>
  <si>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</si>
  <si>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</si>
  <si>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</si>
  <si>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</si>
  <si>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</si>
  <si>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</si>
  <si>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</si>
  <si>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</si>
  <si>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</si>
  <si>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</si>
  <si>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</si>
  <si>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</si>
  <si>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</si>
  <si>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</si>
  <si>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</si>
  <si>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</si>
  <si>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</si>
  <si>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</si>
  <si>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</si>
  <si>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</si>
  <si>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</si>
  <si>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</si>
  <si>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</si>
  <si>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</si>
  <si>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</si>
  <si>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</si>
  <si>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</si>
  <si>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</si>
  <si>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</si>
  <si>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</si>
  <si>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</si>
  <si>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</si>
  <si>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</si>
  <si>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</si>
  <si>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</si>
  <si>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</si>
  <si>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</si>
  <si>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</si>
  <si>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</si>
  <si>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</si>
  <si>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</si>
  <si>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</si>
  <si>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</si>
  <si>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</si>
  <si>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</si>
  <si>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</si>
  <si>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</si>
  <si>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</si>
  <si>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</si>
  <si>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</si>
  <si>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</si>
  <si>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</si>
  <si>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</si>
  <si>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</si>
  <si>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</si>
  <si>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</si>
  <si>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</si>
  <si>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</si>
  <si>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</si>
  <si>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</si>
  <si>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</si>
  <si>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</si>
  <si>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</si>
  <si>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</si>
  <si>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</si>
  <si>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</si>
  <si>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</si>
  <si>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</si>
  <si>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</si>
  <si>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</si>
  <si>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</si>
  <si>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</si>
  <si>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</si>
  <si>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</si>
  <si>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</si>
  <si>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</si>
  <si>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</si>
  <si>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</si>
  <si>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</si>
  <si>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</si>
  <si>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</si>
  <si>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</si>
  <si>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</si>
  <si>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</si>
  <si>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</si>
  <si>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</si>
  <si>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</si>
  <si>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</si>
  <si>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</si>
  <si>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</si>
  <si>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</si>
  <si>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</si>
  <si>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</si>
  <si>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</si>
  <si>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</si>
  <si>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</si>
  <si>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</si>
  <si>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</si>
  <si>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</si>
  <si>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</si>
  <si>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</si>
  <si>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</si>
  <si>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</si>
  <si>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</si>
  <si>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</si>
  <si>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</si>
  <si>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</si>
  <si>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</si>
  <si>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</si>
  <si>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</si>
  <si>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</si>
  <si>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</si>
  <si>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</si>
  <si>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</si>
  <si>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</si>
  <si>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</si>
  <si>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</si>
  <si>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</si>
  <si>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</si>
  <si>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</si>
  <si>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</si>
  <si>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</si>
  <si>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</si>
  <si>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</si>
  <si>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</si>
  <si>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</si>
  <si>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</si>
  <si>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</si>
  <si>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</si>
  <si>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</si>
  <si>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</si>
  <si>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</si>
  <si>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</si>
  <si>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</si>
  <si>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</si>
  <si>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</si>
  <si>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</si>
  <si>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</si>
  <si>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</si>
  <si>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</si>
  <si>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</si>
  <si>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</si>
  <si>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</si>
  <si>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</si>
  <si>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</si>
  <si>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</si>
  <si>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</si>
  <si>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</si>
  <si>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</si>
  <si>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</si>
  <si>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</si>
  <si>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</si>
  <si>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</si>
  <si>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</si>
  <si>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</si>
  <si>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</si>
  <si>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</si>
  <si>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</si>
  <si>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</si>
  <si>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</si>
  <si>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</si>
  <si>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</si>
  <si>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</si>
  <si>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</si>
  <si>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</si>
  <si>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</si>
  <si>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</si>
  <si>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</si>
  <si>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</si>
  <si>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</si>
  <si>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</si>
  <si>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</si>
  <si>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</si>
  <si>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</si>
  <si>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</si>
  <si>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</si>
  <si>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</si>
  <si>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</si>
  <si>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</si>
  <si>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</si>
  <si>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</si>
  <si>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</si>
  <si>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</si>
  <si>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</si>
  <si>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</si>
  <si>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</si>
  <si>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</si>
  <si>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</si>
  <si>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</si>
  <si>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</si>
  <si>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</si>
  <si>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</si>
  <si>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</si>
  <si>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</si>
  <si>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</si>
  <si>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</si>
  <si>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</si>
  <si>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</si>
  <si>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</si>
  <si>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</si>
  <si>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</si>
  <si>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</si>
  <si>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</si>
  <si>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</si>
  <si>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</si>
  <si>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</si>
  <si>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</si>
  <si>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</si>
  <si>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</si>
  <si>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</si>
  <si>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</si>
  <si>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</si>
  <si>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</si>
  <si>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</si>
  <si>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</si>
  <si>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</si>
  <si>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</si>
  <si>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</si>
  <si>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</si>
  <si>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</si>
  <si>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</si>
  <si>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</si>
  <si>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</si>
  <si>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</si>
  <si>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</si>
  <si>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</si>
  <si>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</si>
  <si>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</si>
  <si>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</si>
  <si>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</si>
  <si>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</si>
  <si>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</si>
  <si>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</si>
  <si>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</si>
  <si>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</si>
  <si>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</si>
  <si>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</si>
  <si>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</si>
  <si>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</si>
  <si>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</si>
  <si>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</si>
  <si>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</si>
  <si>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</si>
  <si>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</si>
  <si>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</si>
  <si>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</si>
  <si>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</si>
  <si>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</si>
  <si>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</si>
  <si>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</si>
  <si>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</si>
  <si>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</si>
  <si>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</si>
  <si>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</si>
  <si>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</si>
  <si>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</si>
  <si>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</si>
  <si>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</si>
  <si>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</si>
  <si>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</si>
  <si>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</si>
  <si>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</si>
  <si>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</si>
  <si>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</si>
  <si>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</si>
  <si>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</si>
  <si>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</si>
  <si>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</si>
  <si>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</si>
  <si>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</si>
  <si>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</si>
  <si>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</si>
  <si>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</si>
  <si>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</si>
  <si>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</si>
  <si>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</si>
  <si>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</si>
  <si>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</si>
  <si>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</si>
  <si>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</si>
  <si>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</si>
  <si>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</si>
  <si>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</si>
  <si>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</si>
  <si>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</si>
  <si>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</si>
  <si>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</si>
  <si>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</si>
  <si>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</si>
  <si>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</si>
  <si>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</si>
  <si>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</si>
  <si>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</si>
  <si>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</si>
  <si>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</si>
  <si>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</si>
  <si>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</si>
  <si>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</si>
  <si>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</si>
  <si>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</si>
  <si>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</si>
  <si>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</si>
  <si>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</si>
  <si>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</si>
  <si>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</si>
  <si>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</si>
  <si>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</si>
  <si>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</si>
  <si>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</si>
  <si>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</si>
  <si>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</si>
  <si>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</si>
  <si>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</si>
  <si>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</si>
  <si>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</si>
  <si>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</si>
  <si>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</si>
  <si>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</si>
  <si>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</si>
  <si>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</si>
  <si>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</si>
  <si>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</si>
  <si>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</si>
  <si>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</si>
  <si>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</si>
  <si>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</si>
  <si>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</si>
  <si>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</si>
  <si>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</si>
  <si>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</si>
  <si>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</si>
  <si>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</si>
  <si>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</si>
  <si>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</si>
  <si>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</si>
  <si>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</si>
  <si>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</si>
  <si>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</si>
  <si>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</si>
  <si>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</si>
  <si>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</si>
  <si>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</si>
  <si>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</si>
  <si>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</si>
  <si>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</si>
  <si>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</si>
  <si>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</si>
  <si>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</si>
  <si>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</si>
  <si>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</si>
  <si>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</si>
  <si>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</si>
  <si>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</si>
  <si>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</si>
  <si>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</si>
  <si>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</si>
  <si>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</si>
  <si>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</si>
  <si>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</si>
  <si>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</si>
  <si>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</si>
  <si>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</si>
  <si>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</si>
  <si>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</si>
  <si>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</si>
  <si>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</si>
  <si>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</si>
  <si>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</si>
  <si>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</si>
  <si>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</si>
  <si>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</si>
  <si>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</si>
  <si>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</si>
  <si>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</si>
  <si>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</si>
  <si>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</si>
  <si>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</si>
  <si>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</si>
  <si>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</si>
  <si>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</si>
  <si>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</si>
  <si>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</si>
  <si>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</si>
  <si>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</si>
  <si>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</si>
  <si>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</si>
  <si>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</si>
  <si>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</si>
  <si>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</si>
  <si>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</si>
  <si>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</si>
  <si>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</si>
  <si>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</si>
  <si>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</si>
  <si>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</si>
  <si>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</si>
  <si>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</si>
  <si>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</si>
  <si>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</si>
  <si>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</si>
  <si>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</si>
  <si>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</si>
  <si>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</si>
  <si>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</si>
  <si>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</si>
  <si>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</si>
  <si>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</si>
  <si>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</si>
  <si>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</si>
  <si>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</si>
  <si>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</si>
  <si>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</si>
  <si>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</si>
  <si>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</si>
  <si>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</si>
  <si>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</si>
  <si>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</si>
  <si>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</si>
  <si>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</si>
  <si>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</si>
  <si>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</si>
  <si>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</si>
  <si>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</si>
  <si>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</si>
  <si>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</si>
  <si>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</si>
  <si>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</si>
  <si>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</si>
  <si>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</si>
  <si>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</si>
  <si>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</si>
  <si>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</si>
  <si>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</si>
  <si>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</si>
  <si>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</si>
  <si>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</si>
  <si>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</si>
  <si>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</si>
  <si>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</si>
  <si>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</si>
  <si>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</si>
  <si>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</si>
  <si>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</si>
  <si>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</si>
  <si>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</si>
  <si>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</si>
  <si>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</si>
  <si>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</si>
  <si>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</si>
  <si>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</si>
  <si>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</si>
  <si>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</si>
  <si>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</si>
  <si>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</si>
  <si>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</si>
  <si>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</si>
  <si>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</si>
  <si>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</si>
  <si>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</si>
  <si>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</si>
  <si>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</si>
  <si>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</si>
  <si>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</si>
  <si>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</si>
  <si>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</si>
  <si>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</si>
  <si>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</si>
  <si>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</si>
  <si>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</si>
  <si>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</si>
  <si>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</si>
  <si>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</si>
  <si>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</si>
  <si>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</si>
  <si>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</si>
  <si>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</si>
  <si>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</si>
  <si>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</si>
  <si>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</si>
  <si>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</si>
  <si>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</si>
  <si>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</si>
  <si>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</si>
  <si>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</si>
  <si>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</si>
  <si>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</si>
  <si>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</si>
  <si>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</si>
  <si>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</si>
  <si>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</si>
  <si>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</si>
  <si>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</si>
  <si>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</si>
  <si>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</si>
  <si>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</si>
  <si>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</si>
  <si>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</si>
  <si>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</si>
  <si>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</si>
  <si>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</si>
  <si>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</si>
  <si>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</si>
  <si>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</si>
  <si>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</si>
  <si>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</si>
  <si>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</si>
  <si>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</si>
  <si>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</si>
  <si>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</si>
  <si>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</si>
  <si>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</si>
  <si>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</si>
  <si>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</si>
  <si>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</si>
  <si>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</si>
  <si>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</si>
  <si>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</si>
  <si>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</si>
  <si>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</si>
  <si>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</si>
  <si>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</si>
  <si>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</si>
  <si>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</si>
  <si>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</si>
  <si>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</si>
  <si>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</si>
  <si>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</si>
  <si>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</si>
  <si>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</si>
  <si>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</si>
  <si>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</si>
  <si>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</si>
  <si>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</si>
  <si>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</si>
  <si>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</si>
  <si>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</si>
  <si>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</si>
  <si>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</si>
  <si>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</si>
  <si>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</si>
  <si>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</si>
  <si>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</si>
  <si>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</si>
  <si>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</si>
  <si>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</si>
  <si>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</si>
  <si>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</si>
  <si>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</si>
  <si>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</si>
  <si>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</si>
  <si>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</si>
  <si>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</si>
  <si>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</si>
  <si>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</si>
  <si>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</si>
  <si>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</si>
  <si>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</si>
  <si>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</si>
  <si>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</si>
  <si>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</si>
  <si>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</si>
  <si>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</si>
  <si>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</si>
  <si>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</si>
  <si>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</si>
  <si>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</si>
  <si>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</si>
  <si>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</si>
  <si>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</si>
  <si>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</si>
  <si>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</si>
  <si>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</si>
  <si>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</si>
  <si>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</si>
  <si>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</si>
  <si>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</si>
  <si>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</si>
  <si>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</si>
  <si>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</si>
  <si>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</si>
  <si>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</si>
  <si>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</si>
  <si>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</si>
  <si>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</si>
  <si>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</si>
  <si>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</si>
  <si>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</si>
  <si>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</si>
  <si>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</si>
  <si>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</si>
  <si>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</si>
  <si>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</si>
  <si>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</si>
  <si>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</si>
  <si>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</si>
  <si>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</si>
  <si>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</si>
  <si>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</si>
  <si>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</si>
  <si>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</si>
  <si>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</si>
  <si>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</si>
  <si>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</si>
  <si>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</si>
  <si>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</si>
  <si>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</si>
  <si>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</si>
  <si>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</si>
  <si>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</si>
  <si>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</si>
  <si>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</si>
  <si>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</si>
  <si>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</si>
  <si>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</si>
  <si>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</si>
  <si>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</si>
  <si>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</si>
  <si>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</si>
  <si>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</si>
  <si>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</si>
  <si>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</si>
  <si>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</si>
  <si>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</si>
  <si>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</si>
  <si>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</si>
  <si>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</si>
  <si>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</si>
  <si>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</si>
  <si>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</si>
  <si>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</si>
  <si>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</si>
  <si>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</si>
  <si>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</si>
  <si>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</si>
  <si>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</si>
  <si>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</si>
  <si>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</si>
  <si>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</si>
  <si>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</si>
  <si>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</si>
  <si>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</si>
  <si>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</si>
  <si>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</si>
  <si>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</si>
  <si>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</si>
  <si>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</si>
  <si>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</si>
  <si>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</si>
  <si>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</si>
  <si>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</si>
  <si>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</si>
  <si>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</si>
  <si>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</si>
  <si>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</si>
  <si>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</si>
  <si>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</si>
  <si>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</si>
  <si>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</si>
  <si>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</si>
  <si>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</si>
  <si>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</si>
  <si>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</si>
  <si>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</si>
  <si>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</si>
  <si>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</si>
  <si>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</si>
  <si>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</si>
  <si>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</si>
  <si>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</si>
  <si>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</si>
  <si>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</si>
  <si>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</si>
  <si>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</si>
  <si>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</si>
  <si>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</si>
  <si>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</si>
  <si>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</si>
  <si>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</si>
  <si>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</si>
  <si>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</si>
  <si>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</si>
  <si>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</si>
  <si>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</si>
  <si>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</si>
  <si>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</si>
  <si>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</si>
  <si>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</si>
  <si>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</si>
  <si>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</si>
  <si>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</si>
  <si>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</si>
  <si>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</si>
  <si>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</si>
  <si>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</si>
  <si>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</si>
  <si>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</si>
  <si>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</si>
  <si>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</si>
  <si>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</si>
  <si>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</si>
  <si>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</si>
  <si>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</si>
  <si>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</si>
  <si>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</si>
  <si>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</si>
  <si>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</si>
  <si>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</si>
  <si>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</si>
  <si>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</si>
  <si>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</si>
  <si>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</si>
  <si>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</si>
  <si>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</si>
  <si>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</si>
  <si>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</si>
  <si>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</si>
  <si>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</si>
  <si>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</si>
  <si>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</si>
  <si>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</si>
  <si>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</si>
  <si>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</si>
  <si>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</si>
  <si>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</si>
  <si>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</si>
  <si>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</si>
  <si>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</si>
  <si>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</si>
  <si>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</si>
  <si>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</si>
  <si>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</si>
  <si>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</si>
  <si>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</si>
  <si>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</si>
  <si>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</si>
  <si>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</si>
  <si>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</si>
  <si>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</si>
  <si>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</si>
  <si>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</si>
  <si>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</si>
  <si>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</si>
  <si>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</si>
  <si>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</si>
  <si>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</si>
  <si>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</si>
  <si>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</si>
  <si>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</si>
  <si>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</si>
  <si>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</si>
  <si>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</si>
  <si>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</si>
  <si>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</si>
  <si>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</si>
  <si>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</si>
  <si>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</si>
  <si>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</si>
  <si>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</si>
  <si>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</si>
  <si>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</si>
  <si>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</si>
  <si>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</si>
  <si>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</si>
  <si>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</si>
  <si>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</si>
  <si>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</si>
  <si>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</si>
  <si>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</si>
  <si>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</si>
  <si>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</si>
  <si>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</si>
  <si>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</si>
  <si>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</si>
  <si>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</si>
  <si>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</si>
  <si>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</si>
  <si>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</si>
  <si>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</si>
  <si>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</si>
  <si>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</si>
  <si>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</si>
  <si>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</si>
  <si>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</si>
  <si>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</si>
  <si>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</si>
  <si>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</si>
  <si>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</si>
  <si>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</si>
  <si>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</si>
  <si>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</si>
  <si>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</si>
  <si>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</si>
  <si>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</si>
  <si>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</si>
  <si>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</si>
  <si>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</si>
  <si>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</si>
  <si>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</si>
  <si>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</si>
  <si>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</si>
  <si>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</si>
  <si>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</si>
  <si>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</si>
  <si>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</si>
  <si>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</si>
  <si>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</si>
  <si>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</si>
  <si>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</si>
  <si>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</si>
  <si>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</si>
  <si>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</si>
  <si>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</si>
  <si>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</si>
  <si>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</si>
  <si>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</si>
  <si>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</si>
  <si>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</si>
  <si>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</si>
  <si>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</si>
  <si>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</si>
  <si>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</si>
  <si>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</si>
  <si>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</si>
  <si>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</si>
  <si>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</si>
  <si>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</si>
  <si>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</si>
  <si>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</si>
  <si>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</si>
  <si>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</si>
  <si>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</si>
  <si>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</si>
  <si>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</si>
  <si>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</si>
  <si>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</si>
  <si>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</si>
  <si>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</si>
  <si>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</si>
  <si>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</si>
  <si>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</si>
  <si>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</si>
  <si>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</si>
  <si>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</si>
  <si>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</si>
  <si>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</si>
  <si>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</si>
  <si>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</si>
  <si>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</si>
  <si>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</si>
  <si>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</si>
  <si>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</si>
  <si>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</si>
  <si>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</si>
  <si>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</si>
  <si>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</si>
  <si>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</si>
  <si>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</si>
  <si>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</si>
  <si>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</si>
  <si>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</si>
  <si>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</si>
  <si>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</si>
  <si>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</si>
  <si>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</si>
  <si>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</si>
  <si>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</si>
  <si>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</si>
  <si>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</si>
  <si>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</si>
  <si>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</si>
  <si>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</si>
  <si>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</si>
  <si>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</si>
  <si>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</si>
  <si>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</si>
  <si>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</si>
  <si>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</si>
  <si>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</si>
  <si>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</si>
  <si>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</si>
  <si>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</si>
  <si>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</si>
  <si>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</si>
  <si>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</si>
  <si>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</si>
  <si>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</si>
  <si>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</si>
  <si>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</si>
  <si>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</si>
  <si>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</si>
  <si>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</si>
  <si>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</si>
  <si>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</si>
  <si>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</si>
  <si>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</si>
  <si>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</si>
  <si>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</si>
  <si>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</si>
  <si>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</si>
  <si>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</si>
  <si>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</si>
  <si>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</si>
  <si>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</si>
  <si>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</si>
  <si>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</si>
  <si>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</si>
  <si>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</si>
  <si>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</si>
  <si>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</si>
  <si>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</si>
  <si>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</si>
  <si>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</si>
  <si>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</si>
  <si>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</si>
  <si>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</si>
  <si>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</si>
  <si>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</si>
  <si>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</si>
  <si>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</si>
  <si>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</si>
  <si>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</si>
  <si>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</si>
  <si>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</si>
  <si>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</si>
  <si>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</si>
  <si>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</si>
  <si>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</si>
  <si>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</si>
  <si>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</si>
  <si>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</si>
  <si>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</si>
  <si>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</si>
  <si>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</si>
  <si>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</si>
  <si>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</si>
  <si>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</si>
  <si>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</si>
  <si>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</si>
  <si>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</si>
  <si>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</si>
  <si>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</si>
  <si>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</si>
  <si>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</si>
  <si>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</si>
  <si>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</si>
  <si>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</si>
  <si>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</si>
  <si>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</si>
  <si>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</si>
  <si>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</si>
  <si>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</si>
  <si>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</si>
  <si>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</si>
  <si>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</si>
  <si>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</si>
  <si>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</si>
  <si>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</si>
  <si>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</si>
  <si>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</si>
  <si>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</si>
  <si>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</si>
  <si>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</si>
  <si>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</si>
  <si>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</si>
  <si>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</si>
  <si>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</si>
  <si>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</si>
  <si>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</si>
  <si>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</si>
  <si>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</si>
  <si>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</si>
  <si>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</si>
  <si>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</si>
  <si>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</si>
  <si>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</si>
  <si>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</si>
  <si>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</si>
  <si>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</si>
  <si>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</si>
  <si>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</si>
  <si>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</si>
  <si>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</si>
  <si>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</si>
  <si>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</si>
  <si>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</si>
  <si>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</si>
  <si>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</si>
  <si>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</si>
  <si>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</si>
  <si>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</si>
  <si>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</si>
  <si>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</si>
  <si>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</si>
  <si>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</si>
  <si>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</si>
  <si>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</si>
  <si>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</si>
  <si>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</si>
  <si>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</si>
  <si>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</si>
  <si>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</si>
  <si>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</si>
  <si>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</si>
  <si>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</si>
  <si>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</si>
  <si>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</si>
  <si>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</si>
  <si>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</si>
  <si>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</si>
  <si>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</si>
  <si>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</si>
  <si>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</si>
  <si>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</si>
  <si>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</si>
  <si>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</si>
  <si>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</si>
  <si>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</si>
  <si>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</si>
  <si>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</si>
  <si>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</si>
  <si>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</si>
  <si>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</si>
  <si>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</si>
  <si>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</si>
  <si>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</si>
  <si>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</si>
  <si>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</si>
  <si>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</si>
  <si>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</si>
  <si>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</si>
  <si>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</si>
  <si>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</si>
  <si>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</si>
  <si>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</si>
  <si>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</si>
  <si>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</si>
  <si>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</si>
  <si>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</si>
  <si>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</si>
  <si>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</si>
  <si>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</si>
  <si>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</si>
  <si>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</si>
  <si>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</si>
  <si>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</si>
  <si>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</si>
  <si>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</si>
  <si>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</si>
  <si>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</si>
  <si>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</si>
  <si>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</si>
  <si>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</si>
  <si>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</si>
  <si>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</si>
  <si>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</si>
  <si>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</si>
  <si>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</si>
  <si>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</si>
  <si>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</si>
  <si>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</si>
  <si>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</si>
  <si>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</si>
  <si>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</si>
  <si>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</si>
  <si>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</si>
  <si>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</si>
  <si>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</si>
  <si>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</si>
  <si>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</si>
  <si>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</si>
  <si>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</si>
  <si>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</si>
  <si>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</si>
  <si>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</si>
  <si>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</si>
  <si>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</si>
  <si>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</si>
  <si>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</si>
  <si>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</si>
  <si>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</si>
  <si>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</si>
  <si>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</si>
  <si>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</si>
  <si>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</si>
  <si>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</si>
  <si>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</si>
  <si>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</si>
  <si>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</si>
  <si>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</si>
  <si>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</si>
  <si>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</si>
  <si>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</si>
  <si>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</si>
  <si>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</si>
  <si>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</si>
  <si>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</si>
  <si>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</si>
  <si>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</si>
  <si>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</si>
  <si>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</si>
  <si>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</si>
  <si>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</si>
  <si>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</si>
  <si>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</si>
  <si>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</si>
  <si>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</si>
  <si>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</si>
  <si>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</si>
  <si>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</si>
  <si>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</si>
  <si>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</si>
  <si>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</si>
  <si>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</si>
  <si>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</si>
  <si>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</si>
  <si>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</si>
  <si>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</si>
  <si>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</si>
  <si>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</si>
  <si>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</si>
  <si>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</si>
  <si>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</si>
  <si>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</si>
  <si>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</si>
  <si>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</si>
  <si>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</si>
  <si>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</si>
  <si>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</si>
  <si>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</si>
  <si>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</si>
  <si>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</si>
  <si>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</si>
  <si>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</si>
  <si>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</si>
  <si>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</si>
  <si>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</si>
  <si>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</si>
  <si>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</si>
  <si>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</si>
  <si>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</si>
  <si>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</si>
  <si>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</si>
  <si>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</si>
  <si>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</si>
  <si>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</si>
  <si>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</si>
  <si>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</si>
  <si>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</si>
  <si>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</si>
  <si>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</si>
  <si>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</si>
  <si>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</si>
  <si>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</si>
  <si>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</si>
  <si>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</si>
  <si>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</si>
  <si>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</si>
  <si>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</si>
  <si>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</si>
  <si>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</si>
  <si>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</si>
  <si>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</si>
  <si>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</si>
  <si>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</si>
  <si>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</si>
  <si>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</si>
  <si>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</si>
  <si>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</si>
  <si>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</si>
  <si>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</si>
  <si>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</si>
  <si>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</si>
  <si>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</si>
  <si>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</si>
  <si>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</si>
  <si>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</si>
  <si>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</si>
  <si>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</si>
  <si>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</si>
  <si>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</si>
  <si>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</si>
  <si>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</si>
  <si>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</si>
  <si>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</si>
  <si>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</si>
  <si>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</si>
  <si>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</si>
  <si>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</si>
  <si>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</si>
  <si>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</si>
  <si>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</si>
  <si>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</si>
  <si>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</si>
  <si>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</si>
  <si>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</si>
  <si>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</si>
  <si>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</si>
  <si>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</si>
  <si>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</si>
  <si>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</si>
  <si>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</si>
  <si>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</si>
  <si>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</si>
  <si>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</si>
  <si>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</si>
  <si>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</si>
  <si>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</si>
  <si>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</si>
  <si>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</si>
  <si>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</si>
  <si>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</si>
  <si>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</si>
  <si>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</si>
  <si>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</si>
  <si>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</si>
  <si>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</si>
  <si>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</si>
  <si>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</si>
  <si>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</si>
  <si>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</si>
  <si>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</si>
  <si>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</si>
  <si>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</si>
  <si>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</si>
  <si>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</si>
  <si>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</si>
  <si>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</si>
  <si>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</si>
  <si>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</si>
  <si>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</si>
  <si>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</si>
  <si>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</si>
  <si>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</si>
  <si>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</si>
  <si>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</si>
  <si>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</si>
  <si>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</si>
  <si>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</si>
  <si>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</si>
  <si>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</si>
  <si>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</si>
  <si>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</si>
  <si>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</si>
  <si>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</si>
  <si>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</si>
  <si>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</si>
  <si>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</si>
  <si>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</si>
  <si>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</si>
  <si>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</si>
  <si>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</si>
  <si>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</si>
  <si>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</si>
  <si>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</si>
  <si>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</si>
  <si>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</si>
  <si>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</si>
  <si>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</si>
  <si>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</si>
  <si>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</si>
  <si>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</si>
  <si>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</si>
  <si>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</si>
  <si>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</si>
  <si>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</si>
  <si>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</si>
  <si>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</si>
  <si>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</si>
  <si>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</si>
  <si>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</si>
  <si>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</si>
  <si>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</si>
  <si>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</si>
  <si>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</si>
  <si>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</si>
  <si>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</si>
  <si>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</si>
  <si>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</si>
  <si>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</si>
  <si>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</si>
  <si>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</si>
  <si>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</si>
  <si>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</si>
  <si>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</si>
  <si>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</si>
  <si>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</si>
  <si>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</si>
  <si>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</si>
  <si>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</si>
  <si>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</si>
  <si>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</si>
  <si>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</si>
  <si>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</si>
  <si>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</si>
  <si>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</si>
  <si>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</si>
  <si>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</si>
  <si>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</si>
  <si>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</si>
  <si>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</si>
  <si>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</si>
  <si>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</si>
  <si>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</si>
  <si>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</si>
  <si>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</si>
  <si>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</si>
  <si>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</si>
  <si>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</si>
  <si>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</si>
  <si>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</si>
  <si>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</si>
  <si>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</si>
  <si>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</si>
  <si>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</si>
  <si>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</si>
  <si>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</si>
  <si>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</si>
  <si>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</si>
  <si>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</si>
  <si>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</si>
  <si>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</si>
  <si>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</si>
  <si>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</si>
  <si>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</si>
  <si>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</si>
  <si>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</si>
  <si>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</si>
  <si>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</si>
  <si>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</si>
  <si>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</si>
  <si>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</si>
  <si>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</si>
  <si>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</si>
  <si>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</si>
  <si>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</si>
  <si>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</si>
  <si>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</si>
  <si>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</si>
  <si>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</si>
  <si>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</si>
  <si>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</si>
  <si>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</si>
  <si>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</si>
  <si>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</si>
  <si>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</si>
  <si>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</si>
  <si>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</si>
  <si>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</si>
  <si>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</si>
  <si>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</si>
  <si>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</si>
  <si>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</si>
  <si>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</si>
  <si>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</si>
  <si>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</si>
  <si>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</si>
  <si>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</si>
  <si>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</si>
  <si>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</si>
  <si>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</si>
  <si>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</si>
  <si>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</si>
  <si>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</si>
  <si>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</si>
  <si>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</si>
  <si>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</si>
  <si>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</si>
  <si>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</si>
  <si>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</si>
  <si>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</si>
  <si>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</si>
  <si>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</si>
  <si>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</si>
  <si>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</si>
  <si>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</si>
  <si>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</si>
  <si>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</si>
  <si>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</si>
  <si>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</si>
  <si>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</si>
  <si>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</si>
  <si>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</si>
  <si>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</si>
  <si>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</si>
  <si>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</si>
  <si>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</si>
  <si>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</si>
  <si>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</si>
  <si>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</si>
  <si>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</si>
  <si>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</si>
  <si>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</si>
  <si>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</si>
  <si>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</si>
  <si>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</si>
  <si>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</si>
  <si>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</si>
  <si>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</si>
  <si>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</si>
  <si>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</si>
  <si>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</si>
  <si>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</si>
  <si>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</si>
  <si>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</si>
  <si>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</si>
  <si>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</si>
  <si>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</si>
  <si>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</si>
  <si>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</si>
  <si>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</si>
  <si>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</si>
  <si>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</si>
  <si>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</si>
  <si>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</si>
  <si>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</si>
  <si>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</si>
  <si>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</si>
  <si>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</si>
  <si>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</si>
  <si>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</si>
  <si>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</si>
  <si>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</si>
  <si>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</si>
  <si>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</si>
  <si>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</si>
  <si>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</si>
  <si>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</si>
  <si>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</si>
  <si>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</si>
  <si>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</si>
  <si>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</si>
  <si>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</si>
  <si>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</si>
  <si>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</si>
  <si>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</si>
  <si>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</si>
  <si>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</si>
  <si>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</si>
  <si>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</si>
  <si>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</si>
  <si>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</si>
  <si>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</si>
  <si>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</si>
  <si>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</si>
  <si>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</si>
  <si>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</si>
  <si>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</si>
  <si>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</si>
  <si>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</si>
  <si>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</si>
  <si>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</si>
  <si>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</si>
  <si>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</si>
  <si>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</si>
  <si>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</si>
  <si>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</si>
  <si>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</si>
  <si>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</si>
  <si>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</si>
  <si>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</si>
  <si>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</si>
  <si>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</si>
  <si>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</si>
  <si>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</si>
  <si>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</si>
  <si>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</si>
  <si>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</si>
  <si>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</si>
  <si>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</si>
  <si>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</si>
  <si>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</si>
  <si>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</si>
  <si>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</si>
  <si>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</si>
  <si>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</si>
  <si>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</si>
  <si>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</si>
  <si>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</si>
  <si>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</si>
  <si>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</si>
  <si>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</si>
  <si>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</si>
  <si>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</si>
  <si>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</si>
  <si>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</si>
  <si>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</si>
  <si>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</si>
  <si>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</si>
  <si>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</si>
  <si>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</si>
  <si>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</si>
  <si>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</si>
  <si>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</si>
  <si>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</si>
  <si>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</si>
  <si>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</si>
  <si>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</si>
  <si>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</si>
  <si>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</si>
  <si>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</si>
  <si>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</si>
  <si>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</si>
  <si>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</si>
  <si>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</si>
  <si>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</si>
  <si>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</si>
  <si>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</si>
  <si>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</si>
  <si>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</si>
  <si>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</si>
  <si>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</si>
  <si>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</si>
  <si>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</si>
  <si>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</si>
  <si>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</si>
  <si>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</si>
  <si>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</si>
  <si>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</si>
  <si>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</si>
  <si>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</si>
  <si>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</si>
  <si>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</si>
  <si>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</si>
  <si>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</si>
  <si>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</si>
  <si>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</si>
  <si>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</si>
  <si>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</si>
  <si>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</si>
  <si>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</si>
  <si>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</si>
  <si>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</si>
  <si>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</si>
  <si>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</si>
  <si>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</si>
  <si>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</si>
  <si>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</si>
  <si>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</si>
  <si>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</si>
  <si>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</si>
  <si>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</si>
  <si>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</si>
  <si>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</si>
  <si>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</si>
  <si>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</si>
  <si>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</si>
  <si>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</si>
  <si>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</si>
  <si>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</si>
  <si>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</si>
  <si>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</si>
  <si>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</si>
  <si>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</si>
  <si>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</si>
  <si>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</si>
  <si>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</si>
  <si>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</si>
  <si>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</si>
  <si>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</si>
  <si>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</si>
  <si>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</si>
  <si>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</si>
  <si>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</si>
  <si>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</si>
  <si>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</si>
  <si>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</si>
  <si>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</si>
  <si>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</si>
  <si>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</si>
  <si>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</si>
  <si>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</si>
  <si>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</si>
  <si>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</si>
  <si>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</si>
  <si>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</si>
  <si>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</si>
  <si>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</si>
  <si>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</si>
  <si>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</si>
  <si>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</si>
  <si>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</si>
  <si>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</si>
  <si>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</si>
  <si>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</si>
  <si>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</si>
  <si>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</si>
  <si>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</si>
  <si>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</si>
  <si>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</si>
  <si>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</si>
  <si>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</si>
  <si>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</si>
  <si>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</si>
  <si>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</si>
  <si>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</si>
  <si>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</si>
  <si>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</si>
  <si>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</si>
  <si>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</si>
  <si>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</si>
  <si>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</si>
  <si>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</si>
  <si>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</si>
  <si>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</si>
  <si>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</si>
  <si>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</si>
  <si>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</si>
  <si>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</si>
  <si>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</si>
  <si>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</si>
  <si>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</si>
  <si>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</si>
  <si>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</si>
  <si>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</si>
  <si>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</si>
  <si>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</si>
  <si>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</si>
  <si>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</si>
  <si>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</si>
  <si>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</si>
  <si>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</si>
  <si>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</si>
  <si>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</si>
  <si>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</si>
  <si>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</si>
  <si>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</si>
  <si>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</si>
  <si>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</si>
  <si>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</si>
  <si>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</si>
  <si>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</si>
  <si>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</si>
  <si>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</si>
  <si>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</si>
  <si>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</si>
  <si>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</si>
  <si>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</si>
  <si>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</si>
  <si>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</si>
  <si>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</si>
  <si>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</si>
  <si>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</si>
  <si>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</si>
  <si>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</si>
  <si>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</si>
  <si>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</si>
  <si>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</si>
  <si>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</si>
  <si>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</si>
  <si>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</si>
  <si>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</si>
  <si>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</si>
  <si>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</si>
  <si>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</si>
  <si>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</si>
  <si>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</si>
  <si>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</si>
  <si>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</si>
  <si>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</si>
  <si>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</si>
  <si>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</si>
  <si>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</si>
  <si>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</si>
  <si>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</si>
  <si>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</si>
  <si>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</si>
  <si>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</si>
  <si>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</si>
  <si>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</si>
  <si>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</si>
  <si>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</si>
  <si>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</si>
  <si>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</si>
  <si>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</si>
  <si>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</si>
  <si>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</si>
  <si>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</si>
  <si>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</si>
  <si>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</si>
  <si>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</si>
  <si>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</si>
  <si>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</si>
  <si>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</si>
  <si>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</si>
  <si>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</si>
  <si>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</si>
  <si>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</si>
  <si>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</si>
  <si>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</si>
  <si>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</si>
  <si>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</si>
  <si>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</si>
  <si>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</si>
  <si>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</si>
  <si>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</si>
  <si>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</si>
  <si>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</si>
  <si>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</si>
  <si>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</si>
  <si>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</si>
  <si>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</si>
  <si>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</si>
  <si>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</si>
  <si>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</si>
  <si>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</si>
  <si>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</si>
  <si>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</si>
  <si>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</si>
  <si>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</si>
  <si>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</si>
  <si>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</si>
  <si>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</si>
  <si>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</si>
  <si>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</si>
  <si>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</si>
  <si>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</si>
  <si>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</si>
  <si>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</si>
  <si>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</si>
  <si>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</si>
  <si>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</si>
  <si>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</si>
  <si>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</si>
  <si>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</si>
  <si>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</si>
  <si>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</si>
  <si>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</si>
  <si>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</si>
  <si>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</si>
  <si>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</si>
  <si>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</si>
  <si>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</si>
  <si>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</si>
  <si>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</si>
  <si>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</si>
  <si>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</si>
  <si>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</si>
  <si>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</si>
  <si>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</si>
  <si>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</si>
  <si>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</si>
  <si>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</si>
  <si>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</si>
  <si>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</si>
  <si>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</si>
  <si>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</si>
  <si>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</si>
  <si>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</si>
  <si>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</si>
  <si>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</si>
  <si>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</si>
  <si>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</si>
  <si>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</si>
  <si>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</si>
  <si>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</si>
  <si>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</si>
  <si>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</si>
  <si>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</si>
  <si>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</si>
  <si>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</si>
  <si>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</si>
  <si>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</si>
  <si>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</si>
  <si>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</si>
  <si>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</si>
  <si>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</si>
  <si>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</si>
  <si>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</si>
  <si>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</si>
  <si>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</si>
  <si>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</si>
  <si>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</si>
  <si>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</si>
  <si>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</si>
  <si>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</si>
  <si>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</si>
  <si>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</si>
  <si>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</si>
  <si>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</si>
  <si>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</si>
  <si>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</si>
  <si>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</si>
  <si>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</si>
  <si>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</si>
  <si>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</si>
  <si>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</si>
  <si>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</si>
  <si>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</si>
  <si>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</si>
  <si>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</si>
  <si>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</si>
  <si>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</si>
  <si>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</si>
  <si>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</si>
  <si>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</si>
  <si>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</si>
  <si>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</si>
  <si>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</si>
  <si>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</si>
  <si>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</si>
  <si>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</si>
  <si>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</si>
  <si>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</si>
  <si>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</si>
  <si>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</si>
  <si>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</si>
  <si>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</si>
  <si>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</si>
  <si>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</si>
  <si>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</si>
  <si>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</si>
  <si>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</si>
  <si>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</si>
  <si>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</si>
  <si>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</si>
  <si>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</si>
  <si>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</si>
  <si>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</si>
  <si>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</si>
  <si>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</si>
  <si>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</si>
  <si>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</si>
  <si>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</si>
  <si>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</si>
  <si>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</si>
  <si>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</si>
  <si>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</si>
  <si>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</si>
  <si>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</si>
  <si>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</si>
  <si>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</si>
  <si>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</si>
  <si>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</si>
  <si>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</si>
  <si>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</si>
  <si>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</si>
  <si>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</si>
  <si>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</si>
  <si>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</si>
  <si>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</si>
  <si>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</si>
  <si>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</si>
  <si>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</si>
  <si>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</si>
  <si>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</si>
  <si>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</si>
  <si>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</si>
  <si>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</si>
  <si>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</si>
  <si>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</si>
  <si>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</si>
  <si>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</si>
  <si>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</si>
  <si>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</si>
  <si>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</si>
  <si>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</si>
  <si>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</si>
  <si>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</si>
  <si>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</si>
  <si>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</si>
  <si>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</si>
  <si>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</si>
  <si>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</si>
  <si>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</si>
  <si>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</si>
  <si>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</si>
  <si>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</si>
  <si>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</si>
  <si>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</si>
  <si>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</si>
  <si>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</si>
  <si>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</si>
  <si>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</si>
  <si>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</si>
  <si>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</si>
  <si>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</si>
  <si>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</si>
  <si>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</si>
  <si>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</si>
  <si>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</si>
  <si>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</si>
  <si>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</si>
  <si>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</si>
  <si>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</si>
  <si>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</si>
  <si>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</si>
  <si>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</si>
  <si>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</si>
  <si>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</si>
  <si>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</si>
  <si>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</si>
  <si>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</si>
  <si>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</si>
  <si>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</si>
  <si>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</si>
  <si>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</si>
  <si>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</si>
  <si>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</si>
  <si>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</si>
  <si>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</si>
  <si>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</si>
  <si>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</si>
  <si>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</si>
  <si>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</si>
  <si>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</si>
  <si>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</si>
  <si>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</si>
  <si>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</si>
  <si>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</si>
  <si>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</si>
  <si>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</si>
  <si>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</si>
  <si>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</si>
  <si>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</si>
  <si>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</si>
  <si>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</si>
  <si>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</si>
  <si>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</si>
  <si>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</si>
  <si>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</si>
  <si>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</si>
  <si>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</si>
  <si>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</si>
  <si>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</si>
  <si>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</si>
  <si>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</si>
  <si>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</si>
  <si>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</si>
  <si>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</si>
  <si>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</si>
  <si>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</si>
  <si>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</si>
  <si>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</si>
  <si>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</si>
  <si>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</si>
  <si>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</si>
  <si>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</si>
  <si>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</si>
  <si>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</si>
  <si>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</si>
  <si>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</si>
  <si>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</si>
  <si>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</si>
  <si>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</si>
  <si>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</si>
  <si>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</si>
  <si>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</si>
  <si>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</si>
  <si>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</si>
  <si>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</si>
  <si>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</si>
  <si>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</si>
  <si>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</si>
  <si>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</si>
  <si>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</si>
  <si>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</si>
  <si>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</si>
  <si>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</si>
  <si>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</si>
  <si>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</si>
  <si>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</si>
  <si>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</si>
  <si>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</si>
  <si>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</si>
  <si>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</si>
  <si>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</si>
  <si>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</si>
  <si>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</si>
  <si>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</si>
  <si>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</si>
  <si>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</si>
  <si>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</si>
  <si>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</si>
  <si>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</si>
  <si>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</si>
  <si>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</si>
  <si>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</si>
  <si>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</si>
  <si>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</si>
  <si>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</si>
  <si>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</si>
  <si>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</si>
  <si>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</si>
  <si>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</si>
  <si>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</si>
  <si>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</si>
  <si>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</si>
  <si>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</si>
  <si>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</si>
  <si>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</si>
  <si>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</si>
  <si>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</si>
  <si>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</si>
  <si>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</si>
  <si>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</si>
  <si>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</si>
  <si>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</si>
  <si>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</si>
  <si>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</si>
  <si>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</si>
  <si>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</si>
  <si>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</si>
  <si>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</si>
  <si>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</si>
  <si>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</si>
  <si>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</si>
  <si>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</si>
  <si>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</si>
  <si>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</si>
  <si>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</si>
  <si>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</si>
  <si>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</si>
  <si>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</si>
  <si>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</si>
  <si>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</si>
  <si>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</si>
  <si>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</si>
  <si>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</si>
  <si>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</si>
  <si>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</si>
  <si>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</si>
  <si>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</si>
  <si>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</si>
  <si>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</si>
  <si>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</si>
  <si>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</si>
  <si>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</si>
  <si>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</si>
  <si>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</si>
  <si>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</si>
  <si>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</si>
  <si>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</si>
  <si>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</si>
  <si>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</si>
  <si>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</si>
  <si>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</si>
  <si>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</si>
  <si>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</si>
  <si>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</si>
  <si>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</si>
  <si>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</si>
  <si>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</si>
  <si>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</si>
  <si>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</si>
  <si>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</si>
  <si>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</si>
  <si>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</si>
  <si>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</si>
  <si>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</si>
  <si>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</si>
  <si>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</si>
  <si>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</si>
  <si>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</si>
  <si>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</si>
  <si>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</si>
  <si>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</si>
  <si>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</si>
  <si>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</si>
  <si>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</si>
  <si>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</si>
  <si>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</si>
  <si>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</si>
  <si>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</si>
  <si>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</si>
  <si>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</si>
  <si>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</si>
  <si>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</si>
  <si>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</si>
  <si>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</si>
  <si>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</si>
  <si>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</si>
  <si>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</si>
  <si>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</si>
  <si>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</si>
  <si>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</si>
  <si>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</si>
  <si>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</si>
  <si>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</si>
  <si>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</si>
  <si>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</si>
  <si>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</si>
  <si>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</si>
  <si>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</si>
  <si>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</si>
  <si>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</si>
  <si>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</si>
  <si>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</si>
  <si>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</si>
  <si>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</si>
  <si>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</si>
  <si>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</si>
  <si>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</si>
  <si>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</si>
  <si>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</si>
  <si>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</si>
  <si>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</si>
  <si>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</si>
  <si>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</si>
  <si>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</si>
  <si>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</si>
  <si>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</si>
  <si>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</si>
  <si>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</si>
  <si>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</si>
  <si>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</si>
  <si>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</si>
  <si>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</si>
  <si>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</si>
  <si>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</si>
  <si>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</si>
  <si>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</si>
  <si>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</si>
  <si>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</si>
  <si>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</si>
  <si>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</si>
  <si>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</si>
  <si>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</si>
  <si>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</si>
  <si>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</si>
  <si>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</si>
  <si>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</si>
  <si>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</si>
  <si>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</si>
  <si>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</si>
  <si>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</si>
  <si>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</si>
  <si>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</si>
  <si>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</si>
  <si>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</si>
  <si>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</si>
  <si>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</si>
  <si>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</si>
  <si>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</si>
  <si>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</si>
  <si>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</si>
  <si>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</si>
  <si>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</si>
  <si>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</si>
  <si>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</si>
  <si>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</si>
  <si>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</si>
  <si>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</si>
  <si>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</si>
  <si>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</si>
  <si>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</si>
  <si>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</si>
  <si>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</si>
  <si>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</si>
  <si>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</si>
  <si>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</si>
  <si>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</si>
  <si>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</si>
  <si>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</si>
  <si>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</si>
  <si>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</si>
  <si>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</si>
  <si>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</si>
  <si>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</si>
  <si>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</si>
  <si>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</si>
  <si>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</si>
  <si>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</si>
  <si>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</si>
  <si>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</si>
  <si>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</si>
  <si>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</si>
  <si>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</si>
  <si>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</si>
  <si>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</si>
  <si>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</si>
  <si>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</si>
  <si>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</si>
  <si>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</si>
  <si>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</si>
  <si>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</si>
  <si>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</si>
  <si>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</si>
  <si>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</si>
  <si>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</si>
  <si>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</si>
  <si>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</si>
  <si>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</si>
  <si>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</si>
  <si>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</si>
  <si>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</si>
  <si>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</si>
  <si>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</si>
  <si>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</si>
  <si>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</si>
  <si>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</si>
  <si>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</si>
  <si>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</si>
  <si>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</si>
  <si>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</si>
  <si>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</si>
  <si>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</si>
  <si>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</si>
  <si>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</si>
  <si>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</si>
  <si>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</si>
  <si>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</si>
  <si>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</si>
  <si>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</si>
  <si>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</si>
  <si>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</si>
  <si>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</si>
  <si>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</si>
  <si>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</si>
  <si>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</si>
  <si>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</si>
  <si>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</si>
  <si>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</si>
  <si>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</si>
  <si>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</si>
  <si>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</si>
  <si>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</si>
  <si>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</si>
  <si>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</si>
  <si>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</si>
  <si>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</si>
  <si>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</si>
  <si>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</si>
  <si>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</si>
  <si>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</si>
  <si>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</si>
  <si>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</si>
  <si>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</si>
  <si>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</si>
  <si>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</si>
  <si>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</si>
  <si>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</si>
  <si>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</si>
  <si>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</si>
  <si>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</si>
  <si>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</si>
  <si>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</si>
  <si>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</si>
  <si>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</si>
  <si>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</si>
  <si>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</si>
  <si>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</si>
  <si>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</si>
  <si>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</si>
  <si>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</si>
  <si>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</si>
  <si>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</si>
  <si>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</si>
  <si>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</si>
  <si>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</si>
  <si>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</si>
  <si>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</si>
  <si>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</si>
  <si>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</si>
  <si>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</si>
  <si>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</si>
  <si>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</si>
  <si>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</si>
  <si>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</si>
  <si>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</si>
  <si>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</si>
  <si>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</si>
  <si>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</si>
  <si>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</si>
  <si>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</si>
  <si>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</si>
  <si>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</si>
  <si>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</si>
  <si>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</si>
  <si>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</si>
  <si>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</si>
  <si>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</si>
  <si>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</si>
  <si>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</si>
  <si>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</si>
  <si>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</si>
  <si>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</si>
  <si>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</si>
  <si>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</si>
  <si>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</si>
  <si>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</si>
  <si>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</si>
  <si>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</si>
  <si>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</si>
  <si>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</si>
  <si>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</si>
  <si>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</si>
  <si>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</si>
  <si>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</si>
  <si>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</si>
  <si>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</si>
  <si>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</si>
  <si>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</si>
  <si>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</si>
  <si>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</si>
  <si>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</si>
  <si>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</si>
  <si>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</si>
  <si>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</si>
  <si>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</si>
  <si>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</si>
  <si>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</si>
  <si>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</si>
  <si>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</si>
  <si>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</si>
  <si>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</si>
  <si>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</si>
  <si>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</si>
  <si>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</si>
  <si>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</si>
  <si>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</si>
  <si>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</si>
  <si>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</si>
  <si>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</si>
  <si>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</si>
  <si>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</si>
  <si>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</si>
  <si>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</si>
  <si>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</si>
  <si>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</si>
  <si>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</si>
  <si>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</si>
  <si>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</si>
  <si>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</si>
  <si>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</si>
  <si>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</si>
  <si>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</si>
  <si>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</si>
  <si>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</si>
  <si>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</si>
  <si>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</si>
  <si>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</si>
  <si>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</si>
  <si>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</si>
  <si>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</si>
  <si>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</si>
  <si>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</si>
  <si>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</si>
  <si>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</si>
  <si>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</si>
  <si>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</si>
  <si>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</si>
  <si>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</si>
  <si>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</si>
  <si>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</si>
  <si>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</si>
  <si>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</si>
  <si>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</si>
  <si>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</si>
  <si>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</si>
  <si>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</si>
  <si>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</si>
  <si>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</si>
  <si>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</si>
  <si>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</si>
  <si>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</si>
  <si>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</si>
  <si>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</si>
  <si>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</si>
  <si>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</si>
  <si>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</si>
  <si>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</si>
  <si>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</si>
  <si>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</si>
  <si>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</si>
  <si>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</si>
  <si>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</si>
  <si>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</si>
  <si>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</si>
  <si>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</si>
  <si>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</si>
  <si>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</si>
  <si>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</si>
  <si>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</si>
  <si>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</si>
  <si>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</si>
  <si>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</si>
  <si>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</si>
  <si>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</si>
  <si>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</si>
  <si>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</si>
  <si>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</si>
  <si>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</si>
  <si>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</si>
  <si>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</si>
  <si>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</si>
  <si>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</si>
  <si>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</si>
  <si>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</si>
  <si>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</si>
  <si>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</si>
  <si>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</si>
  <si>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</si>
  <si>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</si>
  <si>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</si>
  <si>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</si>
  <si>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</si>
  <si>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</si>
  <si>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</si>
  <si>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</si>
  <si>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</si>
  <si>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</si>
  <si>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</si>
  <si>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</si>
  <si>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</si>
  <si>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</si>
  <si>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</si>
  <si>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</si>
  <si>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</si>
  <si>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</si>
  <si>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</si>
  <si>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</si>
  <si>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</si>
  <si>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</si>
  <si>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</si>
  <si>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</si>
  <si>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</si>
  <si>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</si>
  <si>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</si>
  <si>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</si>
  <si>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</si>
  <si>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</si>
  <si>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</si>
  <si>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</si>
  <si>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</si>
  <si>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</si>
  <si>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</si>
  <si>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</si>
  <si>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</si>
  <si>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</si>
  <si>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</si>
  <si>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</si>
  <si>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</si>
  <si>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</si>
  <si>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</si>
  <si>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</si>
  <si>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</si>
  <si>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</si>
  <si>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</si>
  <si>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</si>
  <si>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</si>
  <si>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</si>
  <si>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</si>
  <si>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</si>
  <si>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</si>
  <si>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</si>
  <si>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</si>
  <si>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</si>
  <si>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</si>
  <si>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</si>
  <si>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</si>
  <si>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</si>
  <si>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</si>
  <si>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</si>
  <si>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</si>
  <si>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</si>
  <si>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</si>
  <si>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</si>
  <si>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</si>
  <si>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</si>
  <si>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</si>
  <si>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</si>
  <si>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</si>
  <si>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</si>
  <si>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</si>
  <si>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</si>
  <si>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</si>
  <si>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</si>
  <si>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</si>
  <si>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</si>
  <si>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</si>
  <si>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</si>
  <si>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</si>
  <si>
    <t>INVcost (2015 R/kW)</t>
  </si>
  <si>
    <t>USD2017-&gt;ZAR2015</t>
  </si>
  <si>
    <t>ZAR 2019 R/kW</t>
  </si>
  <si>
    <t>IDUM</t>
  </si>
  <si>
    <t>Dummy commodity</t>
  </si>
  <si>
    <t>WEO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</si>
</sst>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40">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2" fontId="0" fillId="26" borderId="0" xfId="0" applyNumberFormat="1" applyFill="1" applyAlignment="1">
      <alignment horizontal="center"/>
    </xf>
    <xf numFmtId="1" fontId="0" fillId="0" borderId="0" xfId="0" applyNumberFormat="1" applyFill="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4.emf"/><Relationship Id="rId7" Type="http://schemas.openxmlformats.org/officeDocument/2006/relationships/image" Target="../media/image18.png"/><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9.emf"/><Relationship Id="rId3" Type="http://schemas.openxmlformats.org/officeDocument/2006/relationships/image" Target="../media/image34.emf"/><Relationship Id="rId7" Type="http://schemas.openxmlformats.org/officeDocument/2006/relationships/image" Target="../media/image38.emf"/><Relationship Id="rId2" Type="http://schemas.openxmlformats.org/officeDocument/2006/relationships/image" Target="../media/image33.emf"/><Relationship Id="rId1" Type="http://schemas.openxmlformats.org/officeDocument/2006/relationships/image" Target="../media/image32.emf"/><Relationship Id="rId6" Type="http://schemas.openxmlformats.org/officeDocument/2006/relationships/image" Target="../media/image37.emf"/><Relationship Id="rId5" Type="http://schemas.openxmlformats.org/officeDocument/2006/relationships/image" Target="../media/image36.emf"/><Relationship Id="rId4" Type="http://schemas.openxmlformats.org/officeDocument/2006/relationships/image" Target="../media/image35.emf"/><Relationship Id="rId9" Type="http://schemas.openxmlformats.org/officeDocument/2006/relationships/image" Target="../media/image40.emf"/></Relationships>
</file>

<file path=xl/drawings/_rels/drawing14.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chart" Target="../charts/chart12.xml"/><Relationship Id="rId1" Type="http://schemas.openxmlformats.org/officeDocument/2006/relationships/image" Target="../media/image75.png"/><Relationship Id="rId4" Type="http://schemas.openxmlformats.org/officeDocument/2006/relationships/image" Target="../media/image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3.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10" Type="http://schemas.openxmlformats.org/officeDocument/2006/relationships/image" Target="../media/image91.png"/><Relationship Id="rId4" Type="http://schemas.openxmlformats.org/officeDocument/2006/relationships/image" Target="../media/image87.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6.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7.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21.emf"/><Relationship Id="rId1" Type="http://schemas.openxmlformats.org/officeDocument/2006/relationships/image" Target="../media/image22.emf"/><Relationship Id="rId4" Type="http://schemas.openxmlformats.org/officeDocument/2006/relationships/image" Target="../media/image19.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4.emf"/><Relationship Id="rId3" Type="http://schemas.openxmlformats.org/officeDocument/2006/relationships/image" Target="../media/image29.emf"/><Relationship Id="rId7" Type="http://schemas.openxmlformats.org/officeDocument/2006/relationships/image" Target="../media/image25.emf"/><Relationship Id="rId2" Type="http://schemas.openxmlformats.org/officeDocument/2006/relationships/image" Target="../media/image30.emf"/><Relationship Id="rId1" Type="http://schemas.openxmlformats.org/officeDocument/2006/relationships/image" Target="../media/image31.emf"/><Relationship Id="rId6" Type="http://schemas.openxmlformats.org/officeDocument/2006/relationships/image" Target="../media/image26.emf"/><Relationship Id="rId5" Type="http://schemas.openxmlformats.org/officeDocument/2006/relationships/image" Target="../media/image27.emf"/><Relationship Id="rId4" Type="http://schemas.openxmlformats.org/officeDocument/2006/relationships/image" Target="../media/image28.emf"/><Relationship Id="rId9" Type="http://schemas.openxmlformats.org/officeDocument/2006/relationships/image" Target="../media/image23.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1.emf"/><Relationship Id="rId3" Type="http://schemas.openxmlformats.org/officeDocument/2006/relationships/image" Target="../media/image46.emf"/><Relationship Id="rId7" Type="http://schemas.openxmlformats.org/officeDocument/2006/relationships/image" Target="../media/image42.emf"/><Relationship Id="rId2" Type="http://schemas.openxmlformats.org/officeDocument/2006/relationships/image" Target="../media/image47.emf"/><Relationship Id="rId1" Type="http://schemas.openxmlformats.org/officeDocument/2006/relationships/image" Target="../media/image48.emf"/><Relationship Id="rId6" Type="http://schemas.openxmlformats.org/officeDocument/2006/relationships/image" Target="../media/image43.emf"/><Relationship Id="rId5" Type="http://schemas.openxmlformats.org/officeDocument/2006/relationships/image" Target="../media/image44.emf"/><Relationship Id="rId4" Type="http://schemas.openxmlformats.org/officeDocument/2006/relationships/image" Target="../media/image45.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51.emf"/><Relationship Id="rId1" Type="http://schemas.openxmlformats.org/officeDocument/2006/relationships/image" Target="../media/image52.emf"/><Relationship Id="rId4" Type="http://schemas.openxmlformats.org/officeDocument/2006/relationships/image" Target="../media/image49.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59.emf"/><Relationship Id="rId7" Type="http://schemas.openxmlformats.org/officeDocument/2006/relationships/image" Target="../media/image55.emf"/><Relationship Id="rId2" Type="http://schemas.openxmlformats.org/officeDocument/2006/relationships/image" Target="../media/image60.emf"/><Relationship Id="rId1" Type="http://schemas.openxmlformats.org/officeDocument/2006/relationships/image" Target="../media/image61.emf"/><Relationship Id="rId6" Type="http://schemas.openxmlformats.org/officeDocument/2006/relationships/image" Target="../media/image56.emf"/><Relationship Id="rId5" Type="http://schemas.openxmlformats.org/officeDocument/2006/relationships/image" Target="../media/image57.emf"/><Relationship Id="rId4" Type="http://schemas.openxmlformats.org/officeDocument/2006/relationships/image" Target="../media/image58.emf"/><Relationship Id="rId9" Type="http://schemas.openxmlformats.org/officeDocument/2006/relationships/image" Target="../media/image53.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67.emf"/><Relationship Id="rId7" Type="http://schemas.openxmlformats.org/officeDocument/2006/relationships/image" Target="../media/image63.emf"/><Relationship Id="rId2" Type="http://schemas.openxmlformats.org/officeDocument/2006/relationships/image" Target="../media/image68.emf"/><Relationship Id="rId1" Type="http://schemas.openxmlformats.org/officeDocument/2006/relationships/image" Target="../media/image69.emf"/><Relationship Id="rId6" Type="http://schemas.openxmlformats.org/officeDocument/2006/relationships/image" Target="../media/image64.emf"/><Relationship Id="rId5" Type="http://schemas.openxmlformats.org/officeDocument/2006/relationships/image" Target="../media/image65.emf"/><Relationship Id="rId4" Type="http://schemas.openxmlformats.org/officeDocument/2006/relationships/image" Target="../media/image66.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4.emf"/><Relationship Id="rId1" Type="http://schemas.openxmlformats.org/officeDocument/2006/relationships/image" Target="../media/image95.emf"/><Relationship Id="rId4" Type="http://schemas.openxmlformats.org/officeDocument/2006/relationships/image" Target="../media/image92.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05.emf"/><Relationship Id="rId3" Type="http://schemas.openxmlformats.org/officeDocument/2006/relationships/image" Target="../media/image100.emf"/><Relationship Id="rId7" Type="http://schemas.openxmlformats.org/officeDocument/2006/relationships/image" Target="../media/image104.emf"/><Relationship Id="rId2" Type="http://schemas.openxmlformats.org/officeDocument/2006/relationships/image" Target="../media/image99.emf"/><Relationship Id="rId1" Type="http://schemas.openxmlformats.org/officeDocument/2006/relationships/image" Target="../media/image98.emf"/><Relationship Id="rId6" Type="http://schemas.openxmlformats.org/officeDocument/2006/relationships/image" Target="../media/image103.emf"/><Relationship Id="rId5" Type="http://schemas.openxmlformats.org/officeDocument/2006/relationships/image" Target="../media/image102.emf"/><Relationship Id="rId4" Type="http://schemas.openxmlformats.org/officeDocument/2006/relationships/image" Target="../media/image101.emf"/><Relationship Id="rId9" Type="http://schemas.openxmlformats.org/officeDocument/2006/relationships/image" Target="../media/image106.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14.emf"/><Relationship Id="rId3" Type="http://schemas.openxmlformats.org/officeDocument/2006/relationships/image" Target="../media/image109.emf"/><Relationship Id="rId7" Type="http://schemas.openxmlformats.org/officeDocument/2006/relationships/image" Target="../media/image113.emf"/><Relationship Id="rId2" Type="http://schemas.openxmlformats.org/officeDocument/2006/relationships/image" Target="../media/image108.emf"/><Relationship Id="rId1" Type="http://schemas.openxmlformats.org/officeDocument/2006/relationships/image" Target="../media/image107.emf"/><Relationship Id="rId6" Type="http://schemas.openxmlformats.org/officeDocument/2006/relationships/image" Target="../media/image112.emf"/><Relationship Id="rId5" Type="http://schemas.openxmlformats.org/officeDocument/2006/relationships/image" Target="../media/image111.emf"/><Relationship Id="rId4" Type="http://schemas.openxmlformats.org/officeDocument/2006/relationships/image" Target="../media/image110.emf"/><Relationship Id="rId9" Type="http://schemas.openxmlformats.org/officeDocument/2006/relationships/image" Target="../media/image115.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83</xdr:row>
      <xdr:rowOff>176212</xdr:rowOff>
    </xdr:from>
    <xdr:to>
      <xdr:col>95</xdr:col>
      <xdr:colOff>209550</xdr:colOff>
      <xdr:row>98</xdr:row>
      <xdr:rowOff>61912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61</xdr:row>
      <xdr:rowOff>0</xdr:rowOff>
    </xdr:from>
    <xdr:to>
      <xdr:col>107</xdr:col>
      <xdr:colOff>46762</xdr:colOff>
      <xdr:row>84</xdr:row>
      <xdr:rowOff>142193</xdr:rowOff>
    </xdr:to>
    <xdr:pic>
      <xdr:nvPicPr>
        <xdr:cNvPr id="5" name="Picture 4">
          <a:extLst>
            <a:ext uri="{FF2B5EF4-FFF2-40B4-BE49-F238E27FC236}">
              <a16:creationId xmlns:a16="http://schemas.microsoft.com/office/drawing/2014/main" id="{F165EA02-5065-53BB-5884-48A3064D89C3}"/>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73</xdr:row>
      <xdr:rowOff>122959</xdr:rowOff>
    </xdr:from>
    <xdr:to>
      <xdr:col>5</xdr:col>
      <xdr:colOff>301156</xdr:colOff>
      <xdr:row>97</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20.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2.emf"/><Relationship Id="rId5" Type="http://schemas.openxmlformats.org/officeDocument/2006/relationships/image" Target="../media/image19.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1.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7.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1.emf"/><Relationship Id="rId7" Type="http://schemas.openxmlformats.org/officeDocument/2006/relationships/image" Target="../media/image24.emf"/><Relationship Id="rId12" Type="http://schemas.openxmlformats.org/officeDocument/2006/relationships/control" Target="../activeX/activeX9.xml"/><Relationship Id="rId17" Type="http://schemas.openxmlformats.org/officeDocument/2006/relationships/image" Target="../media/image29.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6.emf"/><Relationship Id="rId5" Type="http://schemas.openxmlformats.org/officeDocument/2006/relationships/image" Target="../media/image23.emf"/><Relationship Id="rId15" Type="http://schemas.openxmlformats.org/officeDocument/2006/relationships/image" Target="../media/image28.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30.emf"/><Relationship Id="rId4" Type="http://schemas.openxmlformats.org/officeDocument/2006/relationships/control" Target="../activeX/activeX5.xml"/><Relationship Id="rId9" Type="http://schemas.openxmlformats.org/officeDocument/2006/relationships/image" Target="../media/image25.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5.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2.emf"/><Relationship Id="rId12" Type="http://schemas.openxmlformats.org/officeDocument/2006/relationships/control" Target="../activeX/activeX18.xml"/><Relationship Id="rId17" Type="http://schemas.openxmlformats.org/officeDocument/2006/relationships/image" Target="../media/image47.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4.emf"/><Relationship Id="rId5" Type="http://schemas.openxmlformats.org/officeDocument/2006/relationships/image" Target="../media/image41.emf"/><Relationship Id="rId15" Type="http://schemas.openxmlformats.org/officeDocument/2006/relationships/image" Target="../media/image46.emf"/><Relationship Id="rId10" Type="http://schemas.openxmlformats.org/officeDocument/2006/relationships/control" Target="../activeX/activeX17.xml"/><Relationship Id="rId19" Type="http://schemas.openxmlformats.org/officeDocument/2006/relationships/image" Target="../media/image48.emf"/><Relationship Id="rId4" Type="http://schemas.openxmlformats.org/officeDocument/2006/relationships/control" Target="../activeX/activeX14.xml"/><Relationship Id="rId9" Type="http://schemas.openxmlformats.org/officeDocument/2006/relationships/image" Target="../media/image43.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2.emf"/><Relationship Id="rId5" Type="http://schemas.openxmlformats.org/officeDocument/2006/relationships/image" Target="../media/image49.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1.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5.emf"/><Relationship Id="rId13" Type="http://schemas.openxmlformats.org/officeDocument/2006/relationships/control" Target="../activeX/activeX31.xml"/><Relationship Id="rId18" Type="http://schemas.openxmlformats.org/officeDocument/2006/relationships/image" Target="../media/image60.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7.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9.emf"/><Relationship Id="rId20" Type="http://schemas.openxmlformats.org/officeDocument/2006/relationships/image" Target="../media/image61.emf"/><Relationship Id="rId1" Type="http://schemas.openxmlformats.org/officeDocument/2006/relationships/drawing" Target="../drawings/drawing12.xml"/><Relationship Id="rId6" Type="http://schemas.openxmlformats.org/officeDocument/2006/relationships/image" Target="../media/image54.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6.emf"/><Relationship Id="rId19" Type="http://schemas.openxmlformats.org/officeDocument/2006/relationships/control" Target="../activeX/activeX34.xml"/><Relationship Id="rId4" Type="http://schemas.openxmlformats.org/officeDocument/2006/relationships/image" Target="../media/image53.emf"/><Relationship Id="rId9" Type="http://schemas.openxmlformats.org/officeDocument/2006/relationships/control" Target="../activeX/activeX29.xml"/><Relationship Id="rId14" Type="http://schemas.openxmlformats.org/officeDocument/2006/relationships/image" Target="../media/image58.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6.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3.emf"/><Relationship Id="rId12" Type="http://schemas.openxmlformats.org/officeDocument/2006/relationships/control" Target="../activeX/activeX39.xml"/><Relationship Id="rId17" Type="http://schemas.openxmlformats.org/officeDocument/2006/relationships/image" Target="../media/image68.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5.emf"/><Relationship Id="rId5" Type="http://schemas.openxmlformats.org/officeDocument/2006/relationships/image" Target="../media/image62.emf"/><Relationship Id="rId15" Type="http://schemas.openxmlformats.org/officeDocument/2006/relationships/image" Target="../media/image67.emf"/><Relationship Id="rId10" Type="http://schemas.openxmlformats.org/officeDocument/2006/relationships/control" Target="../activeX/activeX38.xml"/><Relationship Id="rId19" Type="http://schemas.openxmlformats.org/officeDocument/2006/relationships/image" Target="../media/image69.emf"/><Relationship Id="rId4" Type="http://schemas.openxmlformats.org/officeDocument/2006/relationships/control" Target="../activeX/activeX35.xml"/><Relationship Id="rId9" Type="http://schemas.openxmlformats.org/officeDocument/2006/relationships/image" Target="../media/image64.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3.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5.emf"/><Relationship Id="rId5" Type="http://schemas.openxmlformats.org/officeDocument/2006/relationships/image" Target="../media/image92.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4.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2.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6.emf"/><Relationship Id="rId7" Type="http://schemas.openxmlformats.org/officeDocument/2006/relationships/image" Target="../media/image99.emf"/><Relationship Id="rId12" Type="http://schemas.openxmlformats.org/officeDocument/2006/relationships/control" Target="../activeX/activeX51.xml"/><Relationship Id="rId17" Type="http://schemas.openxmlformats.org/officeDocument/2006/relationships/image" Target="../media/image104.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1.emf"/><Relationship Id="rId5" Type="http://schemas.openxmlformats.org/officeDocument/2006/relationships/image" Target="../media/image98.emf"/><Relationship Id="rId15" Type="http://schemas.openxmlformats.org/officeDocument/2006/relationships/image" Target="../media/image103.emf"/><Relationship Id="rId10" Type="http://schemas.openxmlformats.org/officeDocument/2006/relationships/control" Target="../activeX/activeX50.xml"/><Relationship Id="rId19" Type="http://schemas.openxmlformats.org/officeDocument/2006/relationships/image" Target="../media/image105.emf"/><Relationship Id="rId4" Type="http://schemas.openxmlformats.org/officeDocument/2006/relationships/control" Target="../activeX/activeX47.xml"/><Relationship Id="rId9" Type="http://schemas.openxmlformats.org/officeDocument/2006/relationships/image" Target="../media/image100.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1.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5.emf"/><Relationship Id="rId7" Type="http://schemas.openxmlformats.org/officeDocument/2006/relationships/image" Target="../media/image108.emf"/><Relationship Id="rId12" Type="http://schemas.openxmlformats.org/officeDocument/2006/relationships/control" Target="../activeX/activeX60.xml"/><Relationship Id="rId17" Type="http://schemas.openxmlformats.org/officeDocument/2006/relationships/image" Target="../media/image113.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10.emf"/><Relationship Id="rId5" Type="http://schemas.openxmlformats.org/officeDocument/2006/relationships/image" Target="../media/image107.emf"/><Relationship Id="rId15" Type="http://schemas.openxmlformats.org/officeDocument/2006/relationships/image" Target="../media/image112.emf"/><Relationship Id="rId10" Type="http://schemas.openxmlformats.org/officeDocument/2006/relationships/control" Target="../activeX/activeX59.xml"/><Relationship Id="rId19" Type="http://schemas.openxmlformats.org/officeDocument/2006/relationships/image" Target="../media/image114.emf"/><Relationship Id="rId4" Type="http://schemas.openxmlformats.org/officeDocument/2006/relationships/control" Target="../activeX/activeX56.xml"/><Relationship Id="rId9" Type="http://schemas.openxmlformats.org/officeDocument/2006/relationships/image" Target="../media/image109.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A109" sqref="A109"/>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44726.611038541669</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44726.611038541669</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U130"/>
  <sheetViews>
    <sheetView topLeftCell="CH51" workbookViewId="0">
      <selection activeCell="CU61" sqref="CU61"/>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9" s="430" customFormat="1"/>
    <row r="50" spans="3:99" s="430" customFormat="1"/>
    <row r="51" spans="3:99" s="430" customFormat="1"/>
    <row r="52" spans="3:99" s="430" customFormat="1"/>
    <row r="53" spans="3:99"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9"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9"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9"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9"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9"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9"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9" s="430" customFormat="1">
      <c r="BI60"/>
      <c r="BJ60"/>
      <c r="BK60" t="s">
        <v>14371</v>
      </c>
      <c r="BL60"/>
      <c r="BM60"/>
      <c r="BN60"/>
      <c r="BO60"/>
      <c r="BP60"/>
      <c r="BX60" s="430" t="s">
        <v>14372</v>
      </c>
      <c r="CJ60" s="430" t="s">
        <v>14380</v>
      </c>
      <c r="CU60" s="430" t="s">
        <v>14817</v>
      </c>
    </row>
    <row r="61" spans="3:99" s="430" customFormat="1">
      <c r="BI61"/>
      <c r="BJ61"/>
      <c r="BK61"/>
      <c r="BL61"/>
      <c r="BM61"/>
      <c r="BN61"/>
      <c r="BO61"/>
      <c r="BP61"/>
    </row>
    <row r="62" spans="3:99" s="430" customFormat="1">
      <c r="F62" s="406">
        <f>U25</f>
        <v>104.73927357360537</v>
      </c>
      <c r="BI62"/>
      <c r="BJ62"/>
      <c r="BK62"/>
      <c r="BL62"/>
      <c r="BM62"/>
      <c r="BN62"/>
      <c r="BO62"/>
      <c r="BP62"/>
    </row>
    <row r="63" spans="3:99" s="430" customFormat="1">
      <c r="BI63"/>
      <c r="BJ63"/>
      <c r="BK63"/>
      <c r="BL63"/>
      <c r="BM63"/>
      <c r="BN63"/>
      <c r="BO63"/>
      <c r="BP63"/>
    </row>
    <row r="64" spans="3:99"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801">
        <v>2010</v>
      </c>
      <c r="N22" s="1801"/>
      <c r="O22" s="1801"/>
      <c r="P22" s="1801"/>
      <c r="R22" s="1801">
        <v>2010</v>
      </c>
      <c r="S22" s="1801"/>
      <c r="T22" s="1801"/>
      <c r="U22" s="1801"/>
      <c r="X22" s="430" t="s">
        <v>1007</v>
      </c>
    </row>
    <row r="23" spans="2:27" s="430" customFormat="1">
      <c r="C23" s="6"/>
      <c r="D23" s="6"/>
      <c r="E23" s="6"/>
      <c r="F23" s="6"/>
      <c r="G23" s="6"/>
      <c r="H23" s="6"/>
      <c r="I23" s="6"/>
      <c r="J23" s="430">
        <v>1</v>
      </c>
      <c r="K23" s="430">
        <f>J23+1</f>
        <v>2</v>
      </c>
      <c r="M23" s="1799" t="s">
        <v>978</v>
      </c>
      <c r="N23" s="1800"/>
      <c r="O23" s="1799" t="s">
        <v>965</v>
      </c>
      <c r="P23" s="1800"/>
      <c r="R23" s="1799" t="s">
        <v>978</v>
      </c>
      <c r="S23" s="1800"/>
      <c r="T23" s="1799" t="s">
        <v>965</v>
      </c>
      <c r="U23" s="1800"/>
    </row>
    <row r="24" spans="2:27" s="430" customFormat="1" ht="15.75" thickBot="1">
      <c r="C24" s="6"/>
      <c r="D24" s="6"/>
      <c r="E24" s="6"/>
      <c r="F24" s="6"/>
      <c r="G24" s="6"/>
      <c r="H24" s="6"/>
      <c r="I24" s="6"/>
      <c r="K24" s="6">
        <v>2012</v>
      </c>
      <c r="L24" s="6"/>
      <c r="M24" s="1799" t="s">
        <v>345</v>
      </c>
      <c r="N24" s="1800"/>
      <c r="O24" s="1799" t="s">
        <v>345</v>
      </c>
      <c r="P24" s="1800"/>
      <c r="R24" s="1799" t="s">
        <v>979</v>
      </c>
      <c r="S24" s="1800"/>
      <c r="T24" s="1799" t="s">
        <v>979</v>
      </c>
      <c r="U24" s="180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04" t="s">
        <v>1905</v>
      </c>
      <c r="AD1" s="1804"/>
      <c r="AE1" s="1804"/>
    </row>
    <row r="2" spans="1:31" ht="15.75" customHeight="1">
      <c r="A2" s="1809" t="s">
        <v>1723</v>
      </c>
      <c r="B2" s="1811" t="s">
        <v>1724</v>
      </c>
      <c r="C2" s="1813" t="s">
        <v>1725</v>
      </c>
      <c r="D2" s="1814"/>
      <c r="E2" s="1815"/>
      <c r="F2" s="1818" t="s">
        <v>1726</v>
      </c>
      <c r="G2" s="1155"/>
      <c r="H2" s="1155"/>
      <c r="I2" s="1155"/>
      <c r="J2" s="1155"/>
      <c r="U2" s="1149" t="s">
        <v>1930</v>
      </c>
      <c r="V2" s="1133">
        <v>18.235131074122162</v>
      </c>
      <c r="W2" s="1164" t="s">
        <v>1931</v>
      </c>
      <c r="AC2" s="1141" t="s">
        <v>1906</v>
      </c>
      <c r="AD2" s="1142">
        <f>AD3*AD4/10^3</f>
        <v>5.4839199999999998E-2</v>
      </c>
      <c r="AE2" s="1048" t="s">
        <v>248</v>
      </c>
    </row>
    <row r="3" spans="1:31">
      <c r="A3" s="1810"/>
      <c r="B3" s="1812"/>
      <c r="C3" s="1816"/>
      <c r="D3" s="1817"/>
      <c r="E3" s="1817"/>
      <c r="F3" s="1819"/>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05" t="s">
        <v>251</v>
      </c>
      <c r="AD20" s="1805"/>
      <c r="AE20" s="1805"/>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02"/>
      <c r="I26" s="1802"/>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06" t="s">
        <v>1897</v>
      </c>
      <c r="M27" s="1826" t="s">
        <v>1401</v>
      </c>
      <c r="N27" s="1129" t="s">
        <v>1898</v>
      </c>
      <c r="O27" s="1135" t="s">
        <v>1899</v>
      </c>
      <c r="P27" s="1127" t="s">
        <v>1898</v>
      </c>
      <c r="Q27" s="1140" t="s">
        <v>1899</v>
      </c>
      <c r="R27" s="1806" t="s">
        <v>1937</v>
      </c>
      <c r="S27" s="1806" t="s">
        <v>1947</v>
      </c>
      <c r="T27" s="1806" t="s">
        <v>1981</v>
      </c>
      <c r="U27" s="1806" t="s">
        <v>1937</v>
      </c>
      <c r="V27" s="1806" t="s">
        <v>1947</v>
      </c>
      <c r="W27" s="1806" t="s">
        <v>1981</v>
      </c>
      <c r="X27" s="1153"/>
      <c r="Y27" s="1153"/>
      <c r="Z27" s="1153"/>
      <c r="AA27" s="1153"/>
    </row>
    <row r="28" spans="1:31">
      <c r="A28" s="430" t="s">
        <v>1748</v>
      </c>
      <c r="C28" s="430" t="s">
        <v>1900</v>
      </c>
      <c r="D28" s="430" t="s">
        <v>1900</v>
      </c>
      <c r="E28" s="430" t="s">
        <v>1900</v>
      </c>
      <c r="F28" s="6" t="s">
        <v>1901</v>
      </c>
      <c r="G28" s="6" t="s">
        <v>1938</v>
      </c>
      <c r="H28" s="1803" t="s">
        <v>1940</v>
      </c>
      <c r="I28" s="1803"/>
      <c r="J28" s="6" t="s">
        <v>1901</v>
      </c>
      <c r="K28" s="430" t="s">
        <v>1938</v>
      </c>
      <c r="L28" s="1807"/>
      <c r="M28" s="1827"/>
      <c r="N28" s="877"/>
      <c r="O28" s="1136"/>
      <c r="P28" s="1136"/>
      <c r="Q28" s="1131"/>
      <c r="R28" s="1807"/>
      <c r="S28" s="1807"/>
      <c r="T28" s="1807"/>
      <c r="U28" s="1807"/>
      <c r="V28" s="1807"/>
      <c r="W28" s="1807"/>
      <c r="X28" s="532"/>
      <c r="Y28" s="532"/>
      <c r="Z28" s="532"/>
      <c r="AA28" s="532"/>
    </row>
    <row r="29" spans="1:31" ht="15.75" thickBot="1">
      <c r="A29" s="392" t="s">
        <v>1902</v>
      </c>
      <c r="F29" s="6" t="s">
        <v>1903</v>
      </c>
      <c r="G29" s="6" t="s">
        <v>1939</v>
      </c>
      <c r="H29" s="612"/>
      <c r="I29" s="612"/>
      <c r="J29" s="6" t="s">
        <v>1903</v>
      </c>
      <c r="K29" s="430" t="s">
        <v>1903</v>
      </c>
      <c r="L29" s="1808"/>
      <c r="M29" s="1828"/>
      <c r="N29" s="1130" t="s">
        <v>1100</v>
      </c>
      <c r="O29" s="1137" t="s">
        <v>1100</v>
      </c>
      <c r="P29" s="548" t="s">
        <v>1100</v>
      </c>
      <c r="Q29" s="687" t="s">
        <v>1100</v>
      </c>
      <c r="R29" s="1808"/>
      <c r="S29" s="1808"/>
      <c r="T29" s="1808"/>
      <c r="U29" s="1808"/>
      <c r="V29" s="1808"/>
      <c r="W29" s="1808"/>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29"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30"/>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30"/>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30"/>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30"/>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31"/>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29"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30"/>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30"/>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31"/>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29"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30"/>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31"/>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0" t="s">
        <v>1843</v>
      </c>
      <c r="E74" s="1820"/>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21" t="s">
        <v>1957</v>
      </c>
      <c r="B98" s="1170" t="s">
        <v>42</v>
      </c>
      <c r="C98" s="1823" t="s">
        <v>1966</v>
      </c>
      <c r="D98" s="1170">
        <v>0.77</v>
      </c>
      <c r="E98" s="1170">
        <v>18</v>
      </c>
    </row>
    <row r="99" spans="1:18" ht="23.25" thickBot="1">
      <c r="A99" s="1822"/>
      <c r="B99" s="1170" t="s">
        <v>1958</v>
      </c>
      <c r="C99" s="1824"/>
      <c r="D99" s="1170">
        <v>0.18</v>
      </c>
      <c r="E99" s="1170">
        <v>2.5</v>
      </c>
      <c r="K99" s="430">
        <f>0.77/0.0243</f>
        <v>31.68724279835391</v>
      </c>
    </row>
    <row r="100" spans="1:18" ht="15.75" thickBot="1">
      <c r="A100" s="1821" t="s">
        <v>1959</v>
      </c>
      <c r="B100" s="1170" t="s">
        <v>1960</v>
      </c>
      <c r="C100" s="1824"/>
      <c r="D100" s="1170">
        <v>0</v>
      </c>
      <c r="E100" s="1170">
        <v>1.2</v>
      </c>
    </row>
    <row r="101" spans="1:18" ht="15.75" thickBot="1">
      <c r="A101" s="1822"/>
      <c r="B101" s="1170" t="s">
        <v>1961</v>
      </c>
      <c r="C101" s="1825"/>
      <c r="D101" s="1170">
        <v>0</v>
      </c>
      <c r="E101" s="1170">
        <v>0.1</v>
      </c>
    </row>
    <row r="102" spans="1:18" ht="15.75" thickBot="1">
      <c r="A102" s="1821" t="s">
        <v>1957</v>
      </c>
      <c r="B102" s="1170" t="s">
        <v>1960</v>
      </c>
      <c r="C102" s="1823" t="s">
        <v>1967</v>
      </c>
      <c r="D102" s="1170">
        <v>7.6999999999999999E-2</v>
      </c>
      <c r="E102" s="1170" t="s">
        <v>1962</v>
      </c>
    </row>
    <row r="103" spans="1:18" ht="15.75" thickBot="1">
      <c r="A103" s="1822"/>
      <c r="B103" s="1170" t="s">
        <v>1961</v>
      </c>
      <c r="C103" s="1824"/>
      <c r="D103" s="1170">
        <v>1.7999999999999999E-2</v>
      </c>
      <c r="E103" s="1170" t="s">
        <v>1962</v>
      </c>
    </row>
    <row r="104" spans="1:18" ht="15.75" thickBot="1">
      <c r="A104" s="1821" t="s">
        <v>1959</v>
      </c>
      <c r="B104" s="1170" t="s">
        <v>1960</v>
      </c>
      <c r="C104" s="1824"/>
      <c r="D104" s="1170">
        <v>0</v>
      </c>
      <c r="E104" s="1170" t="s">
        <v>1962</v>
      </c>
    </row>
    <row r="105" spans="1:18" ht="15.75" thickBot="1">
      <c r="A105" s="1822"/>
      <c r="B105" s="1170" t="s">
        <v>1961</v>
      </c>
      <c r="C105" s="1825"/>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2" t="s">
        <v>1013</v>
      </c>
      <c r="E29" s="1832"/>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3">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3"/>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4">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5"/>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4">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5"/>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51" workbookViewId="0">
      <selection activeCell="O62" sqref="O62"/>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6" t="s">
        <v>240</v>
      </c>
      <c r="C1" s="1836"/>
      <c r="D1" s="183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7"/>
      <c r="AU54" s="1837"/>
      <c r="AV54" s="1837"/>
      <c r="AW54" s="1837"/>
      <c r="AX54" s="1837"/>
      <c r="AY54" s="1837"/>
      <c r="AZ54" s="183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8"/>
      <c r="AV55" s="1837"/>
      <c r="AW55" s="1837"/>
      <c r="AX55" s="1837"/>
      <c r="AY55" s="1837"/>
      <c r="AZ55" s="183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1000</v>
      </c>
      <c r="Q96" s="992">
        <v>500</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abSelected="1" topLeftCell="A31" workbookViewId="0">
      <selection activeCell="R64" sqref="R64:S64"/>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51">
        <f>25838/1000</f>
        <v>25.838000000000001</v>
      </c>
      <c r="S64" s="1635">
        <v>0</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v>151.28700000000001</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1000</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1000</v>
      </c>
      <c r="AM98" s="1651"/>
      <c r="AN98" s="441">
        <f ca="1">IF(IFERROR(VLOOKUP($C98,SUP!$B$54:$Q$104,MATCH($B98&amp;"-"&amp;AN$7,SUP!$B$54:$Q$54,0),FALSE),"")="","",IFERROR(VLOOKUP($C98,SUP!$B$54:$Q$104,MATCH($B98&amp;"-"&amp;AN$7,SUP!$B$54:$Q$54,0),FALSE),""))</f>
        <v>500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1000</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39" t="s">
        <v>410</v>
      </c>
      <c r="D2" s="1840"/>
      <c r="E2" s="1840"/>
      <c r="F2" s="1841" t="s">
        <v>411</v>
      </c>
      <c r="G2" s="1842"/>
      <c r="H2" s="1843"/>
      <c r="I2" s="1841" t="s">
        <v>412</v>
      </c>
      <c r="J2" s="1842"/>
      <c r="K2" s="1843"/>
      <c r="L2" s="1841" t="s">
        <v>413</v>
      </c>
      <c r="M2" s="1842"/>
      <c r="N2" s="1843"/>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44" t="s">
        <v>424</v>
      </c>
      <c r="B9" s="1845"/>
      <c r="C9" s="273"/>
      <c r="D9" s="493">
        <f>D5/$O$5</f>
        <v>0.24081111414274101</v>
      </c>
      <c r="E9" s="258"/>
      <c r="F9" s="273"/>
      <c r="G9" s="493">
        <f>G5/$O$5</f>
        <v>0.4641206601202213</v>
      </c>
      <c r="H9" s="272"/>
      <c r="I9" s="273"/>
      <c r="J9" s="493">
        <f>J5/$O$5</f>
        <v>0.29506822573703767</v>
      </c>
      <c r="K9" s="272"/>
      <c r="L9" s="273"/>
      <c r="M9" s="259"/>
      <c r="N9" s="267"/>
      <c r="O9" s="261">
        <v>788</v>
      </c>
      <c r="Q9" s="1849" t="s">
        <v>425</v>
      </c>
      <c r="S9" s="1853" t="s">
        <v>426</v>
      </c>
      <c r="V9" s="1851" t="s">
        <v>427</v>
      </c>
      <c r="W9" s="1851" t="s">
        <v>428</v>
      </c>
      <c r="X9" s="1851" t="s">
        <v>429</v>
      </c>
      <c r="Y9" s="1851" t="s">
        <v>430</v>
      </c>
      <c r="Z9" s="1851" t="s">
        <v>431</v>
      </c>
      <c r="AA9" s="1851" t="s">
        <v>576</v>
      </c>
      <c r="AB9" s="1851" t="s">
        <v>432</v>
      </c>
    </row>
    <row r="10" spans="1:30" ht="12" customHeight="1">
      <c r="A10" s="1846"/>
      <c r="B10" s="1847"/>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50"/>
      <c r="R10" s="277" t="s">
        <v>414</v>
      </c>
      <c r="S10" s="1854"/>
      <c r="U10" s="277" t="s">
        <v>414</v>
      </c>
      <c r="V10" s="1852"/>
      <c r="W10" s="1852"/>
      <c r="X10" s="1852"/>
      <c r="Y10" s="1852"/>
      <c r="Z10" s="1852"/>
      <c r="AA10" s="1852"/>
      <c r="AB10" s="1852"/>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48" t="s">
        <v>14057</v>
      </c>
      <c r="L62" s="1848"/>
      <c r="M62" s="1848"/>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9" t="s">
        <v>463</v>
      </c>
      <c r="D2" s="1860"/>
      <c r="E2" s="1861"/>
      <c r="F2" s="1862" t="s">
        <v>464</v>
      </c>
      <c r="G2" s="1863"/>
      <c r="H2" s="1843"/>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4" t="s">
        <v>425</v>
      </c>
      <c r="K13" s="351"/>
      <c r="L13" s="1865" t="s">
        <v>426</v>
      </c>
      <c r="M13" s="279"/>
      <c r="N13" s="351"/>
      <c r="O13" s="352" t="s">
        <v>474</v>
      </c>
      <c r="P13" s="353" t="s">
        <v>388</v>
      </c>
      <c r="Q13" s="352" t="s">
        <v>474</v>
      </c>
      <c r="R13" s="353" t="s">
        <v>388</v>
      </c>
      <c r="S13" s="352" t="s">
        <v>474</v>
      </c>
      <c r="T13" s="353" t="s">
        <v>388</v>
      </c>
    </row>
    <row r="14" spans="1:20" ht="14.25">
      <c r="A14" s="1855" t="s">
        <v>424</v>
      </c>
      <c r="B14" s="1856"/>
      <c r="C14" s="354"/>
      <c r="D14" s="275"/>
      <c r="E14" s="355"/>
      <c r="F14" s="356"/>
      <c r="G14" s="275"/>
      <c r="H14" s="347"/>
      <c r="I14" s="357"/>
      <c r="J14" s="1854"/>
      <c r="K14" s="358" t="s">
        <v>414</v>
      </c>
      <c r="L14" s="1866"/>
      <c r="M14" s="308"/>
      <c r="N14" s="358" t="s">
        <v>414</v>
      </c>
      <c r="O14" s="1857" t="s">
        <v>475</v>
      </c>
      <c r="P14" s="1858"/>
      <c r="Q14" s="1857" t="s">
        <v>476</v>
      </c>
      <c r="R14" s="1858"/>
      <c r="S14" s="1857" t="s">
        <v>477</v>
      </c>
      <c r="T14" s="185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67" t="s">
        <v>386</v>
      </c>
      <c r="C2" s="1868"/>
      <c r="D2" s="1869" t="s">
        <v>387</v>
      </c>
      <c r="E2" s="1870"/>
      <c r="F2" s="1871" t="s">
        <v>388</v>
      </c>
      <c r="G2" s="1872"/>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3" t="s">
        <v>386</v>
      </c>
      <c r="C15" s="1874"/>
      <c r="D15" s="1875" t="s">
        <v>387</v>
      </c>
      <c r="E15" s="1876"/>
      <c r="F15" s="1877" t="s">
        <v>388</v>
      </c>
      <c r="G15" s="1878"/>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79" t="s">
        <v>400</v>
      </c>
      <c r="C28" s="1880"/>
      <c r="D28" s="1879" t="s">
        <v>401</v>
      </c>
      <c r="E28" s="1880"/>
      <c r="F28" s="1881" t="s">
        <v>387</v>
      </c>
      <c r="G28" s="1882"/>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79" t="s">
        <v>400</v>
      </c>
      <c r="C44" s="1880"/>
      <c r="D44" s="1879" t="s">
        <v>401</v>
      </c>
      <c r="E44" s="1880"/>
      <c r="F44" s="1881" t="s">
        <v>387</v>
      </c>
      <c r="G44" s="1882"/>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3" t="s">
        <v>14114</v>
      </c>
      <c r="C3" s="1884"/>
      <c r="D3" s="1884"/>
      <c r="E3" s="1884"/>
      <c r="F3" s="1884"/>
      <c r="G3" s="1884"/>
      <c r="H3" s="1884"/>
      <c r="I3" s="1884"/>
      <c r="J3" s="1884"/>
      <c r="K3" s="1884"/>
      <c r="L3" s="1884"/>
      <c r="M3" s="1884"/>
      <c r="N3" s="1885"/>
      <c r="O3" s="1886" t="s">
        <v>14115</v>
      </c>
      <c r="P3" s="1887"/>
      <c r="Q3" s="1887"/>
      <c r="R3" s="1887"/>
      <c r="S3" s="1887"/>
      <c r="T3" s="1887"/>
      <c r="U3" s="1887"/>
      <c r="V3" s="1887"/>
      <c r="W3" s="1887"/>
      <c r="X3" s="1887"/>
      <c r="Y3" s="1887"/>
      <c r="Z3" s="1887"/>
      <c r="AA3" s="1887"/>
      <c r="AB3" s="1887"/>
      <c r="AC3" s="1887"/>
      <c r="AD3" s="1887"/>
      <c r="AE3" s="1887"/>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89" t="s">
        <v>14217</v>
      </c>
      <c r="B1" s="1890"/>
      <c r="C1" s="1890"/>
      <c r="D1" s="1890"/>
      <c r="E1" s="1890"/>
      <c r="F1" s="1890"/>
      <c r="G1" s="1890"/>
      <c r="H1" s="1890"/>
      <c r="I1" s="1890"/>
      <c r="J1" s="1541" t="s">
        <v>14218</v>
      </c>
    </row>
    <row r="2" spans="1:22" ht="31.5" customHeight="1">
      <c r="A2" s="1891" t="s">
        <v>14219</v>
      </c>
      <c r="B2" s="1891"/>
      <c r="C2" s="1891"/>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2" t="s">
        <v>14221</v>
      </c>
      <c r="B3" s="1892"/>
      <c r="C3" s="1547"/>
      <c r="D3" s="1548"/>
      <c r="E3" s="1547"/>
      <c r="F3" s="1547"/>
      <c r="G3" s="1549"/>
      <c r="H3" s="1893" t="s">
        <v>14222</v>
      </c>
      <c r="Q3" s="503"/>
      <c r="R3" s="503"/>
      <c r="S3" s="503"/>
      <c r="T3" s="427"/>
      <c r="U3" s="427"/>
    </row>
    <row r="4" spans="1:22" ht="11.25" customHeight="1">
      <c r="A4" s="1896" t="s">
        <v>14223</v>
      </c>
      <c r="B4" s="1896"/>
      <c r="C4" s="1550">
        <v>1</v>
      </c>
      <c r="D4" s="1551">
        <v>18446</v>
      </c>
      <c r="E4" s="1552">
        <v>17836</v>
      </c>
      <c r="F4" s="1552">
        <v>18472</v>
      </c>
      <c r="G4" s="1553">
        <v>18806</v>
      </c>
      <c r="H4" s="1894"/>
      <c r="J4" s="1541">
        <f>D4/F4</f>
        <v>0.99859246427024684</v>
      </c>
      <c r="K4" s="1541">
        <f>E4/F4</f>
        <v>0.96556951061065399</v>
      </c>
      <c r="L4" s="1541">
        <f>F4/F4</f>
        <v>1</v>
      </c>
      <c r="Q4" s="503"/>
      <c r="S4" s="503"/>
      <c r="T4" s="427"/>
    </row>
    <row r="5" spans="1:22" ht="11.25" customHeight="1">
      <c r="A5" s="1888" t="s">
        <v>14110</v>
      </c>
      <c r="B5" s="1888"/>
      <c r="C5" s="1554"/>
      <c r="D5" s="1551">
        <v>6736</v>
      </c>
      <c r="E5" s="1552">
        <v>6720</v>
      </c>
      <c r="F5" s="1552">
        <v>6974</v>
      </c>
      <c r="G5" s="1553">
        <v>7019</v>
      </c>
      <c r="H5" s="1894"/>
    </row>
    <row r="6" spans="1:22" ht="11.25" customHeight="1">
      <c r="A6" s="1888" t="s">
        <v>14111</v>
      </c>
      <c r="B6" s="1888"/>
      <c r="C6" s="1554"/>
      <c r="D6" s="1551">
        <v>1467</v>
      </c>
      <c r="E6" s="1552">
        <v>1585</v>
      </c>
      <c r="F6" s="1552">
        <v>1561</v>
      </c>
      <c r="G6" s="1553">
        <v>1461</v>
      </c>
      <c r="H6" s="1894"/>
    </row>
    <row r="7" spans="1:22" ht="11.25" customHeight="1">
      <c r="A7" s="1888" t="s">
        <v>14224</v>
      </c>
      <c r="B7" s="1888"/>
      <c r="C7" s="1554"/>
      <c r="D7" s="1551">
        <v>3209</v>
      </c>
      <c r="E7" s="1552">
        <v>3192</v>
      </c>
      <c r="F7" s="1552">
        <v>2976</v>
      </c>
      <c r="G7" s="1553">
        <v>3331</v>
      </c>
      <c r="H7" s="1894"/>
    </row>
    <row r="8" spans="1:22" ht="11.25" customHeight="1">
      <c r="A8" s="1888" t="s">
        <v>14225</v>
      </c>
      <c r="B8" s="1888"/>
      <c r="C8" s="1554"/>
      <c r="D8" s="1551">
        <v>4271</v>
      </c>
      <c r="E8" s="1552">
        <v>3578</v>
      </c>
      <c r="F8" s="1552">
        <v>3964</v>
      </c>
      <c r="G8" s="1553">
        <v>4067</v>
      </c>
      <c r="H8" s="1894"/>
    </row>
    <row r="9" spans="1:22" ht="11.25" customHeight="1">
      <c r="A9" s="1888" t="s">
        <v>14226</v>
      </c>
      <c r="B9" s="1888"/>
      <c r="C9" s="1554"/>
      <c r="D9" s="1551">
        <v>1277</v>
      </c>
      <c r="E9" s="1552">
        <v>1341</v>
      </c>
      <c r="F9" s="1552">
        <v>1345</v>
      </c>
      <c r="G9" s="1553">
        <v>1309</v>
      </c>
      <c r="H9" s="1894"/>
    </row>
    <row r="10" spans="1:22" ht="11.25" customHeight="1">
      <c r="A10" s="1888" t="s">
        <v>14227</v>
      </c>
      <c r="B10" s="1888"/>
      <c r="C10" s="1554"/>
      <c r="D10" s="1555">
        <v>688</v>
      </c>
      <c r="E10" s="1556">
        <v>707</v>
      </c>
      <c r="F10" s="1556">
        <v>811</v>
      </c>
      <c r="G10" s="1557">
        <v>793</v>
      </c>
      <c r="H10" s="1894"/>
    </row>
    <row r="11" spans="1:22" ht="11.25" customHeight="1">
      <c r="A11" s="1888" t="s">
        <v>14228</v>
      </c>
      <c r="B11" s="1888"/>
      <c r="C11" s="1554"/>
      <c r="D11" s="1555">
        <v>53</v>
      </c>
      <c r="E11" s="1556">
        <v>54</v>
      </c>
      <c r="F11" s="1556">
        <v>64</v>
      </c>
      <c r="G11" s="1557">
        <v>62</v>
      </c>
      <c r="H11" s="1894"/>
    </row>
    <row r="12" spans="1:22" ht="12" customHeight="1">
      <c r="A12" s="1897" t="s">
        <v>14229</v>
      </c>
      <c r="B12" s="1897"/>
      <c r="C12" s="1897"/>
      <c r="D12" s="1558">
        <v>745</v>
      </c>
      <c r="E12" s="1559">
        <v>659</v>
      </c>
      <c r="F12" s="1559">
        <v>776</v>
      </c>
      <c r="G12" s="1560">
        <v>763</v>
      </c>
      <c r="H12" s="1895"/>
      <c r="V12" s="1561"/>
    </row>
    <row r="13" spans="1:22" ht="11.45" customHeight="1">
      <c r="A13" s="1898" t="s">
        <v>14230</v>
      </c>
      <c r="B13" s="1898"/>
      <c r="C13" s="1562">
        <v>2</v>
      </c>
      <c r="D13" s="1563"/>
      <c r="E13" s="1564"/>
      <c r="F13" s="1564"/>
      <c r="G13" s="1565"/>
      <c r="H13" s="1566"/>
      <c r="V13" s="1561"/>
    </row>
    <row r="14" spans="1:22" ht="11.25" customHeight="1">
      <c r="A14" s="1890" t="s">
        <v>14231</v>
      </c>
      <c r="B14" s="1890"/>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8" t="s">
        <v>14110</v>
      </c>
      <c r="B15" s="1888"/>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8" t="s">
        <v>14111</v>
      </c>
      <c r="B16" s="1888"/>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8" t="s">
        <v>14224</v>
      </c>
      <c r="B17" s="1888"/>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8" t="s">
        <v>14225</v>
      </c>
      <c r="B18" s="1888"/>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8" t="s">
        <v>14226</v>
      </c>
      <c r="B19" s="1888"/>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8" t="s">
        <v>14227</v>
      </c>
      <c r="B20" s="1888"/>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8" t="s">
        <v>14228</v>
      </c>
      <c r="B21" s="1888"/>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8" t="s">
        <v>14229</v>
      </c>
      <c r="B22" s="1888"/>
      <c r="C22" s="1888"/>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90" t="s">
        <v>14232</v>
      </c>
      <c r="B23" s="1890"/>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8" t="s">
        <v>14110</v>
      </c>
      <c r="B24" s="1888"/>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8" t="s">
        <v>14111</v>
      </c>
      <c r="B25" s="1888"/>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8" t="s">
        <v>14224</v>
      </c>
      <c r="B26" s="1888"/>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8" t="s">
        <v>14225</v>
      </c>
      <c r="B27" s="1888"/>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8" t="s">
        <v>14226</v>
      </c>
      <c r="B28" s="1888"/>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8" t="s">
        <v>14227</v>
      </c>
      <c r="B29" s="1888"/>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8" t="s">
        <v>14228</v>
      </c>
      <c r="B30" s="1888"/>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8" t="s">
        <v>14229</v>
      </c>
      <c r="B31" s="1888"/>
      <c r="C31" s="1888"/>
      <c r="D31" s="1551">
        <v>0</v>
      </c>
      <c r="E31" s="1552">
        <v>0</v>
      </c>
      <c r="F31" s="1552">
        <v>0</v>
      </c>
      <c r="G31" s="1553">
        <v>0</v>
      </c>
      <c r="H31" s="1568"/>
      <c r="J31" s="1541">
        <f t="shared" si="4"/>
        <v>0</v>
      </c>
      <c r="K31" s="1541">
        <f t="shared" si="5"/>
        <v>0</v>
      </c>
      <c r="L31" s="1541">
        <f t="shared" si="6"/>
        <v>0</v>
      </c>
      <c r="M31" s="1541">
        <f t="shared" si="7"/>
        <v>0</v>
      </c>
    </row>
    <row r="32" spans="1:13" ht="12" customHeight="1">
      <c r="A32" s="1890" t="s">
        <v>14233</v>
      </c>
      <c r="B32" s="1890"/>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8" t="s">
        <v>14110</v>
      </c>
      <c r="B33" s="1888"/>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8" t="s">
        <v>14111</v>
      </c>
      <c r="B34" s="1888"/>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8" t="s">
        <v>14224</v>
      </c>
      <c r="B35" s="1888"/>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8" t="s">
        <v>14225</v>
      </c>
      <c r="B36" s="1888"/>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8" t="s">
        <v>14226</v>
      </c>
      <c r="B37" s="1888"/>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8" t="s">
        <v>14227</v>
      </c>
      <c r="B38" s="1888"/>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8" t="s">
        <v>14228</v>
      </c>
      <c r="B39" s="1888"/>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8" t="s">
        <v>14229</v>
      </c>
      <c r="B40" s="1888"/>
      <c r="C40" s="1888"/>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90" t="s">
        <v>14234</v>
      </c>
      <c r="B41" s="1890"/>
      <c r="C41" s="1550">
        <v>3</v>
      </c>
      <c r="D41" s="1551">
        <v>7653</v>
      </c>
      <c r="E41" s="1552">
        <v>7756</v>
      </c>
      <c r="F41" s="1552">
        <v>7659</v>
      </c>
      <c r="G41" s="1553">
        <v>8046</v>
      </c>
      <c r="H41" s="1567" t="s">
        <v>14222</v>
      </c>
    </row>
    <row r="42" spans="1:16" ht="11.25" customHeight="1">
      <c r="A42" s="1888" t="s">
        <v>14110</v>
      </c>
      <c r="B42" s="1888"/>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8" t="s">
        <v>14111</v>
      </c>
      <c r="B43" s="1888"/>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8" t="s">
        <v>14224</v>
      </c>
      <c r="B44" s="1888"/>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8" t="s">
        <v>14225</v>
      </c>
      <c r="B45" s="1888"/>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8" t="s">
        <v>14226</v>
      </c>
      <c r="B46" s="1888"/>
      <c r="C46" s="1554"/>
      <c r="D46" s="1555">
        <v>108</v>
      </c>
      <c r="E46" s="1556">
        <v>125</v>
      </c>
      <c r="F46" s="1556">
        <v>170</v>
      </c>
      <c r="G46" s="1557">
        <v>162</v>
      </c>
      <c r="H46" s="1568"/>
    </row>
    <row r="47" spans="1:16" ht="11.25" customHeight="1">
      <c r="A47" s="1888" t="s">
        <v>14227</v>
      </c>
      <c r="B47" s="1888"/>
      <c r="C47" s="1554"/>
      <c r="D47" s="1555">
        <v>498</v>
      </c>
      <c r="E47" s="1556">
        <v>349</v>
      </c>
      <c r="F47" s="1556">
        <v>360</v>
      </c>
      <c r="G47" s="1557">
        <v>289</v>
      </c>
      <c r="H47" s="1568"/>
    </row>
    <row r="48" spans="1:16" ht="11.25" customHeight="1">
      <c r="A48" s="1888" t="s">
        <v>14228</v>
      </c>
      <c r="B48" s="1888"/>
      <c r="C48" s="1554"/>
      <c r="D48" s="1551">
        <v>0</v>
      </c>
      <c r="E48" s="1552">
        <v>0</v>
      </c>
      <c r="F48" s="1552">
        <v>0</v>
      </c>
      <c r="G48" s="1553">
        <v>0</v>
      </c>
      <c r="H48" s="1568"/>
    </row>
    <row r="49" spans="1:9" ht="11.85" customHeight="1">
      <c r="A49" s="1888" t="s">
        <v>14229</v>
      </c>
      <c r="B49" s="1888"/>
      <c r="C49" s="1888"/>
      <c r="D49" s="1555">
        <v>36</v>
      </c>
      <c r="E49" s="1556">
        <v>37</v>
      </c>
      <c r="F49" s="1556">
        <v>37</v>
      </c>
      <c r="G49" s="1557">
        <v>39</v>
      </c>
      <c r="H49" s="1568"/>
    </row>
    <row r="50" spans="1:9" ht="12" customHeight="1">
      <c r="A50" s="1890" t="s">
        <v>14235</v>
      </c>
      <c r="B50" s="1890"/>
      <c r="C50" s="1550">
        <v>4</v>
      </c>
      <c r="D50" s="1551">
        <v>0.05</v>
      </c>
      <c r="E50" s="1552">
        <v>0.59</v>
      </c>
      <c r="F50" s="1552">
        <v>0.78</v>
      </c>
      <c r="G50" s="1553">
        <v>0.52</v>
      </c>
      <c r="H50" s="1567" t="s">
        <v>14236</v>
      </c>
    </row>
    <row r="51" spans="1:9" ht="11.25" customHeight="1">
      <c r="A51" s="1888" t="s">
        <v>14110</v>
      </c>
      <c r="B51" s="1888"/>
      <c r="C51" s="1554"/>
      <c r="D51" s="1551">
        <v>0</v>
      </c>
      <c r="E51" s="1552">
        <v>0</v>
      </c>
      <c r="F51" s="1552">
        <v>0</v>
      </c>
      <c r="G51" s="1553">
        <v>0</v>
      </c>
      <c r="H51" s="1568"/>
    </row>
    <row r="52" spans="1:9" ht="11.25" customHeight="1">
      <c r="A52" s="1888" t="s">
        <v>14111</v>
      </c>
      <c r="B52" s="1888"/>
      <c r="C52" s="1554"/>
      <c r="D52" s="1551">
        <v>0</v>
      </c>
      <c r="E52" s="1552">
        <v>0</v>
      </c>
      <c r="F52" s="1552">
        <v>0</v>
      </c>
      <c r="G52" s="1553">
        <v>0</v>
      </c>
      <c r="H52" s="1568"/>
    </row>
    <row r="53" spans="1:9" ht="11.25" customHeight="1">
      <c r="A53" s="1888" t="s">
        <v>14224</v>
      </c>
      <c r="B53" s="1888"/>
      <c r="C53" s="1554"/>
      <c r="D53" s="1551">
        <v>0</v>
      </c>
      <c r="E53" s="1552">
        <v>0</v>
      </c>
      <c r="F53" s="1552">
        <v>0</v>
      </c>
      <c r="G53" s="1553">
        <v>0</v>
      </c>
      <c r="H53" s="1568"/>
    </row>
    <row r="54" spans="1:9" ht="11.25" customHeight="1">
      <c r="A54" s="1888" t="s">
        <v>14225</v>
      </c>
      <c r="B54" s="1888"/>
      <c r="C54" s="1554"/>
      <c r="D54" s="1551">
        <v>0</v>
      </c>
      <c r="E54" s="1552">
        <v>0</v>
      </c>
      <c r="F54" s="1552">
        <v>0</v>
      </c>
      <c r="G54" s="1553">
        <v>0</v>
      </c>
      <c r="H54" s="1568"/>
    </row>
    <row r="55" spans="1:9" ht="11.25" customHeight="1">
      <c r="A55" s="1888" t="s">
        <v>14226</v>
      </c>
      <c r="B55" s="1888"/>
      <c r="C55" s="1554"/>
      <c r="D55" s="1551">
        <v>0</v>
      </c>
      <c r="E55" s="1552">
        <v>0</v>
      </c>
      <c r="F55" s="1552">
        <v>0</v>
      </c>
      <c r="G55" s="1553">
        <v>0</v>
      </c>
      <c r="H55" s="1568"/>
    </row>
    <row r="56" spans="1:9" ht="11.25" customHeight="1">
      <c r="A56" s="1888" t="s">
        <v>14227</v>
      </c>
      <c r="B56" s="1888"/>
      <c r="C56" s="1554"/>
      <c r="D56" s="1551">
        <v>0</v>
      </c>
      <c r="E56" s="1552">
        <v>0</v>
      </c>
      <c r="F56" s="1552">
        <v>0</v>
      </c>
      <c r="G56" s="1553">
        <v>0</v>
      </c>
      <c r="H56" s="1568"/>
    </row>
    <row r="57" spans="1:9" ht="11.25" customHeight="1">
      <c r="A57" s="1888" t="s">
        <v>14228</v>
      </c>
      <c r="B57" s="1888"/>
      <c r="C57" s="1554"/>
      <c r="D57" s="1551">
        <v>0.05</v>
      </c>
      <c r="E57" s="1552">
        <v>0.59</v>
      </c>
      <c r="F57" s="1552">
        <v>0.78</v>
      </c>
      <c r="G57" s="1553">
        <v>0.52</v>
      </c>
      <c r="H57" s="1568"/>
    </row>
    <row r="58" spans="1:9" ht="13.5" customHeight="1">
      <c r="A58" s="1897" t="s">
        <v>14229</v>
      </c>
      <c r="B58" s="1897"/>
      <c r="C58" s="1897"/>
      <c r="D58" s="1571">
        <v>0</v>
      </c>
      <c r="E58" s="1572">
        <v>0</v>
      </c>
      <c r="F58" s="1572">
        <v>0</v>
      </c>
      <c r="G58" s="1573">
        <v>0</v>
      </c>
      <c r="H58" s="1574"/>
    </row>
    <row r="59" spans="1:9" ht="0.95" customHeight="1">
      <c r="A59" s="1890"/>
      <c r="B59" s="1890"/>
      <c r="C59" s="1890"/>
      <c r="D59" s="1890"/>
      <c r="E59" s="1890"/>
      <c r="F59" s="1890"/>
      <c r="G59" s="1890"/>
      <c r="H59" s="1890"/>
      <c r="I59" s="1890"/>
    </row>
    <row r="60" spans="1:9" ht="0.95" customHeight="1">
      <c r="A60" s="1890"/>
      <c r="B60" s="1890"/>
      <c r="C60" s="1890"/>
      <c r="D60" s="1890"/>
      <c r="E60" s="1890"/>
      <c r="F60" s="1890"/>
      <c r="G60" s="1890"/>
      <c r="H60" s="1890"/>
      <c r="I60" s="1890"/>
    </row>
    <row r="61" spans="1:9" ht="12.75" customHeight="1">
      <c r="A61" s="1900" t="s">
        <v>14237</v>
      </c>
      <c r="B61" s="1900"/>
      <c r="C61" s="1900"/>
      <c r="D61" s="1900"/>
      <c r="E61" s="1900"/>
      <c r="F61" s="1900"/>
      <c r="G61" s="1900"/>
      <c r="H61" s="1900"/>
      <c r="I61" s="1900"/>
    </row>
    <row r="62" spans="1:9" ht="39" customHeight="1">
      <c r="A62" s="1901" t="s">
        <v>14219</v>
      </c>
      <c r="B62" s="1901"/>
      <c r="C62" s="1901"/>
      <c r="D62" s="1575">
        <v>2019</v>
      </c>
      <c r="E62" s="1576">
        <v>2018</v>
      </c>
      <c r="F62" s="1576">
        <v>2017</v>
      </c>
      <c r="G62" s="1577">
        <v>2016</v>
      </c>
      <c r="H62" s="1578" t="s">
        <v>14238</v>
      </c>
    </row>
    <row r="63" spans="1:9" ht="12.75" customHeight="1">
      <c r="A63" s="1899" t="s">
        <v>14239</v>
      </c>
      <c r="B63" s="1899"/>
      <c r="C63" s="1899"/>
      <c r="D63" s="1579" t="s">
        <v>14240</v>
      </c>
      <c r="E63" s="1580" t="s">
        <v>14241</v>
      </c>
      <c r="F63" s="1580" t="s">
        <v>14242</v>
      </c>
      <c r="G63" s="1581" t="s">
        <v>14243</v>
      </c>
      <c r="H63" s="1582" t="s">
        <v>14222</v>
      </c>
    </row>
    <row r="64" spans="1:9" ht="11.25" customHeight="1">
      <c r="A64" s="1888" t="s">
        <v>14110</v>
      </c>
      <c r="B64" s="1888"/>
      <c r="C64" s="1888"/>
      <c r="D64" s="1551" t="s">
        <v>14244</v>
      </c>
      <c r="E64" s="1552" t="s">
        <v>14245</v>
      </c>
      <c r="F64" s="1552" t="s">
        <v>14246</v>
      </c>
      <c r="G64" s="1553" t="s">
        <v>14247</v>
      </c>
      <c r="H64" s="1568"/>
    </row>
    <row r="65" spans="1:8" ht="11.25" customHeight="1">
      <c r="A65" s="1888" t="s">
        <v>14111</v>
      </c>
      <c r="B65" s="1888"/>
      <c r="C65" s="1888"/>
      <c r="D65" s="1551" t="s">
        <v>14248</v>
      </c>
      <c r="E65" s="1552" t="s">
        <v>14249</v>
      </c>
      <c r="F65" s="1552" t="s">
        <v>14250</v>
      </c>
      <c r="G65" s="1553" t="s">
        <v>14251</v>
      </c>
      <c r="H65" s="1568"/>
    </row>
    <row r="66" spans="1:8" ht="11.25" customHeight="1">
      <c r="A66" s="1888" t="s">
        <v>14224</v>
      </c>
      <c r="B66" s="1888"/>
      <c r="C66" s="1888"/>
      <c r="D66" s="1555">
        <v>822</v>
      </c>
      <c r="E66" s="1556">
        <v>797</v>
      </c>
      <c r="F66" s="1556">
        <v>807</v>
      </c>
      <c r="G66" s="1557">
        <v>847</v>
      </c>
      <c r="H66" s="1568"/>
    </row>
    <row r="67" spans="1:8" ht="11.25" customHeight="1">
      <c r="A67" s="1888" t="s">
        <v>14225</v>
      </c>
      <c r="B67" s="1888"/>
      <c r="C67" s="1888"/>
      <c r="D67" s="1551" t="s">
        <v>14252</v>
      </c>
      <c r="E67" s="1552" t="s">
        <v>14253</v>
      </c>
      <c r="F67" s="1552" t="s">
        <v>14254</v>
      </c>
      <c r="G67" s="1553" t="s">
        <v>14255</v>
      </c>
      <c r="H67" s="1568"/>
    </row>
    <row r="68" spans="1:8" ht="11.25" customHeight="1">
      <c r="A68" s="1888" t="s">
        <v>14226</v>
      </c>
      <c r="B68" s="1888"/>
      <c r="C68" s="1888"/>
      <c r="D68" s="1555">
        <v>717</v>
      </c>
      <c r="E68" s="1556">
        <v>823</v>
      </c>
      <c r="F68" s="1556">
        <v>943</v>
      </c>
      <c r="G68" s="1557">
        <v>910</v>
      </c>
      <c r="H68" s="1568"/>
    </row>
    <row r="69" spans="1:8" ht="11.25" customHeight="1">
      <c r="A69" s="1888" t="s">
        <v>14227</v>
      </c>
      <c r="B69" s="1888"/>
      <c r="C69" s="1888"/>
      <c r="D69" s="1551" t="s">
        <v>14256</v>
      </c>
      <c r="E69" s="1552" t="s">
        <v>14257</v>
      </c>
      <c r="F69" s="1552" t="s">
        <v>14258</v>
      </c>
      <c r="G69" s="1553" t="s">
        <v>14259</v>
      </c>
      <c r="H69" s="1568"/>
    </row>
    <row r="70" spans="1:8" ht="11.25" customHeight="1">
      <c r="A70" s="1888" t="s">
        <v>14228</v>
      </c>
      <c r="B70" s="1888"/>
      <c r="C70" s="1888"/>
      <c r="D70" s="1555">
        <v>261</v>
      </c>
      <c r="E70" s="1556">
        <v>258</v>
      </c>
      <c r="F70" s="1556">
        <v>260</v>
      </c>
      <c r="G70" s="1557">
        <v>274</v>
      </c>
      <c r="H70" s="1568"/>
    </row>
    <row r="71" spans="1:8" ht="11.85" customHeight="1">
      <c r="A71" s="1888" t="s">
        <v>14229</v>
      </c>
      <c r="B71" s="1888"/>
      <c r="C71" s="1888"/>
      <c r="D71" s="1555">
        <v>83</v>
      </c>
      <c r="E71" s="1556">
        <v>88</v>
      </c>
      <c r="F71" s="1556">
        <v>89</v>
      </c>
      <c r="G71" s="1557">
        <v>198</v>
      </c>
      <c r="H71" s="1568"/>
    </row>
    <row r="72" spans="1:8" ht="12" customHeight="1">
      <c r="A72" s="1890" t="s">
        <v>14260</v>
      </c>
      <c r="B72" s="1890"/>
      <c r="C72" s="1890"/>
      <c r="D72" s="1551" t="s">
        <v>14261</v>
      </c>
      <c r="E72" s="1552" t="s">
        <v>14262</v>
      </c>
      <c r="F72" s="1552" t="s">
        <v>14263</v>
      </c>
      <c r="G72" s="1553" t="s">
        <v>14264</v>
      </c>
      <c r="H72" s="1583" t="s">
        <v>14222</v>
      </c>
    </row>
    <row r="73" spans="1:8" ht="11.25" customHeight="1">
      <c r="A73" s="1888" t="s">
        <v>14110</v>
      </c>
      <c r="B73" s="1888"/>
      <c r="C73" s="1888"/>
      <c r="D73" s="1551" t="s">
        <v>14265</v>
      </c>
      <c r="E73" s="1552" t="s">
        <v>14266</v>
      </c>
      <c r="F73" s="1552" t="s">
        <v>14267</v>
      </c>
      <c r="G73" s="1553" t="s">
        <v>14268</v>
      </c>
      <c r="H73" s="1568"/>
    </row>
    <row r="74" spans="1:8" ht="11.25" customHeight="1">
      <c r="A74" s="1888" t="s">
        <v>14111</v>
      </c>
      <c r="B74" s="1888"/>
      <c r="C74" s="1888"/>
      <c r="D74" s="1551" t="s">
        <v>14261</v>
      </c>
      <c r="E74" s="1552" t="s">
        <v>14269</v>
      </c>
      <c r="F74" s="1552" t="s">
        <v>14270</v>
      </c>
      <c r="G74" s="1553" t="s">
        <v>14271</v>
      </c>
      <c r="H74" s="1568"/>
    </row>
    <row r="75" spans="1:8" ht="11.25" customHeight="1">
      <c r="A75" s="1888" t="s">
        <v>14224</v>
      </c>
      <c r="B75" s="1888"/>
      <c r="C75" s="1888"/>
      <c r="D75" s="1551" t="s">
        <v>14272</v>
      </c>
      <c r="E75" s="1552" t="s">
        <v>14273</v>
      </c>
      <c r="F75" s="1552" t="s">
        <v>14274</v>
      </c>
      <c r="G75" s="1553" t="s">
        <v>14273</v>
      </c>
      <c r="H75" s="1568"/>
    </row>
    <row r="76" spans="1:8" ht="11.25" customHeight="1">
      <c r="A76" s="1888" t="s">
        <v>14225</v>
      </c>
      <c r="B76" s="1888"/>
      <c r="C76" s="1888"/>
      <c r="D76" s="1551" t="s">
        <v>14275</v>
      </c>
      <c r="E76" s="1552" t="s">
        <v>14275</v>
      </c>
      <c r="F76" s="1552" t="s">
        <v>14275</v>
      </c>
      <c r="G76" s="1553" t="s">
        <v>14275</v>
      </c>
      <c r="H76" s="1568"/>
    </row>
    <row r="77" spans="1:8" ht="11.25" customHeight="1">
      <c r="A77" s="1888" t="s">
        <v>14226</v>
      </c>
      <c r="B77" s="1888"/>
      <c r="C77" s="1888"/>
      <c r="D77" s="1551" t="s">
        <v>14276</v>
      </c>
      <c r="E77" s="1552" t="s">
        <v>14277</v>
      </c>
      <c r="F77" s="1552" t="s">
        <v>14278</v>
      </c>
      <c r="G77" s="1553" t="s">
        <v>14278</v>
      </c>
      <c r="H77" s="1568"/>
    </row>
    <row r="78" spans="1:8" ht="11.25" customHeight="1">
      <c r="A78" s="1888" t="s">
        <v>14227</v>
      </c>
      <c r="B78" s="1888"/>
      <c r="C78" s="1888"/>
      <c r="D78" s="1551" t="s">
        <v>14279</v>
      </c>
      <c r="E78" s="1552" t="s">
        <v>14280</v>
      </c>
      <c r="F78" s="1552" t="s">
        <v>14281</v>
      </c>
      <c r="G78" s="1553" t="s">
        <v>14282</v>
      </c>
      <c r="H78" s="1568"/>
    </row>
    <row r="79" spans="1:8" ht="11.25" customHeight="1">
      <c r="A79" s="1888" t="s">
        <v>14228</v>
      </c>
      <c r="B79" s="1888"/>
      <c r="C79" s="1888"/>
      <c r="D79" s="1551" t="s">
        <v>14283</v>
      </c>
      <c r="E79" s="1552" t="s">
        <v>14284</v>
      </c>
      <c r="F79" s="1552" t="s">
        <v>14285</v>
      </c>
      <c r="G79" s="1553" t="s">
        <v>14286</v>
      </c>
      <c r="H79" s="1568"/>
    </row>
    <row r="80" spans="1:8" ht="13.7" customHeight="1">
      <c r="A80" s="1897" t="s">
        <v>14229</v>
      </c>
      <c r="B80" s="1897"/>
      <c r="C80" s="1897"/>
      <c r="D80" s="1571" t="s">
        <v>14287</v>
      </c>
      <c r="E80" s="1572" t="s">
        <v>14288</v>
      </c>
      <c r="F80" s="1572" t="s">
        <v>14287</v>
      </c>
      <c r="G80" s="1573" t="s">
        <v>14272</v>
      </c>
      <c r="H80" s="1584"/>
    </row>
    <row r="81" spans="1:13" ht="113.25" customHeight="1">
      <c r="A81" s="1902" t="s">
        <v>14306</v>
      </c>
      <c r="B81" s="1890"/>
      <c r="C81" s="1890"/>
      <c r="D81" s="1890"/>
      <c r="E81" s="1890"/>
      <c r="F81" s="1890"/>
      <c r="G81" s="1890"/>
      <c r="H81" s="1890"/>
      <c r="I81" s="1890"/>
    </row>
    <row r="82" spans="1:13" ht="12.75" customHeight="1">
      <c r="A82" s="1890" t="s">
        <v>14289</v>
      </c>
      <c r="B82" s="1890"/>
      <c r="C82" s="1890"/>
      <c r="D82" s="1890"/>
      <c r="E82" s="1890"/>
      <c r="F82" s="1890"/>
      <c r="G82" s="1890"/>
      <c r="H82" s="1890"/>
      <c r="I82" s="1890"/>
    </row>
    <row r="83" spans="1:13">
      <c r="D83" s="1541" t="str">
        <f>D63</f>
        <v>66 558</v>
      </c>
      <c r="E83" s="1541" t="str">
        <f>E63</f>
        <v>67 412</v>
      </c>
      <c r="F83" s="1541" t="str">
        <f>F63</f>
        <v>67 632</v>
      </c>
      <c r="G83" s="1541" t="str">
        <f>G63</f>
        <v>69 250</v>
      </c>
    </row>
    <row r="85" spans="1:13">
      <c r="A85" s="1901" t="s">
        <v>14219</v>
      </c>
      <c r="B85" s="1901"/>
      <c r="C85" s="1901"/>
      <c r="D85" s="1575">
        <v>2019</v>
      </c>
      <c r="E85" s="1576">
        <v>2018</v>
      </c>
      <c r="F85" s="1576">
        <v>2017</v>
      </c>
      <c r="G85" s="1577">
        <v>2016</v>
      </c>
      <c r="J85" s="1541">
        <v>2019</v>
      </c>
      <c r="K85" s="1541">
        <v>2018</v>
      </c>
      <c r="L85" s="1541">
        <v>2017</v>
      </c>
      <c r="M85" s="1541">
        <v>2016</v>
      </c>
    </row>
    <row r="86" spans="1:13">
      <c r="A86" s="1899" t="s">
        <v>14239</v>
      </c>
      <c r="B86" s="1899"/>
      <c r="C86" s="1899"/>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8" t="s">
        <v>14110</v>
      </c>
      <c r="B87" s="1888"/>
      <c r="C87" s="1888"/>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8" t="s">
        <v>14111</v>
      </c>
      <c r="B88" s="1888"/>
      <c r="C88" s="1888"/>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8" t="s">
        <v>14224</v>
      </c>
      <c r="B89" s="1888"/>
      <c r="C89" s="1888"/>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8" t="s">
        <v>14225</v>
      </c>
      <c r="B90" s="1888"/>
      <c r="C90" s="1888"/>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8" t="s">
        <v>14226</v>
      </c>
      <c r="B91" s="1888"/>
      <c r="C91" s="1888"/>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8" t="s">
        <v>14227</v>
      </c>
      <c r="B92" s="1888"/>
      <c r="C92" s="1888"/>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8" t="s">
        <v>14228</v>
      </c>
      <c r="B93" s="1888"/>
      <c r="C93" s="1888"/>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8" t="s">
        <v>14229</v>
      </c>
      <c r="B94" s="1888"/>
      <c r="C94" s="1888"/>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5" sqref="D5"/>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9"/>
  <sheetViews>
    <sheetView workbookViewId="0">
      <selection activeCell="E8" sqref="E8:F9"/>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248</v>
      </c>
      <c r="F8" s="1409" t="s">
        <v>353</v>
      </c>
    </row>
    <row r="9" spans="1:6">
      <c r="B9" s="1409" t="s">
        <v>352</v>
      </c>
      <c r="C9" s="1409" t="s">
        <v>14815</v>
      </c>
      <c r="D9" s="1409" t="s">
        <v>14816</v>
      </c>
      <c r="E9" s="1409" t="s">
        <v>248</v>
      </c>
      <c r="F9"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C19" sqref="C19"/>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2"/>
  <sheetViews>
    <sheetView workbookViewId="0">
      <selection activeCell="E22" sqref="E22"/>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344</v>
      </c>
      <c r="C19" s="1409" t="str">
        <f>C20</f>
        <v>PEXOKG</v>
      </c>
      <c r="D19" s="1409" t="s">
        <v>14815</v>
      </c>
      <c r="E19" s="1409" t="s">
        <v>334</v>
      </c>
      <c r="F19" s="1409" t="s">
        <v>334</v>
      </c>
      <c r="G19" s="1409" t="s">
        <v>334</v>
      </c>
      <c r="H19" s="1409" t="s">
        <v>334</v>
      </c>
      <c r="I19" s="1409">
        <v>1</v>
      </c>
    </row>
    <row r="20" spans="2:9">
      <c r="B20" s="1409" t="s">
        <v>361</v>
      </c>
      <c r="C20" s="1409" t="str">
        <f>'Aviation Synfuel-Items'!C7</f>
        <v>PEXOKG</v>
      </c>
      <c r="D20" s="1409" t="str">
        <f>D17</f>
        <v>OKG</v>
      </c>
      <c r="E20" s="1409" t="s">
        <v>334</v>
      </c>
      <c r="F20" s="1409" t="s">
        <v>334</v>
      </c>
      <c r="G20" s="1409" t="s">
        <v>334</v>
      </c>
      <c r="H20" s="1409" t="s">
        <v>334</v>
      </c>
      <c r="I20" s="1409">
        <v>1</v>
      </c>
    </row>
    <row r="21" spans="2:9">
      <c r="B21" s="1409" t="s">
        <v>340</v>
      </c>
      <c r="C21" s="1409" t="str">
        <f>C20</f>
        <v>PEXOKG</v>
      </c>
      <c r="D21" s="1409" t="s">
        <v>334</v>
      </c>
      <c r="E21" s="1409" t="str">
        <f>D19</f>
        <v>IDUM</v>
      </c>
      <c r="F21" s="1409" t="s">
        <v>334</v>
      </c>
      <c r="G21" s="1409" t="s">
        <v>334</v>
      </c>
      <c r="H21" s="1409" t="s">
        <v>334</v>
      </c>
      <c r="I21" s="1409">
        <v>1</v>
      </c>
    </row>
    <row r="22" spans="2:9">
      <c r="B22" s="1409" t="s">
        <v>342</v>
      </c>
      <c r="C22" s="1409" t="str">
        <f>C21</f>
        <v>PEXOKG</v>
      </c>
      <c r="D22" s="1409" t="s">
        <v>334</v>
      </c>
      <c r="E22" s="1409" t="s">
        <v>334</v>
      </c>
      <c r="F22" s="1409" t="s">
        <v>334</v>
      </c>
      <c r="G22" s="1409" t="s">
        <v>334</v>
      </c>
      <c r="H22" s="1409" t="s">
        <v>334</v>
      </c>
      <c r="I22"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03" t="s">
        <v>1313</v>
      </c>
      <c r="M6" s="1904"/>
      <c r="N6" s="1905"/>
      <c r="O6" s="1903" t="s">
        <v>1290</v>
      </c>
      <c r="P6" s="1904"/>
      <c r="Q6" s="1905"/>
      <c r="R6" s="779"/>
      <c r="W6" s="812"/>
      <c r="X6" s="610" t="s">
        <v>1373</v>
      </c>
      <c r="Y6" s="581">
        <v>-252.8</v>
      </c>
      <c r="Z6" s="610" t="s">
        <v>1374</v>
      </c>
    </row>
    <row r="7" spans="1:28" s="430" customFormat="1" ht="30">
      <c r="H7" s="805"/>
      <c r="I7" s="1911"/>
      <c r="J7" s="1911"/>
      <c r="K7" s="1911"/>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2" t="s">
        <v>1256</v>
      </c>
      <c r="B9" s="1912"/>
      <c r="C9" s="1912"/>
      <c r="D9" s="1912"/>
      <c r="E9" s="1912"/>
      <c r="F9" s="1912"/>
      <c r="G9" s="1912"/>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10" t="s">
        <v>1355</v>
      </c>
      <c r="M26" s="1910"/>
      <c r="N26" s="1910"/>
      <c r="O26" s="1910" t="s">
        <v>1290</v>
      </c>
      <c r="P26" s="1910"/>
      <c r="Q26" s="1910"/>
      <c r="R26" s="1910" t="s">
        <v>1356</v>
      </c>
      <c r="S26" s="1910"/>
      <c r="T26" s="1910"/>
      <c r="U26" s="1919" t="s">
        <v>1361</v>
      </c>
      <c r="V26" s="1919"/>
    </row>
    <row r="27" spans="1:35" s="430" customFormat="1">
      <c r="F27" s="430" t="s">
        <v>1254</v>
      </c>
      <c r="H27" s="805"/>
      <c r="I27" s="1916"/>
      <c r="J27" s="1916"/>
      <c r="K27" s="1916"/>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7" t="s">
        <v>1232</v>
      </c>
      <c r="E31" s="1917"/>
      <c r="F31" s="1917"/>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3" t="s">
        <v>1235</v>
      </c>
      <c r="E32" s="1833"/>
      <c r="F32" s="183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8" t="s">
        <v>1233</v>
      </c>
      <c r="E33" s="1918"/>
      <c r="F33" s="1918"/>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8" t="s">
        <v>1234</v>
      </c>
      <c r="E34" s="1918"/>
      <c r="F34" s="1918"/>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06" t="s">
        <v>1316</v>
      </c>
      <c r="J46" s="1906" t="s">
        <v>1310</v>
      </c>
      <c r="K46" s="1908" t="s">
        <v>1317</v>
      </c>
      <c r="L46" s="1913" t="s">
        <v>1318</v>
      </c>
      <c r="M46" s="1914"/>
      <c r="N46" s="1915"/>
      <c r="Q46" s="1399"/>
      <c r="R46" s="779" t="s">
        <v>14010</v>
      </c>
    </row>
    <row r="47" spans="1:35">
      <c r="A47" s="758" t="s">
        <v>1214</v>
      </c>
      <c r="I47" s="1907"/>
      <c r="J47" s="1907"/>
      <c r="K47" s="1909"/>
      <c r="L47" s="797">
        <v>2000</v>
      </c>
      <c r="M47" s="797">
        <v>2025</v>
      </c>
      <c r="N47" s="797">
        <v>2050</v>
      </c>
      <c r="R47" s="779">
        <v>1.2</v>
      </c>
    </row>
    <row r="48" spans="1:35">
      <c r="I48" s="793" t="s">
        <v>1291</v>
      </c>
      <c r="J48" s="793" t="s">
        <v>1292</v>
      </c>
      <c r="K48" s="798" t="s">
        <v>1319</v>
      </c>
      <c r="L48" s="799">
        <v>0.9</v>
      </c>
      <c r="M48" s="799">
        <v>0.8</v>
      </c>
      <c r="N48" s="799">
        <v>0.7</v>
      </c>
    </row>
    <row r="49" spans="1:23">
      <c r="A49" s="1912" t="s">
        <v>1215</v>
      </c>
      <c r="B49" s="1912"/>
      <c r="C49" s="1912"/>
      <c r="D49" s="1912"/>
      <c r="E49" s="1912"/>
      <c r="F49" s="1912"/>
      <c r="G49" s="1912"/>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20" t="s">
        <v>1316</v>
      </c>
      <c r="J67" s="1920" t="s">
        <v>1310</v>
      </c>
      <c r="K67" s="1921" t="s">
        <v>1317</v>
      </c>
      <c r="L67" s="1922" t="s">
        <v>1359</v>
      </c>
      <c r="M67" s="1910"/>
      <c r="N67" s="1910"/>
      <c r="O67" s="1922" t="s">
        <v>1360</v>
      </c>
      <c r="P67" s="1910"/>
      <c r="Q67" s="1910"/>
      <c r="R67" s="1919" t="s">
        <v>1361</v>
      </c>
      <c r="S67" s="1919"/>
    </row>
    <row r="68" spans="1:19">
      <c r="I68" s="1920"/>
      <c r="J68" s="1920"/>
      <c r="K68" s="1921"/>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27" t="s">
        <v>1331</v>
      </c>
      <c r="K87" s="1927"/>
      <c r="L87" s="1927" t="s">
        <v>1332</v>
      </c>
      <c r="M87" s="1927"/>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23" t="s">
        <v>1425</v>
      </c>
      <c r="L123" s="1924"/>
      <c r="M123" s="1925"/>
      <c r="N123" s="1923" t="s">
        <v>1426</v>
      </c>
      <c r="O123" s="1924"/>
      <c r="P123" s="1925"/>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26" t="s">
        <v>1444</v>
      </c>
      <c r="J128" s="1926"/>
      <c r="K128" s="1926"/>
      <c r="L128" s="1926"/>
      <c r="M128" s="1926"/>
      <c r="N128" s="1926"/>
      <c r="O128" s="1926"/>
      <c r="P128" s="1926"/>
      <c r="Q128" s="1926"/>
    </row>
    <row r="129" spans="9:17">
      <c r="I129" s="1926"/>
      <c r="J129" s="1926"/>
      <c r="K129" s="1926"/>
      <c r="L129" s="1926"/>
      <c r="M129" s="1926"/>
      <c r="N129" s="1926"/>
      <c r="O129" s="1926"/>
      <c r="P129" s="1926"/>
      <c r="Q129" s="1926"/>
    </row>
    <row r="130" spans="9:17">
      <c r="I130" s="1926"/>
      <c r="J130" s="1926"/>
      <c r="K130" s="1926"/>
      <c r="L130" s="1926"/>
      <c r="M130" s="1926"/>
      <c r="N130" s="1926"/>
      <c r="O130" s="1926"/>
      <c r="P130" s="1926"/>
      <c r="Q130" s="1926"/>
    </row>
    <row r="131" spans="9:17">
      <c r="I131" s="1926"/>
      <c r="J131" s="1926"/>
      <c r="K131" s="1926"/>
      <c r="L131" s="1926"/>
      <c r="M131" s="1926"/>
      <c r="N131" s="1926"/>
      <c r="O131" s="1926"/>
      <c r="P131" s="1926"/>
      <c r="Q131" s="1926"/>
    </row>
    <row r="132" spans="9:17">
      <c r="I132" s="1926"/>
      <c r="J132" s="1926"/>
      <c r="K132" s="1926"/>
      <c r="L132" s="1926"/>
      <c r="M132" s="1926"/>
      <c r="N132" s="1926"/>
      <c r="O132" s="1926"/>
      <c r="P132" s="1926"/>
      <c r="Q132" s="1926"/>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62"/>
  <sheetViews>
    <sheetView topLeftCell="A37" workbookViewId="0">
      <selection activeCell="F66" sqref="F66"/>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14812</v>
      </c>
      <c r="F6" s="1451">
        <f>F51*$D$20</f>
        <v>19642.016806722688</v>
      </c>
      <c r="G6" s="1451">
        <f>AVERAGE(F6,H6)</f>
        <v>13546.218487394957</v>
      </c>
      <c r="H6" s="1451">
        <f>H51*$D$20</f>
        <v>7450.4201680672268</v>
      </c>
      <c r="I6" s="1682">
        <f>I51*$D$20</f>
        <v>6271.0466004583659</v>
      </c>
      <c r="J6" s="1682">
        <f>J51*$D$20</f>
        <v>5091.6730328495041</v>
      </c>
    </row>
    <row r="7" spans="1:13">
      <c r="A7" s="435" t="s">
        <v>14578</v>
      </c>
      <c r="B7" s="1409" t="s">
        <v>839</v>
      </c>
      <c r="C7" s="1409" t="s">
        <v>14812</v>
      </c>
      <c r="F7" s="1451">
        <f>F52*$D$20</f>
        <v>12868.90756302521</v>
      </c>
      <c r="G7" s="1451">
        <f>AVERAGE(F7,H7)</f>
        <v>9482.3529411764703</v>
      </c>
      <c r="H7" s="1451">
        <f t="shared" ref="H7:I7" si="0">H52*$D$20</f>
        <v>6095.7983193277314</v>
      </c>
      <c r="I7" s="1682">
        <f t="shared" si="0"/>
        <v>4856.9561157796461</v>
      </c>
      <c r="J7" s="1682">
        <f>J52*$D$20</f>
        <v>3618.1139122315594</v>
      </c>
    </row>
    <row r="8" spans="1:13">
      <c r="A8" s="435" t="s">
        <v>14577</v>
      </c>
      <c r="B8" s="1409" t="s">
        <v>849</v>
      </c>
      <c r="C8" t="s">
        <v>1655</v>
      </c>
      <c r="D8" s="1719">
        <v>1.4999999999999999E-2</v>
      </c>
      <c r="F8" s="1451">
        <f>$D$8*F6</f>
        <v>294.63025210084032</v>
      </c>
      <c r="G8" s="1451">
        <f t="shared" ref="F8:J9" si="1">$D$8*G6</f>
        <v>203.19327731092434</v>
      </c>
      <c r="H8" s="1451">
        <f t="shared" si="1"/>
        <v>111.75630252100839</v>
      </c>
      <c r="I8" s="1682">
        <f t="shared" si="1"/>
        <v>94.065699006875491</v>
      </c>
      <c r="J8" s="1682">
        <f>$D$8*J6</f>
        <v>76.37509549274256</v>
      </c>
    </row>
    <row r="9" spans="1:13">
      <c r="A9" s="435" t="s">
        <v>14578</v>
      </c>
      <c r="B9" s="1409" t="s">
        <v>849</v>
      </c>
      <c r="C9" s="1409" t="s">
        <v>1655</v>
      </c>
      <c r="D9" s="1719">
        <f>D8</f>
        <v>1.4999999999999999E-2</v>
      </c>
      <c r="F9" s="1451">
        <f t="shared" si="1"/>
        <v>193.03361344537814</v>
      </c>
      <c r="G9" s="1451">
        <f t="shared" si="1"/>
        <v>142.23529411764704</v>
      </c>
      <c r="H9" s="1451">
        <f t="shared" si="1"/>
        <v>91.436974789915965</v>
      </c>
      <c r="I9" s="1682">
        <f t="shared" si="1"/>
        <v>72.854341736694693</v>
      </c>
      <c r="J9" s="1682">
        <f t="shared" si="1"/>
        <v>54.271708683473392</v>
      </c>
    </row>
    <row r="10" spans="1:13">
      <c r="A10" s="435" t="s">
        <v>14577</v>
      </c>
      <c r="B10" s="1409" t="s">
        <v>861</v>
      </c>
      <c r="C10" t="s">
        <v>14083</v>
      </c>
      <c r="F10" s="1451">
        <f t="shared" ref="F10:H11" si="2">F60/8760</f>
        <v>7.6103500761035017</v>
      </c>
      <c r="G10" s="1451">
        <f t="shared" si="2"/>
        <v>9.512937595129376</v>
      </c>
      <c r="H10" s="1451">
        <f t="shared" si="2"/>
        <v>15.854895991882291</v>
      </c>
      <c r="I10" s="1682">
        <f>H10</f>
        <v>15.854895991882291</v>
      </c>
      <c r="J10" s="1682">
        <f>I10</f>
        <v>15.854895991882291</v>
      </c>
    </row>
    <row r="11" spans="1:13">
      <c r="A11" s="435" t="s">
        <v>14578</v>
      </c>
      <c r="B11" s="1409" t="s">
        <v>861</v>
      </c>
      <c r="C11" s="1409" t="s">
        <v>14083</v>
      </c>
      <c r="F11" s="1451">
        <f t="shared" si="2"/>
        <v>9.512937595129376</v>
      </c>
      <c r="G11" s="1451">
        <f t="shared" si="2"/>
        <v>12.049720953830542</v>
      </c>
      <c r="H11" s="1451">
        <f t="shared" si="2"/>
        <v>15.854895991882291</v>
      </c>
      <c r="I11" s="1682">
        <f t="shared" ref="I11" si="3">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$R$59*I$5 +$S$59</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4">G16</f>
        <v>-2</v>
      </c>
      <c r="H17" s="1448">
        <f t="shared" si="4"/>
        <v>-2</v>
      </c>
      <c r="I17" s="1681">
        <f t="shared" si="4"/>
        <v>-2</v>
      </c>
      <c r="J17" s="1681">
        <f t="shared" si="4"/>
        <v>-2</v>
      </c>
    </row>
    <row r="19" spans="1:22">
      <c r="C19" s="1409" t="s">
        <v>14813</v>
      </c>
      <c r="D19" s="1797">
        <f>D23*D21*D20</f>
        <v>13.54621848739496</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v>19642.016806722688</v>
      </c>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5">G5</f>
        <v>2030</v>
      </c>
      <c r="H40" s="1674">
        <f t="shared" si="5"/>
        <v>2035</v>
      </c>
      <c r="I40" s="6">
        <f t="shared" si="5"/>
        <v>2040</v>
      </c>
      <c r="J40" s="6">
        <f t="shared" si="5"/>
        <v>2050</v>
      </c>
      <c r="K40" s="1928"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8"/>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8"/>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6">1000*8760*3600</f>
        <v>31536000000</v>
      </c>
      <c r="J46" s="6">
        <f t="shared" si="6"/>
        <v>31536000000</v>
      </c>
    </row>
    <row r="47" spans="1:19">
      <c r="C47" s="1409" t="s">
        <v>14579</v>
      </c>
      <c r="D47" s="1409" t="s">
        <v>1123</v>
      </c>
      <c r="E47" s="1121" t="s">
        <v>14078</v>
      </c>
      <c r="F47" s="1722">
        <f t="shared" ref="F47:J48" si="7">F41/F$46</f>
        <v>4.7818366311516996E-8</v>
      </c>
      <c r="G47" s="1722">
        <f t="shared" si="7"/>
        <v>3.545154743784881E-8</v>
      </c>
      <c r="H47" s="1722">
        <f t="shared" si="7"/>
        <v>1.8138001014713343E-8</v>
      </c>
      <c r="I47" s="1722">
        <f t="shared" si="7"/>
        <v>1.5266823486001568E-8</v>
      </c>
      <c r="J47" s="1722">
        <f t="shared" si="7"/>
        <v>1.2395645957289793E-8</v>
      </c>
    </row>
    <row r="48" spans="1:19">
      <c r="C48" s="1409" t="s">
        <v>14580</v>
      </c>
      <c r="D48" s="1409" t="s">
        <v>1123</v>
      </c>
      <c r="E48" s="1121" t="s">
        <v>14078</v>
      </c>
      <c r="F48" s="1722">
        <f t="shared" si="7"/>
        <v>3.1329274479959411E-8</v>
      </c>
      <c r="G48" s="1722">
        <f t="shared" si="7"/>
        <v>2.0611364789446981E-8</v>
      </c>
      <c r="H48" s="1722">
        <f t="shared" si="7"/>
        <v>1.4840182648401826E-8</v>
      </c>
      <c r="I48" s="1722">
        <f t="shared" si="7"/>
        <v>1.1824229099723774E-8</v>
      </c>
      <c r="J48" s="1722">
        <f t="shared" si="7"/>
        <v>8.8082755510457179E-9</v>
      </c>
    </row>
    <row r="49" spans="3:19">
      <c r="C49" s="1409" t="s">
        <v>14579</v>
      </c>
      <c r="D49" s="1409" t="s">
        <v>1123</v>
      </c>
      <c r="E49" s="1121" t="s">
        <v>14077</v>
      </c>
      <c r="F49" s="897">
        <f t="shared" ref="F49:J50" si="8">F47*$D$45</f>
        <v>47.818366311516996</v>
      </c>
      <c r="G49" s="897">
        <f t="shared" si="8"/>
        <v>35.451547437848809</v>
      </c>
      <c r="H49" s="897">
        <f t="shared" si="8"/>
        <v>18.138001014713343</v>
      </c>
      <c r="I49" s="897">
        <f t="shared" si="8"/>
        <v>15.266823486001568</v>
      </c>
      <c r="J49" s="897">
        <f t="shared" si="8"/>
        <v>12.395645957289794</v>
      </c>
    </row>
    <row r="50" spans="3:19">
      <c r="C50" s="1409" t="s">
        <v>14580</v>
      </c>
      <c r="D50" s="1409" t="s">
        <v>1123</v>
      </c>
      <c r="E50" s="1121" t="s">
        <v>14077</v>
      </c>
      <c r="F50" s="897">
        <f t="shared" si="8"/>
        <v>31.329274479959413</v>
      </c>
      <c r="G50" s="897">
        <f t="shared" si="8"/>
        <v>20.611364789446981</v>
      </c>
      <c r="H50" s="897">
        <f t="shared" si="8"/>
        <v>14.840182648401827</v>
      </c>
      <c r="I50" s="897">
        <f t="shared" si="8"/>
        <v>11.824229099723773</v>
      </c>
      <c r="J50" s="897">
        <f t="shared" si="8"/>
        <v>8.8082755510457176</v>
      </c>
    </row>
    <row r="51" spans="3:19">
      <c r="C51" s="1409" t="s">
        <v>14579</v>
      </c>
      <c r="D51" s="1409" t="s">
        <v>1123</v>
      </c>
      <c r="E51" s="1302" t="s">
        <v>14814</v>
      </c>
      <c r="F51" s="1798">
        <f>F41*$D$21</f>
        <v>23374</v>
      </c>
      <c r="G51" s="1798">
        <f t="shared" ref="G51:J51" si="9">G41*$D$21</f>
        <v>17329</v>
      </c>
      <c r="H51" s="1798">
        <f t="shared" si="9"/>
        <v>8866</v>
      </c>
      <c r="I51" s="1798">
        <f t="shared" si="9"/>
        <v>7462.545454545455</v>
      </c>
      <c r="J51" s="1798">
        <f t="shared" si="9"/>
        <v>6059.0909090909099</v>
      </c>
    </row>
    <row r="52" spans="3:19">
      <c r="C52" s="1409" t="s">
        <v>14580</v>
      </c>
      <c r="D52" s="1409" t="s">
        <v>1123</v>
      </c>
      <c r="E52" s="1302" t="s">
        <v>14814</v>
      </c>
      <c r="F52" s="1798">
        <f>F42*$D$21</f>
        <v>15314</v>
      </c>
      <c r="G52" s="1798">
        <f t="shared" ref="G52:J52" si="10">G42*$D$21</f>
        <v>10075</v>
      </c>
      <c r="H52" s="1798">
        <f t="shared" si="10"/>
        <v>7254</v>
      </c>
      <c r="I52" s="1798">
        <f t="shared" si="10"/>
        <v>5779.7777777777783</v>
      </c>
      <c r="J52" s="1798">
        <f t="shared" si="10"/>
        <v>4305.5555555555557</v>
      </c>
    </row>
    <row r="53" spans="3:19">
      <c r="C53" s="1409" t="s">
        <v>14579</v>
      </c>
      <c r="D53" s="1409" t="s">
        <v>1123</v>
      </c>
      <c r="E53" s="1302" t="s">
        <v>14720</v>
      </c>
      <c r="F53" s="1447">
        <f>F49*$D$21</f>
        <v>741.18467782851349</v>
      </c>
      <c r="G53" s="1447">
        <f t="shared" ref="G53:J53" si="11">G49*$D$21</f>
        <v>549.49898528665653</v>
      </c>
      <c r="H53" s="1447">
        <f t="shared" si="11"/>
        <v>281.13901572805679</v>
      </c>
      <c r="I53" s="1447">
        <f t="shared" si="11"/>
        <v>236.63576403302432</v>
      </c>
      <c r="J53" s="1447">
        <f t="shared" si="11"/>
        <v>192.13251233799181</v>
      </c>
    </row>
    <row r="54" spans="3:19">
      <c r="C54" s="1409" t="s">
        <v>14580</v>
      </c>
      <c r="D54" s="1409" t="s">
        <v>1123</v>
      </c>
      <c r="E54" s="1302" t="s">
        <v>14720</v>
      </c>
      <c r="F54" s="1447">
        <f>F50*$D$21</f>
        <v>485.6037544393709</v>
      </c>
      <c r="G54" s="1447">
        <f t="shared" ref="G54:J54" si="12">G50*$D$21</f>
        <v>319.47615423642821</v>
      </c>
      <c r="H54" s="1447">
        <f t="shared" si="12"/>
        <v>230.02283105022832</v>
      </c>
      <c r="I54" s="1447">
        <f t="shared" si="12"/>
        <v>183.27555104571849</v>
      </c>
      <c r="J54" s="1447">
        <f t="shared" si="12"/>
        <v>136.52827104120863</v>
      </c>
    </row>
    <row r="55" spans="3:19">
      <c r="E55" s="1302"/>
      <c r="F55" s="1447"/>
      <c r="G55" s="1447"/>
      <c r="H55" s="1447"/>
      <c r="I55" s="1447"/>
      <c r="J55" s="1447"/>
    </row>
    <row r="56" spans="3:19">
      <c r="E56" s="1302"/>
      <c r="F56" s="1447"/>
      <c r="G56" s="1447"/>
      <c r="H56" s="1447"/>
      <c r="I56" s="6"/>
      <c r="J56" s="6"/>
    </row>
    <row r="57" spans="3:19">
      <c r="C57" s="1409" t="s">
        <v>14732</v>
      </c>
      <c r="F57" s="6">
        <f>F40</f>
        <v>2020</v>
      </c>
      <c r="G57" s="6">
        <f t="shared" ref="G57:H57" si="13">G40</f>
        <v>2030</v>
      </c>
      <c r="H57" s="6">
        <f t="shared" si="13"/>
        <v>2035</v>
      </c>
      <c r="I57" s="6"/>
      <c r="J57" s="6"/>
    </row>
    <row r="58" spans="3:19">
      <c r="C58" s="1409" t="s">
        <v>14579</v>
      </c>
      <c r="E58" s="1409" t="s">
        <v>14080</v>
      </c>
      <c r="F58" s="1723">
        <f>AVERAGE(30000,90000)</f>
        <v>60000</v>
      </c>
      <c r="G58" s="1723">
        <f>AVERAGE(60000,90000)</f>
        <v>75000</v>
      </c>
      <c r="H58" s="1723">
        <f>AVERAGE(100000,150000)</f>
        <v>125000</v>
      </c>
      <c r="I58" s="6"/>
      <c r="J58" s="6"/>
    </row>
    <row r="59" spans="3:19">
      <c r="C59" s="1409" t="s">
        <v>14580</v>
      </c>
      <c r="E59" s="1409" t="s">
        <v>14080</v>
      </c>
      <c r="F59" s="1723">
        <f>AVERAGE(60000,90000)</f>
        <v>75000</v>
      </c>
      <c r="G59" s="1723">
        <f>AVERAGE(90000,100000)</f>
        <v>95000</v>
      </c>
      <c r="H59" s="1723">
        <f>AVERAGE(100000,150000)</f>
        <v>125000</v>
      </c>
      <c r="I59" s="6"/>
      <c r="J59" s="6"/>
      <c r="M59" s="1680"/>
      <c r="R59" s="1409">
        <v>5.1000000000000004E-3</v>
      </c>
      <c r="S59" s="1409">
        <v>-9.5882000000000005</v>
      </c>
    </row>
    <row r="60" spans="3:19">
      <c r="C60" s="1409" t="s">
        <v>14579</v>
      </c>
      <c r="E60" s="1409" t="s">
        <v>14081</v>
      </c>
      <c r="F60" s="1022">
        <f t="shared" ref="F60:H61" si="14">F58/F12</f>
        <v>66666.666666666672</v>
      </c>
      <c r="G60" s="1022">
        <f t="shared" si="14"/>
        <v>83333.333333333328</v>
      </c>
      <c r="H60" s="1022">
        <f t="shared" si="14"/>
        <v>138888.88888888888</v>
      </c>
      <c r="I60" s="6"/>
      <c r="J60" s="6"/>
    </row>
    <row r="61" spans="3:19">
      <c r="C61" s="1409" t="s">
        <v>14580</v>
      </c>
      <c r="E61" s="1409" t="s">
        <v>14081</v>
      </c>
      <c r="F61" s="1022">
        <f t="shared" si="14"/>
        <v>83333.333333333328</v>
      </c>
      <c r="G61" s="1022">
        <f t="shared" si="14"/>
        <v>105555.55555555555</v>
      </c>
      <c r="H61" s="1022">
        <f t="shared" si="14"/>
        <v>138888.88888888888</v>
      </c>
      <c r="I61" s="6"/>
      <c r="J61" s="6"/>
    </row>
    <row r="62" spans="3:19">
      <c r="I62" s="6"/>
      <c r="J62"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6" t="s">
        <v>240</v>
      </c>
      <c r="C1" s="1836"/>
      <c r="D1" s="1836"/>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19642.016806722688</v>
      </c>
      <c r="N165" s="143"/>
      <c r="O165" s="143">
        <f>zar.2015*'Hydrogen-ELT'!F8</f>
        <v>294.63025210084032</v>
      </c>
      <c r="P165" s="143"/>
      <c r="Q165" s="494">
        <f>'Hydrogen-ELT'!F16</f>
        <v>-2</v>
      </c>
      <c r="R165" s="143" t="str">
        <f>""</f>
        <v/>
      </c>
      <c r="S165" s="1275">
        <v>0</v>
      </c>
      <c r="T165" s="1275">
        <v>0</v>
      </c>
      <c r="U165" s="751"/>
      <c r="V165" s="752"/>
      <c r="W165" s="752" t="s">
        <v>1453</v>
      </c>
      <c r="X165" s="752">
        <f>-PMT(8%,F165,M165*(1+$X$145),0,1)/H165</f>
        <v>4437.0391464359618</v>
      </c>
      <c r="Y165" s="752">
        <f>X165</f>
        <v>4437.0391464359618</v>
      </c>
      <c r="Z165" s="752">
        <f>Y165</f>
        <v>4437.0391464359618</v>
      </c>
      <c r="AA165" s="752">
        <f>Z165</f>
        <v>4437.0391464359618</v>
      </c>
      <c r="AB165" s="752">
        <f>AA165</f>
        <v>4437.0391464359618</v>
      </c>
      <c r="AC165" s="752">
        <f>AB165</f>
        <v>4437.0391464359618</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12868.90756302521</v>
      </c>
      <c r="N168" s="143"/>
      <c r="O168" s="143">
        <f>zar.2015*'Hydrogen-ELT'!F9</f>
        <v>193.03361344537814</v>
      </c>
      <c r="P168" s="143"/>
      <c r="Q168" s="494">
        <f>'Hydrogen-ELT'!F17</f>
        <v>-2</v>
      </c>
      <c r="R168" s="143" t="str">
        <f>""</f>
        <v/>
      </c>
      <c r="S168" s="1275">
        <v>0</v>
      </c>
      <c r="T168" s="1275">
        <v>0</v>
      </c>
      <c r="U168" s="751"/>
      <c r="V168" s="752"/>
      <c r="W168" s="752" t="s">
        <v>1453</v>
      </c>
      <c r="X168" s="752">
        <f>-PMT(8%,F168,M168*(1+$X$145),0,1)/H168</f>
        <v>2482.3795876020135</v>
      </c>
      <c r="Y168" s="752">
        <f>X168</f>
        <v>2482.3795876020135</v>
      </c>
      <c r="Z168" s="752">
        <f>Y168</f>
        <v>2482.3795876020135</v>
      </c>
      <c r="AA168" s="752">
        <f>Z168</f>
        <v>2482.3795876020135</v>
      </c>
      <c r="AB168" s="752">
        <f>AA168</f>
        <v>2482.3795876020135</v>
      </c>
      <c r="AC168" s="752">
        <f>AB168</f>
        <v>2482.3795876020135</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294.63025210084032</v>
      </c>
      <c r="Y172" s="755">
        <f t="shared" si="37"/>
        <v>294.63025210084032</v>
      </c>
      <c r="Z172" s="755">
        <f t="shared" si="37"/>
        <v>294.63025210084032</v>
      </c>
      <c r="AA172" s="755">
        <f t="shared" si="37"/>
        <v>294.63025210084032</v>
      </c>
      <c r="AB172" s="755">
        <f t="shared" si="37"/>
        <v>294.63025210084032</v>
      </c>
      <c r="AC172" s="755">
        <f t="shared" si="37"/>
        <v>294.63025210084032</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7561.1121722917851</v>
      </c>
      <c r="Y173" s="752">
        <f t="shared" si="38"/>
        <v>7561.0742862165971</v>
      </c>
      <c r="Z173" s="752">
        <f t="shared" si="38"/>
        <v>7561.0392065173482</v>
      </c>
      <c r="AA173" s="752">
        <f t="shared" si="38"/>
        <v>7561.0067253143407</v>
      </c>
      <c r="AB173" s="752">
        <f t="shared" si="38"/>
        <v>7560.6007102767471</v>
      </c>
      <c r="AC173" s="752">
        <f t="shared" si="38"/>
        <v>7562.4302595098297</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7271.6035942262297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281" workbookViewId="0">
      <selection activeCell="Q286" sqref="Q28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294.63025210084032</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294.63025210084032</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203.19327731092434</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111.75630252100839</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94.065699006875491</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76.37509549274256</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19642.016806722688</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19642.016806722688</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13546.218487394957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7450.4201680672268</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6271.0466004583659</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5091.6730328495041</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193.03361344537814</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193.03361344537814</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142.23529411764704</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91.436974789915965</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72.854341736694693</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54.271708683473392</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12868.90756302521</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12868.90756302521</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9482.3529411764703</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6095.7983193277314</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4856.9561157796461</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3618.1139122315594</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election activeCell="B340" sqref="B340"/>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31.535999999999998</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31.535999999999998</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47"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9" t="s">
        <v>2199</v>
      </c>
      <c r="C2" s="1930"/>
      <c r="D2" s="1930"/>
      <c r="E2" s="1930"/>
      <c r="F2" s="1930"/>
      <c r="G2" s="1930"/>
      <c r="H2" s="1930"/>
      <c r="I2" s="1930"/>
      <c r="J2" s="1930"/>
      <c r="K2" s="1930"/>
      <c r="L2" s="1930"/>
      <c r="M2" s="1930"/>
      <c r="N2" s="1930"/>
      <c r="O2" s="1930"/>
      <c r="P2" s="1930"/>
      <c r="Q2" s="1930"/>
      <c r="R2" s="1930"/>
      <c r="S2" s="1930"/>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31" t="s">
        <v>2200</v>
      </c>
      <c r="C4" s="1930"/>
      <c r="D4" s="1930"/>
      <c r="E4" s="1930"/>
      <c r="F4" s="1930"/>
      <c r="G4" s="1930"/>
      <c r="H4" s="1930"/>
      <c r="I4" s="1930"/>
      <c r="J4" s="1930"/>
      <c r="K4" s="1930"/>
      <c r="L4" s="1930"/>
      <c r="M4" s="1930"/>
      <c r="N4" s="1930"/>
      <c r="O4" s="1930"/>
      <c r="P4" s="1930"/>
      <c r="Q4" s="1930"/>
      <c r="R4" s="1930"/>
      <c r="S4" s="1930"/>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2" t="s">
        <v>943</v>
      </c>
      <c r="C7" s="1934"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3"/>
      <c r="C8" s="1933"/>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5" t="s">
        <v>2268</v>
      </c>
      <c r="C21" s="1936"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3"/>
      <c r="C22" s="1933"/>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7" t="s">
        <v>2043</v>
      </c>
      <c r="D4" s="1938"/>
      <c r="E4" s="1939"/>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2022-06-14T12:39:59Z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