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66FD6202-7CFD-4CE8-828A-9C839521C987}" xr6:coauthVersionLast="47" xr6:coauthVersionMax="47" xr10:uidLastSave="{00000000-0000-0000-0000-000000000000}"/>
  <bookViews>
    <workbookView xWindow="780" yWindow="780" windowWidth="21600" windowHeight="11385"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D79"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W22" i="50"/>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A20" i="50"/>
  <c r="AA21" i="50" s="1"/>
  <c r="AE23" i="69"/>
  <c r="AE24" i="69" s="1"/>
  <c r="AJ13" i="70"/>
  <c r="BL14" i="70"/>
  <c r="BL13" i="70"/>
  <c r="AF23" i="69"/>
  <c r="AF24" i="69" s="1"/>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P14" i="36"/>
  <c r="BH23" i="50"/>
  <c r="BH24" i="50" s="1"/>
  <c r="BM14" i="36"/>
  <c r="BM13" i="36"/>
  <c r="BJ13" i="36"/>
  <c r="BE23" i="50"/>
  <c r="BE24" i="50" s="1"/>
  <c r="BJ14" i="36"/>
  <c r="AQ23" i="50"/>
  <c r="AQ24" i="50" s="1"/>
  <c r="AV13" i="36"/>
  <c r="AV14" i="36"/>
  <c r="AQ14" i="36"/>
  <c r="AL23" i="50"/>
  <c r="AL24" i="50" s="1"/>
  <c r="AQ13" i="36"/>
  <c r="AK23" i="50"/>
  <c r="AK24" i="50" s="1"/>
  <c r="AP14" i="36"/>
  <c r="AH14" i="36"/>
  <c r="AC23" i="50"/>
  <c r="AC24" i="50" s="1"/>
  <c r="AH13" i="36"/>
  <c r="BB13" i="36"/>
  <c r="AW23" i="50"/>
  <c r="AW24" i="50" s="1"/>
  <c r="BB14"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N13" i="70" l="1"/>
  <c r="BI23" i="69"/>
  <c r="BI24" i="69" s="1"/>
  <c r="AE14" i="36"/>
  <c r="Z23" i="50"/>
  <c r="Z24" i="50" s="1"/>
  <c r="AH14" i="70"/>
  <c r="BK23" i="50"/>
  <c r="BK24" i="50" s="1"/>
  <c r="AX14" i="70"/>
  <c r="AX13" i="70"/>
  <c r="AX58" i="70" s="1"/>
  <c r="BI13" i="69"/>
  <c r="AS13" i="36"/>
  <c r="Z1419" i="67" s="1"/>
  <c r="AS35" i="69"/>
  <c r="AC13" i="69"/>
  <c r="BK35" i="69"/>
  <c r="AK13" i="70"/>
  <c r="AK74" i="70" s="1"/>
  <c r="BA37" i="69"/>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W1077" i="67"/>
  <c r="W1091" i="67"/>
  <c r="W1195" i="67"/>
  <c r="W1109" i="67"/>
  <c r="W1211" i="67"/>
  <c r="W1389" i="67"/>
  <c r="W1403" i="67"/>
  <c r="W1421" i="67"/>
  <c r="W1541" i="67"/>
  <c r="W1557" i="67"/>
  <c r="AZ54" i="69"/>
  <c r="BE21" i="70"/>
  <c r="BE19" i="70"/>
  <c r="BN74" i="70"/>
  <c r="BN58" i="70"/>
  <c r="AL130" i="65"/>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O1075" i="67"/>
  <c r="O1089" i="67"/>
  <c r="O1107" i="67"/>
  <c r="O1193" i="67"/>
  <c r="O1209" i="67"/>
  <c r="O1387" i="67"/>
  <c r="O1401" i="67"/>
  <c r="O1419" i="67"/>
  <c r="O1539" i="67"/>
  <c r="O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X59" i="70"/>
  <c r="V131" i="65"/>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L1388" i="67"/>
  <c r="L1402" i="67"/>
  <c r="L1420" i="67"/>
  <c r="L1540" i="67"/>
  <c r="L1556" i="67"/>
  <c r="O1076" i="67"/>
  <c r="O1090" i="67"/>
  <c r="O1108" i="67"/>
  <c r="O1210" i="67"/>
  <c r="O1194" i="67"/>
  <c r="O1388" i="67"/>
  <c r="O1402" i="67"/>
  <c r="O1420" i="67"/>
  <c r="O1540" i="67"/>
  <c r="O1556"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Z1540" i="67" l="1"/>
  <c r="Z1555" i="67"/>
  <c r="Z1539" i="67"/>
  <c r="AX74" i="70"/>
  <c r="V130" i="65"/>
  <c r="I130" i="65"/>
  <c r="AK58" i="70"/>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L1089" i="67"/>
  <c r="AE1419" i="67"/>
  <c r="AI75" i="70"/>
  <c r="AH130" i="65"/>
  <c r="AH140" i="65" s="1"/>
  <c r="AQ470" i="67" s="1"/>
  <c r="BJ58" i="70"/>
  <c r="AH165" i="65" s="1"/>
  <c r="AH177" i="65" s="1"/>
  <c r="AE1401" i="67"/>
  <c r="AE1387" i="67"/>
  <c r="V140" i="65"/>
  <c r="AE470" i="67" s="1"/>
  <c r="AZ59" i="70"/>
  <c r="Q140" i="65"/>
  <c r="Z470" i="67" s="1"/>
  <c r="AR75" i="70"/>
  <c r="AL1075" i="67"/>
  <c r="G131" i="65"/>
  <c r="AR59" i="70"/>
  <c r="G130" i="65"/>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G141" i="65"/>
  <c r="P471"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AE938" i="67"/>
  <c r="AE787" i="67"/>
  <c r="AE332" i="67"/>
  <c r="AE636" i="67"/>
  <c r="AE484" i="67"/>
  <c r="AE179" i="67"/>
  <c r="AE26" i="67"/>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V22" i="68"/>
  <c r="U22" i="62" s="1"/>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042" i="67"/>
  <c r="O436" i="67"/>
  <c r="O891" i="67"/>
  <c r="O588" i="67"/>
  <c r="O130" i="67"/>
  <c r="O740" i="67"/>
  <c r="O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B351" i="67"/>
  <c r="AB806" i="67"/>
  <c r="AB655" i="67"/>
  <c r="AB503" i="67"/>
  <c r="AB198"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K956" i="67"/>
  <c r="AK350" i="67"/>
  <c r="AK805" i="67"/>
  <c r="AK654" i="67"/>
  <c r="AK502" i="67"/>
  <c r="AK44" i="67"/>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AK774" i="67"/>
  <c r="AK319" i="67"/>
  <c r="AK623" i="67"/>
  <c r="AK13"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1043" i="67"/>
  <c r="X892" i="67"/>
  <c r="X437" i="67"/>
  <c r="X741" i="67"/>
  <c r="X284" i="67"/>
  <c r="X589" i="67"/>
  <c r="X131"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924" i="67"/>
  <c r="AE318" i="67"/>
  <c r="AE622" i="67"/>
  <c r="AE773" i="67"/>
  <c r="AE12" i="67"/>
  <c r="AE165"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G503"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Z319" i="67"/>
  <c r="Z774"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W957" i="67"/>
  <c r="AW351" i="67"/>
  <c r="AW655" i="67"/>
  <c r="AW806" i="67"/>
  <c r="AW45" i="67"/>
  <c r="AW198" i="67"/>
  <c r="AW503"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Z938" i="67"/>
  <c r="Z332" i="67"/>
  <c r="Z636" i="67"/>
  <c r="Z26" i="67"/>
  <c r="Z787" i="67"/>
  <c r="Z484" i="67"/>
  <c r="Z179"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939" i="67"/>
  <c r="AV333" i="67"/>
  <c r="AV788" i="67"/>
  <c r="AV637" i="67"/>
  <c r="AV485" i="67"/>
  <c r="AV27" i="67"/>
  <c r="AV180" i="67"/>
  <c r="AB925" i="67"/>
  <c r="AB774" i="67"/>
  <c r="AB319" i="67"/>
  <c r="AB623" i="67"/>
  <c r="AB13" i="67"/>
  <c r="AB166" i="67"/>
  <c r="AP1059" i="67"/>
  <c r="AP908" i="67"/>
  <c r="AP453" i="67"/>
  <c r="AP757" i="67"/>
  <c r="AP605" i="67"/>
  <c r="AP147" i="67"/>
  <c r="AP300" i="67"/>
  <c r="AP925" i="67"/>
  <c r="AP319" i="67"/>
  <c r="AP623" i="67"/>
  <c r="AP774" i="67"/>
  <c r="AP13" i="67"/>
  <c r="AP166" i="67"/>
  <c r="AW1043" i="67"/>
  <c r="AW892" i="67"/>
  <c r="AW437" i="67"/>
  <c r="AW741" i="67"/>
  <c r="AW284" i="67"/>
  <c r="AW131" i="67"/>
  <c r="AW589"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N1059" i="67" l="1"/>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AB1261" i="67" s="1"/>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T1228" i="67"/>
  <c r="R1228" i="67"/>
  <c r="K1228" i="67"/>
  <c r="AC1229" i="67"/>
  <c r="W1229" i="67"/>
  <c r="AQ1228" i="67"/>
  <c r="T1262" i="67"/>
  <c r="O1228"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C1261" i="67"/>
  <c r="AM1262" i="67"/>
  <c r="AK1229" i="67"/>
  <c r="U1228" i="67"/>
  <c r="AR1364" i="67"/>
  <c r="AP1364" i="67"/>
  <c r="X1230" i="67"/>
  <c r="X1229" i="67"/>
  <c r="AP1243" i="67"/>
  <c r="Q1244" i="67"/>
  <c r="AI1362" i="67"/>
  <c r="Y1228" i="67"/>
  <c r="AQ1229" i="67"/>
  <c r="AT1229" i="67"/>
  <c r="AL1229" i="67"/>
  <c r="AV1228" i="67"/>
  <c r="K1346" i="67"/>
  <c r="AN1262" i="67"/>
  <c r="AE1242" i="67"/>
  <c r="AR1346" i="67"/>
  <c r="AB1228" i="67"/>
  <c r="AM1260" i="67"/>
  <c r="AT1346" i="67"/>
  <c r="AV1346" i="67"/>
  <c r="L1243" i="67"/>
  <c r="O1243" i="67"/>
  <c r="AM1348" i="67"/>
  <c r="AG1242" i="67"/>
  <c r="Q1228" i="67"/>
  <c r="AN1242" i="67"/>
  <c r="AN1364" i="67"/>
  <c r="S1364" i="67"/>
  <c r="AK1364" i="67"/>
  <c r="AE1346" i="67"/>
  <c r="M1346" i="67"/>
  <c r="AA1229" i="67"/>
  <c r="Z1348" i="67"/>
  <c r="O1362"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X1261" i="67"/>
  <c r="AE1228"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H1346" i="67"/>
  <c r="AI1243" i="67"/>
  <c r="AW1261" i="67"/>
  <c r="V1242" i="67"/>
  <c r="AD1244" i="67"/>
  <c r="K1348" i="67"/>
  <c r="N1346" i="67"/>
  <c r="O1229" i="67"/>
  <c r="AH1228" i="67"/>
  <c r="AJ1229" i="67"/>
  <c r="AC1228" i="67"/>
  <c r="AA1228" i="67"/>
  <c r="AW1229" i="67"/>
  <c r="AG1346" i="67"/>
  <c r="X1242" i="67"/>
  <c r="AR1228" i="67"/>
  <c r="AE1362" i="67"/>
  <c r="AP1347" i="67"/>
  <c r="AG1228" i="67"/>
  <c r="Z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346"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Q1348" i="67"/>
  <c r="I167" i="65"/>
  <c r="I179" i="65" s="1"/>
  <c r="O167" i="65"/>
  <c r="O179" i="65" s="1"/>
  <c r="AM1242" i="67"/>
  <c r="AV1260" i="67"/>
  <c r="AR1348" i="67"/>
  <c r="AC1348" i="67"/>
  <c r="AE1260"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Q336" i="67"/>
  <c r="Q640" i="67"/>
  <c r="Q488" i="67"/>
  <c r="Q30" i="67"/>
  <c r="Q183" i="67"/>
  <c r="Y354" i="67"/>
  <c r="Y658" i="67"/>
  <c r="Y48" i="67"/>
  <c r="Y809" i="67"/>
  <c r="AS25" i="68"/>
  <c r="R23" i="62" s="1"/>
  <c r="Y201" i="67"/>
  <c r="Y506" i="67"/>
  <c r="L337" i="67"/>
  <c r="L31" i="67"/>
  <c r="L641" i="67"/>
  <c r="L489" i="67"/>
  <c r="L184" i="67"/>
  <c r="X1347"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AC1363" i="67"/>
  <c r="W1243" i="67"/>
  <c r="AW1243" i="67"/>
  <c r="AP1261" i="67"/>
  <c r="V1362" i="67"/>
  <c r="AI1230" i="67"/>
  <c r="Q1242" i="67"/>
  <c r="B167" i="65"/>
  <c r="B179" i="65" s="1"/>
  <c r="Y167" i="65"/>
  <c r="Y179" i="65" s="1"/>
  <c r="AD1230" i="67"/>
  <c r="P1364" i="67"/>
  <c r="V1262" i="67"/>
  <c r="AQ1261"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T42" i="36"/>
  <c r="AS83" i="36"/>
  <c r="H5" i="47"/>
  <c r="U38" i="55"/>
  <c r="AN1363" i="67" l="1"/>
  <c r="Z1261" i="67"/>
  <c r="AN1362" i="67"/>
  <c r="Z1363" i="67"/>
  <c r="P802" i="67"/>
  <c r="P651" i="67"/>
  <c r="P347" i="67"/>
  <c r="N1362" i="67"/>
  <c r="AE1243" i="67"/>
  <c r="AS1229" i="67"/>
  <c r="AA1346" i="67"/>
  <c r="AG1347" i="67"/>
  <c r="Z1229" i="67"/>
  <c r="AU1242" i="67"/>
  <c r="AG1261" i="67"/>
  <c r="AT7" i="68"/>
  <c r="S9" i="62" s="1"/>
  <c r="Z1243" i="67"/>
  <c r="AN1228" i="67"/>
  <c r="AE1261" i="67"/>
  <c r="V1243" i="67"/>
  <c r="AA1260" i="67"/>
  <c r="N1228" i="67"/>
  <c r="AG1229" i="67"/>
  <c r="AN1260" i="67"/>
  <c r="AN1346" i="67"/>
  <c r="AE1347" i="67"/>
  <c r="AD55" i="70"/>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F7" i="68"/>
  <c r="E9" i="62" s="1"/>
  <c r="AK7" i="68"/>
  <c r="J9" i="62" s="1"/>
  <c r="AK1261" i="67"/>
  <c r="AR1363" i="67"/>
  <c r="Y1229" i="67"/>
  <c r="AS7" i="68" s="1"/>
  <c r="R9" i="62" s="1"/>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Y100" i="65"/>
  <c r="K1350" i="67"/>
  <c r="AV42" i="36"/>
  <c r="AU83" i="36"/>
  <c r="F5" i="47"/>
  <c r="U19" i="55"/>
  <c r="AJ9" i="36" l="1"/>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J197" i="65" l="1"/>
  <c r="AJ198" i="65" s="1"/>
  <c r="BL70" i="70" s="1"/>
  <c r="AJ126" i="65"/>
  <c r="AJ136" i="65" s="1"/>
  <c r="AS466" i="67" s="1"/>
  <c r="BL54" i="70"/>
  <c r="AS973" i="67" s="1"/>
  <c r="AB126" i="65"/>
  <c r="AB136" i="65" s="1"/>
  <c r="AK466" i="67" s="1"/>
  <c r="AB197" i="65"/>
  <c r="AB198" i="65" s="1"/>
  <c r="Z1269" i="67"/>
  <c r="AS1038" i="67"/>
  <c r="AS934" i="67"/>
  <c r="AI951" i="67"/>
  <c r="AI933" i="67"/>
  <c r="AI1053" i="67"/>
  <c r="AI1357" i="67" s="1"/>
  <c r="AI1037" i="67"/>
  <c r="AW1189" i="67"/>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238"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F51" i="68" l="1"/>
  <c r="O1293" i="67"/>
  <c r="BD50" i="68"/>
  <c r="AJ50" i="68"/>
  <c r="AF71" i="68"/>
  <c r="U1320" i="67"/>
  <c r="BE49" i="68"/>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D49" i="68" l="1"/>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O49" i="68"/>
  <c r="AI43" i="68"/>
  <c r="AI49" i="68"/>
  <c r="AQ49" i="68"/>
  <c r="AR43" i="68"/>
  <c r="AO43" i="68"/>
  <c r="AW43" i="68"/>
  <c r="N1323" i="67"/>
  <c r="AH51" i="68" s="1"/>
  <c r="BB43" i="68"/>
  <c r="BF43" i="68"/>
  <c r="N1319" i="67"/>
  <c r="AZ43" i="68"/>
  <c r="BQ49" i="68"/>
  <c r="AP40" i="62" s="1"/>
  <c r="AH43" i="68"/>
  <c r="BN43" i="68"/>
  <c r="BP43" i="68"/>
  <c r="AJ66" i="68" l="1"/>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<sst xmlns="http://schemas.openxmlformats.org/spreadsheetml/2006/main" count="15682" uniqueCount="1448">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</sst>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66.758325069054948</c:v>
                </c:pt>
                <c:pt idx="1">
                  <c:v>69.562931708474935</c:v>
                </c:pt>
                <c:pt idx="2">
                  <c:v>72.506016594727299</c:v>
                </c:pt>
                <c:pt idx="3">
                  <c:v>74.236575926468831</c:v>
                </c:pt>
                <c:pt idx="4">
                  <c:v>72.228023574576284</c:v>
                </c:pt>
                <c:pt idx="5">
                  <c:v>73.376788415535543</c:v>
                </c:pt>
                <c:pt idx="6">
                  <c:v>74.745854123627538</c:v>
                </c:pt>
                <c:pt idx="7">
                  <c:v>76.09860264542948</c:v>
                </c:pt>
                <c:pt idx="8">
                  <c:v>76.641987636129969</c:v>
                </c:pt>
                <c:pt idx="9">
                  <c:v>77.466589143255405</c:v>
                </c:pt>
                <c:pt idx="10">
                  <c:v>77.642871127104343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72.506016594727299</c:v>
                </c:pt>
                <c:pt idx="1">
                  <c:v>74.236575926468831</c:v>
                </c:pt>
                <c:pt idx="2">
                  <c:v>72.228023574576284</c:v>
                </c:pt>
                <c:pt idx="3">
                  <c:v>73.376788415535543</c:v>
                </c:pt>
                <c:pt idx="4">
                  <c:v>74.745854123627538</c:v>
                </c:pt>
                <c:pt idx="5">
                  <c:v>76.09860264542948</c:v>
                </c:pt>
                <c:pt idx="6">
                  <c:v>76.641987636129969</c:v>
                </c:pt>
                <c:pt idx="7">
                  <c:v>77.466589143255405</c:v>
                </c:pt>
                <c:pt idx="8">
                  <c:v>77.642871127104343</c:v>
                </c:pt>
                <c:pt idx="9">
                  <c:v>77.390507312892836</c:v>
                </c:pt>
                <c:pt idx="10">
                  <c:v>76.718733460333823</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1579.6991994235048</c:v>
                </c:pt>
                <c:pt idx="16">
                  <c:v>1592.2732513502281</c:v>
                </c:pt>
                <c:pt idx="17">
                  <c:v>1589.0236047287594</c:v>
                </c:pt>
                <c:pt idx="18">
                  <c:v>1597.0850065537827</c:v>
                </c:pt>
                <c:pt idx="19">
                  <c:v>1606.5563837569275</c:v>
                </c:pt>
                <c:pt idx="20">
                  <c:v>1389.5732405291756</c:v>
                </c:pt>
                <c:pt idx="21">
                  <c:v>1459.4961325990373</c:v>
                </c:pt>
                <c:pt idx="22">
                  <c:v>1509.5006990077563</c:v>
                </c:pt>
                <c:pt idx="23">
                  <c:v>1553.126550234912</c:v>
                </c:pt>
                <c:pt idx="24">
                  <c:v>1601.5146705539898</c:v>
                </c:pt>
                <c:pt idx="25">
                  <c:v>1645.3646813590403</c:v>
                </c:pt>
                <c:pt idx="26">
                  <c:v>1680.9747340555207</c:v>
                </c:pt>
                <c:pt idx="27">
                  <c:v>1717.4117786411298</c:v>
                </c:pt>
                <c:pt idx="28">
                  <c:v>1756.5773401951999</c:v>
                </c:pt>
                <c:pt idx="29">
                  <c:v>1818.0880415360862</c:v>
                </c:pt>
                <c:pt idx="30">
                  <c:v>1871.4718257800489</c:v>
                </c:pt>
                <c:pt idx="31">
                  <c:v>1940.1236935695601</c:v>
                </c:pt>
                <c:pt idx="32">
                  <c:v>2013.2523494399984</c:v>
                </c:pt>
                <c:pt idx="33">
                  <c:v>2104.0508830146528</c:v>
                </c:pt>
                <c:pt idx="34">
                  <c:v>2204.505903087002</c:v>
                </c:pt>
                <c:pt idx="35">
                  <c:v>2281.2058967574308</c:v>
                </c:pt>
                <c:pt idx="36">
                  <c:v>2358.8094998272068</c:v>
                </c:pt>
                <c:pt idx="37">
                  <c:v>2446.4785605914371</c:v>
                </c:pt>
                <c:pt idx="38">
                  <c:v>2534.5056238894581</c:v>
                </c:pt>
                <c:pt idx="39">
                  <c:v>2633.6309798768202</c:v>
                </c:pt>
                <c:pt idx="40">
                  <c:v>2730.7687253013642</c:v>
                </c:pt>
                <c:pt idx="41">
                  <c:v>2845.3518353991662</c:v>
                </c:pt>
                <c:pt idx="42">
                  <c:v>2962.410899834354</c:v>
                </c:pt>
                <c:pt idx="43">
                  <c:v>3083.9702953141591</c:v>
                </c:pt>
                <c:pt idx="44">
                  <c:v>3210.7305439558086</c:v>
                </c:pt>
                <c:pt idx="45">
                  <c:v>3343.9986495445664</c:v>
                </c:pt>
                <c:pt idx="46">
                  <c:v>3490.2275711626771</c:v>
                </c:pt>
                <c:pt idx="47">
                  <c:v>3575.756472756334</c:v>
                </c:pt>
                <c:pt idx="48">
                  <c:v>3652.6176020506787</c:v>
                </c:pt>
                <c:pt idx="49">
                  <c:v>3731.747269602618</c:v>
                </c:pt>
                <c:pt idx="50">
                  <c:v>3809.2178976613932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1943.9246182197323</c:v>
                </c:pt>
                <c:pt idx="16">
                  <c:v>1961.3692810630382</c:v>
                </c:pt>
                <c:pt idx="17">
                  <c:v>1956.8608704089575</c:v>
                </c:pt>
                <c:pt idx="18">
                  <c:v>1968.0448895064978</c:v>
                </c:pt>
                <c:pt idx="19">
                  <c:v>1981.1850437649266</c:v>
                </c:pt>
                <c:pt idx="20">
                  <c:v>1680.1525843518768</c:v>
                </c:pt>
                <c:pt idx="21">
                  <c:v>1777.1603972904604</c:v>
                </c:pt>
                <c:pt idx="22">
                  <c:v>1846.534438904835</c:v>
                </c:pt>
                <c:pt idx="23">
                  <c:v>1907.0589436822129</c:v>
                </c:pt>
                <c:pt idx="24">
                  <c:v>1974.19040214181</c:v>
                </c:pt>
                <c:pt idx="25">
                  <c:v>2035.0258956348587</c:v>
                </c:pt>
                <c:pt idx="26">
                  <c:v>2084.4296492333492</c:v>
                </c:pt>
                <c:pt idx="27">
                  <c:v>2134.9807334428529</c:v>
                </c:pt>
                <c:pt idx="28">
                  <c:v>2189.3172369312351</c:v>
                </c:pt>
                <c:pt idx="29">
                  <c:v>2274.654362338405</c:v>
                </c:pt>
                <c:pt idx="30">
                  <c:v>2348.7165757651314</c:v>
                </c:pt>
                <c:pt idx="31">
                  <c:v>2443.9610279218782</c:v>
                </c:pt>
                <c:pt idx="32">
                  <c:v>2545.4163705018404</c:v>
                </c:pt>
                <c:pt idx="33">
                  <c:v>2671.3860908518991</c:v>
                </c:pt>
                <c:pt idx="34">
                  <c:v>2810.7527776042693</c:v>
                </c:pt>
                <c:pt idx="35">
                  <c:v>2917.1628304227011</c:v>
                </c:pt>
                <c:pt idx="36">
                  <c:v>3024.8265094712069</c:v>
                </c:pt>
                <c:pt idx="37">
                  <c:v>3146.4545427999869</c:v>
                </c:pt>
                <c:pt idx="38">
                  <c:v>3268.5792524217723</c:v>
                </c:pt>
                <c:pt idx="39">
                  <c:v>3406.1012242172901</c:v>
                </c:pt>
                <c:pt idx="40">
                  <c:v>3540.8656762940877</c:v>
                </c:pt>
                <c:pt idx="41">
                  <c:v>3699.8330270607444</c:v>
                </c:pt>
                <c:pt idx="42">
                  <c:v>3862.2354032975372</c:v>
                </c:pt>
                <c:pt idx="43">
                  <c:v>4030.8813323854015</c:v>
                </c:pt>
                <c:pt idx="44">
                  <c:v>4206.742686575265</c:v>
                </c:pt>
                <c:pt idx="45">
                  <c:v>4391.6327429636203</c:v>
                </c:pt>
                <c:pt idx="46">
                  <c:v>4594.5040409695384</c:v>
                </c:pt>
                <c:pt idx="47">
                  <c:v>4713.1629156389436</c:v>
                </c:pt>
                <c:pt idx="48">
                  <c:v>4819.7965206303461</c:v>
                </c:pt>
                <c:pt idx="49">
                  <c:v>4929.5773915374211</c:v>
                </c:pt>
                <c:pt idx="50">
                  <c:v>5037.0565871555254</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458.09069820274431</c:v>
                </c:pt>
                <c:pt idx="14">
                  <c:v>468.74154231529377</c:v>
                </c:pt>
                <c:pt idx="15">
                  <c:v>476.91443074207569</c:v>
                </c:pt>
                <c:pt idx="16">
                  <c:v>483.47206766951064</c:v>
                </c:pt>
                <c:pt idx="17">
                  <c:v>488.3754655866876</c:v>
                </c:pt>
                <c:pt idx="18">
                  <c:v>494.66817106631413</c:v>
                </c:pt>
                <c:pt idx="19">
                  <c:v>501.21183128389964</c:v>
                </c:pt>
                <c:pt idx="20">
                  <c:v>481.00163839352058</c:v>
                </c:pt>
                <c:pt idx="21">
                  <c:v>494.63796440344697</c:v>
                </c:pt>
                <c:pt idx="22">
                  <c:v>506.15746941566857</c:v>
                </c:pt>
                <c:pt idx="23">
                  <c:v>517.00877203250309</c:v>
                </c:pt>
                <c:pt idx="24">
                  <c:v>528.50813284521439</c:v>
                </c:pt>
                <c:pt idx="25">
                  <c:v>539.57270261859173</c:v>
                </c:pt>
                <c:pt idx="26">
                  <c:v>549.42252521055684</c:v>
                </c:pt>
                <c:pt idx="27">
                  <c:v>559.10002378578395</c:v>
                </c:pt>
                <c:pt idx="28">
                  <c:v>568.81270914895742</c:v>
                </c:pt>
                <c:pt idx="29">
                  <c:v>580.83409457310358</c:v>
                </c:pt>
                <c:pt idx="30">
                  <c:v>591.59842143140759</c:v>
                </c:pt>
                <c:pt idx="31">
                  <c:v>604.06099152838533</c:v>
                </c:pt>
                <c:pt idx="32">
                  <c:v>616.95972222992054</c:v>
                </c:pt>
                <c:pt idx="33">
                  <c:v>631.82894378161086</c:v>
                </c:pt>
                <c:pt idx="34">
                  <c:v>647.73054095987652</c:v>
                </c:pt>
                <c:pt idx="35">
                  <c:v>660.7652496321781</c:v>
                </c:pt>
                <c:pt idx="36">
                  <c:v>673.8343955273665</c:v>
                </c:pt>
                <c:pt idx="37">
                  <c:v>688.00336714127502</c:v>
                </c:pt>
                <c:pt idx="38">
                  <c:v>702.13758606759041</c:v>
                </c:pt>
                <c:pt idx="39">
                  <c:v>717.48653793005599</c:v>
                </c:pt>
                <c:pt idx="40">
                  <c:v>732.52181737560386</c:v>
                </c:pt>
                <c:pt idx="41">
                  <c:v>749.51523610911477</c:v>
                </c:pt>
                <c:pt idx="42">
                  <c:v>766.71908523678132</c:v>
                </c:pt>
                <c:pt idx="43">
                  <c:v>784.36702099733827</c:v>
                </c:pt>
                <c:pt idx="44">
                  <c:v>802.5383888371922</c:v>
                </c:pt>
                <c:pt idx="45">
                  <c:v>821.38328649988796</c:v>
                </c:pt>
                <c:pt idx="46">
                  <c:v>841.66128250571228</c:v>
                </c:pt>
                <c:pt idx="47">
                  <c:v>854.78216110519531</c:v>
                </c:pt>
                <c:pt idx="48">
                  <c:v>866.81047144304682</c:v>
                </c:pt>
                <c:pt idx="49">
                  <c:v>879.01937277061813</c:v>
                </c:pt>
                <c:pt idx="50">
                  <c:v>890.94906637960344</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427.6601954809679</c:v>
                </c:pt>
                <c:pt idx="14">
                  <c:v>437.45224598008747</c:v>
                </c:pt>
                <c:pt idx="15">
                  <c:v>444.96614209508408</c:v>
                </c:pt>
                <c:pt idx="16">
                  <c:v>450.99502687358489</c:v>
                </c:pt>
                <c:pt idx="17">
                  <c:v>455.50305642644469</c:v>
                </c:pt>
                <c:pt idx="18">
                  <c:v>461.28837157907071</c:v>
                </c:pt>
                <c:pt idx="19">
                  <c:v>467.30440661090256</c:v>
                </c:pt>
                <c:pt idx="20">
                  <c:v>448.72379203347538</c:v>
                </c:pt>
                <c:pt idx="21">
                  <c:v>461.26060052495711</c:v>
                </c:pt>
                <c:pt idx="22">
                  <c:v>471.85127048618847</c:v>
                </c:pt>
                <c:pt idx="23">
                  <c:v>481.82761621826756</c:v>
                </c:pt>
                <c:pt idx="24">
                  <c:v>492.39976623715597</c:v>
                </c:pt>
                <c:pt idx="25">
                  <c:v>502.57218307351593</c:v>
                </c:pt>
                <c:pt idx="26">
                  <c:v>511.62779962453163</c:v>
                </c:pt>
                <c:pt idx="27">
                  <c:v>520.5249869040008</c:v>
                </c:pt>
                <c:pt idx="28">
                  <c:v>529.45452380767153</c:v>
                </c:pt>
                <c:pt idx="29">
                  <c:v>540.50660680679493</c:v>
                </c:pt>
                <c:pt idx="30">
                  <c:v>550.40298976684107</c:v>
                </c:pt>
                <c:pt idx="31">
                  <c:v>561.86068405368496</c:v>
                </c:pt>
                <c:pt idx="32">
                  <c:v>573.71937065817292</c:v>
                </c:pt>
                <c:pt idx="33">
                  <c:v>587.38966446570248</c:v>
                </c:pt>
                <c:pt idx="34">
                  <c:v>602.00909189707113</c:v>
                </c:pt>
                <c:pt idx="35">
                  <c:v>613.99279236360042</c:v>
                </c:pt>
                <c:pt idx="36">
                  <c:v>626.00815332783259</c:v>
                </c:pt>
                <c:pt idx="37">
                  <c:v>639.03465940545948</c:v>
                </c:pt>
                <c:pt idx="38">
                  <c:v>652.02921495707267</c:v>
                </c:pt>
                <c:pt idx="39">
                  <c:v>666.14055769738445</c:v>
                </c:pt>
                <c:pt idx="40">
                  <c:v>679.96351990051255</c:v>
                </c:pt>
                <c:pt idx="41">
                  <c:v>695.58673366956612</c:v>
                </c:pt>
                <c:pt idx="42">
                  <c:v>711.4034105129399</c:v>
                </c:pt>
                <c:pt idx="43">
                  <c:v>727.62836661468032</c:v>
                </c:pt>
                <c:pt idx="44">
                  <c:v>744.33454967826242</c:v>
                </c:pt>
                <c:pt idx="45">
                  <c:v>761.65995483994686</c:v>
                </c:pt>
                <c:pt idx="46">
                  <c:v>780.30290546542994</c:v>
                </c:pt>
                <c:pt idx="47">
                  <c:v>792.36582784803943</c:v>
                </c:pt>
                <c:pt idx="48">
                  <c:v>803.42427739463903</c:v>
                </c:pt>
                <c:pt idx="49">
                  <c:v>814.6487566072758</c:v>
                </c:pt>
                <c:pt idx="50">
                  <c:v>825.61654104048989</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993.92642644116029</c:v>
                </c:pt>
                <c:pt idx="16">
                  <c:v>1007.6100166861245</c:v>
                </c:pt>
                <c:pt idx="17">
                  <c:v>1014.7469565614488</c:v>
                </c:pt>
                <c:pt idx="18">
                  <c:v>1026.8981254598255</c:v>
                </c:pt>
                <c:pt idx="19">
                  <c:v>1039.800145818496</c:v>
                </c:pt>
                <c:pt idx="20">
                  <c:v>954.03032535697423</c:v>
                </c:pt>
                <c:pt idx="21">
                  <c:v>993.1929576984777</c:v>
                </c:pt>
                <c:pt idx="22">
                  <c:v>1024.0590488448697</c:v>
                </c:pt>
                <c:pt idx="23">
                  <c:v>1052.2839104973689</c:v>
                </c:pt>
                <c:pt idx="24">
                  <c:v>1082.722008923231</c:v>
                </c:pt>
                <c:pt idx="25">
                  <c:v>1111.3466893623215</c:v>
                </c:pt>
                <c:pt idx="26">
                  <c:v>1135.990748587478</c:v>
                </c:pt>
                <c:pt idx="27">
                  <c:v>1160.5583470496947</c:v>
                </c:pt>
                <c:pt idx="28">
                  <c:v>1185.8503007156473</c:v>
                </c:pt>
                <c:pt idx="29">
                  <c:v>1220.3428188584448</c:v>
                </c:pt>
                <c:pt idx="30">
                  <c:v>1250.8139234218845</c:v>
                </c:pt>
                <c:pt idx="31">
                  <c:v>1287.7669488604276</c:v>
                </c:pt>
                <c:pt idx="32">
                  <c:v>1326.5206075833801</c:v>
                </c:pt>
                <c:pt idx="33">
                  <c:v>1372.7840962645889</c:v>
                </c:pt>
                <c:pt idx="34">
                  <c:v>1423.0797017429488</c:v>
                </c:pt>
                <c:pt idx="35">
                  <c:v>1462.9269244987131</c:v>
                </c:pt>
                <c:pt idx="36">
                  <c:v>1503.0508901479168</c:v>
                </c:pt>
                <c:pt idx="37">
                  <c:v>1547.4161219520815</c:v>
                </c:pt>
                <c:pt idx="38">
                  <c:v>1591.8127097842041</c:v>
                </c:pt>
                <c:pt idx="39">
                  <c:v>1640.8890873490388</c:v>
                </c:pt>
                <c:pt idx="40">
                  <c:v>1688.9718616147823</c:v>
                </c:pt>
                <c:pt idx="41">
                  <c:v>1744.489566401264</c:v>
                </c:pt>
                <c:pt idx="42">
                  <c:v>1800.9533239740417</c:v>
                </c:pt>
                <c:pt idx="43">
                  <c:v>1859.2362951242571</c:v>
                </c:pt>
                <c:pt idx="44">
                  <c:v>1919.6381891490055</c:v>
                </c:pt>
                <c:pt idx="45">
                  <c:v>1982.7215204552599</c:v>
                </c:pt>
                <c:pt idx="46">
                  <c:v>2051.2934757107196</c:v>
                </c:pt>
                <c:pt idx="47">
                  <c:v>2093.4397724374489</c:v>
                </c:pt>
                <c:pt idx="48">
                  <c:v>2131.6984376799337</c:v>
                </c:pt>
                <c:pt idx="49">
                  <c:v>2170.8041496956998</c:v>
                </c:pt>
                <c:pt idx="50">
                  <c:v>2209.052382739912</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985.20595615670993</c:v>
                </c:pt>
                <c:pt idx="16">
                  <c:v>997.1821403323471</c:v>
                </c:pt>
                <c:pt idx="17">
                  <c:v>1003.4285497078974</c:v>
                </c:pt>
                <c:pt idx="18">
                  <c:v>1014.0635244529055</c:v>
                </c:pt>
                <c:pt idx="19">
                  <c:v>1025.3556611865474</c:v>
                </c:pt>
                <c:pt idx="20">
                  <c:v>950.28799632888661</c:v>
                </c:pt>
                <c:pt idx="21">
                  <c:v>984.56400791124315</c:v>
                </c:pt>
                <c:pt idx="22">
                  <c:v>1011.5787011118992</c:v>
                </c:pt>
                <c:pt idx="23">
                  <c:v>1036.2817311961719</c:v>
                </c:pt>
                <c:pt idx="24">
                  <c:v>1062.921835597022</c:v>
                </c:pt>
                <c:pt idx="25">
                  <c:v>1087.9747960240907</c:v>
                </c:pt>
                <c:pt idx="26">
                  <c:v>1109.5438277498399</c:v>
                </c:pt>
                <c:pt idx="27">
                  <c:v>1131.0459393060444</c:v>
                </c:pt>
                <c:pt idx="28">
                  <c:v>1153.182022734632</c:v>
                </c:pt>
                <c:pt idx="29">
                  <c:v>1183.3706459369146</c:v>
                </c:pt>
                <c:pt idx="30">
                  <c:v>1210.0396380474574</c:v>
                </c:pt>
                <c:pt idx="31">
                  <c:v>1242.3817522569846</c:v>
                </c:pt>
                <c:pt idx="32">
                  <c:v>1276.2998209828934</c:v>
                </c:pt>
                <c:pt idx="33">
                  <c:v>1316.7906608235244</c:v>
                </c:pt>
                <c:pt idx="34">
                  <c:v>1360.8104994514536</c:v>
                </c:pt>
                <c:pt idx="35">
                  <c:v>1395.6856798732222</c:v>
                </c:pt>
                <c:pt idx="36">
                  <c:v>1430.8030718638697</c:v>
                </c:pt>
                <c:pt idx="37">
                  <c:v>1469.6325148367805</c:v>
                </c:pt>
                <c:pt idx="38">
                  <c:v>1508.4894013065457</c:v>
                </c:pt>
                <c:pt idx="39">
                  <c:v>1551.4421444001116</c:v>
                </c:pt>
                <c:pt idx="40">
                  <c:v>1593.5252636672981</c:v>
                </c:pt>
                <c:pt idx="41">
                  <c:v>1642.1156003865851</c:v>
                </c:pt>
                <c:pt idx="42">
                  <c:v>1691.5339436601264</c:v>
                </c:pt>
                <c:pt idx="43">
                  <c:v>1742.5445033380015</c:v>
                </c:pt>
                <c:pt idx="44">
                  <c:v>1795.4095916991448</c:v>
                </c:pt>
                <c:pt idx="45">
                  <c:v>1850.6215339315195</c:v>
                </c:pt>
                <c:pt idx="46">
                  <c:v>1910.6372425811678</c:v>
                </c:pt>
                <c:pt idx="47">
                  <c:v>1947.5246239543515</c:v>
                </c:pt>
                <c:pt idx="48">
                  <c:v>1981.0094633170818</c:v>
                </c:pt>
                <c:pt idx="49">
                  <c:v>2015.2356569574977</c:v>
                </c:pt>
                <c:pt idx="50">
                  <c:v>2048.7113658270141</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215.15729984140489</c:v>
                </c:pt>
                <c:pt idx="14">
                  <c:v>221.26625183821378</c:v>
                </c:pt>
                <c:pt idx="15">
                  <c:v>225.16453122577877</c:v>
                </c:pt>
                <c:pt idx="16">
                  <c:v>227.57954482450737</c:v>
                </c:pt>
                <c:pt idx="17">
                  <c:v>228.4737564208981</c:v>
                </c:pt>
                <c:pt idx="18">
                  <c:v>230.50265811419081</c:v>
                </c:pt>
                <c:pt idx="19">
                  <c:v>232.69090070904011</c:v>
                </c:pt>
                <c:pt idx="20">
                  <c:v>212.4060629635425</c:v>
                </c:pt>
                <c:pt idx="21">
                  <c:v>220.58211784337854</c:v>
                </c:pt>
                <c:pt idx="22">
                  <c:v>226.83589553635053</c:v>
                </c:pt>
                <c:pt idx="23">
                  <c:v>232.47630755618849</c:v>
                </c:pt>
                <c:pt idx="24">
                  <c:v>238.60898113076695</c:v>
                </c:pt>
                <c:pt idx="25">
                  <c:v>244.31462078584269</c:v>
                </c:pt>
                <c:pt idx="26">
                  <c:v>249.1470186790535</c:v>
                </c:pt>
                <c:pt idx="27">
                  <c:v>253.99934849374733</c:v>
                </c:pt>
                <c:pt idx="28">
                  <c:v>259.05637120361519</c:v>
                </c:pt>
                <c:pt idx="29">
                  <c:v>266.25468320466592</c:v>
                </c:pt>
                <c:pt idx="30">
                  <c:v>272.5781617287206</c:v>
                </c:pt>
                <c:pt idx="31">
                  <c:v>280.3925350668024</c:v>
                </c:pt>
                <c:pt idx="32">
                  <c:v>288.62983913705148</c:v>
                </c:pt>
                <c:pt idx="33">
                  <c:v>298.59374156213903</c:v>
                </c:pt>
                <c:pt idx="34">
                  <c:v>309.49098299635961</c:v>
                </c:pt>
                <c:pt idx="35">
                  <c:v>318.01690088694045</c:v>
                </c:pt>
                <c:pt idx="36">
                  <c:v>326.6158504718598</c:v>
                </c:pt>
                <c:pt idx="37">
                  <c:v>336.19312778784303</c:v>
                </c:pt>
                <c:pt idx="38">
                  <c:v>345.78820280557443</c:v>
                </c:pt>
                <c:pt idx="39">
                  <c:v>356.46246577098339</c:v>
                </c:pt>
                <c:pt idx="40">
                  <c:v>366.92133550099737</c:v>
                </c:pt>
                <c:pt idx="41">
                  <c:v>379.08778460841813</c:v>
                </c:pt>
                <c:pt idx="42">
                  <c:v>391.48105546290429</c:v>
                </c:pt>
                <c:pt idx="43">
                  <c:v>404.30077728836613</c:v>
                </c:pt>
                <c:pt idx="44">
                  <c:v>417.61568303428135</c:v>
                </c:pt>
                <c:pt idx="45">
                  <c:v>431.55448534173365</c:v>
                </c:pt>
                <c:pt idx="46">
                  <c:v>446.75692423732147</c:v>
                </c:pt>
                <c:pt idx="47">
                  <c:v>455.93881406787574</c:v>
                </c:pt>
                <c:pt idx="48">
                  <c:v>464.2447526230132</c:v>
                </c:pt>
                <c:pt idx="49">
                  <c:v>472.75570156924255</c:v>
                </c:pt>
                <c:pt idx="50">
                  <c:v>481.08286248624592</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238.58845125065096</c:v>
                </c:pt>
                <c:pt idx="14">
                  <c:v>245.79232692559358</c:v>
                </c:pt>
                <c:pt idx="15">
                  <c:v>250.38930527292374</c:v>
                </c:pt>
                <c:pt idx="16">
                  <c:v>253.23716816784</c:v>
                </c:pt>
                <c:pt idx="17">
                  <c:v>254.29165168168259</c:v>
                </c:pt>
                <c:pt idx="18">
                  <c:v>256.68419880969998</c:v>
                </c:pt>
                <c:pt idx="19">
                  <c:v>259.26464593191383</c:v>
                </c:pt>
                <c:pt idx="20">
                  <c:v>235.34410288602294</c:v>
                </c:pt>
                <c:pt idx="21">
                  <c:v>244.98557377933062</c:v>
                </c:pt>
                <c:pt idx="22">
                  <c:v>252.36023264429357</c:v>
                </c:pt>
                <c:pt idx="23">
                  <c:v>259.01159067879604</c:v>
                </c:pt>
                <c:pt idx="24">
                  <c:v>266.24343961284342</c:v>
                </c:pt>
                <c:pt idx="25">
                  <c:v>272.97171620474637</c:v>
                </c:pt>
                <c:pt idx="26">
                  <c:v>278.6702375964237</c:v>
                </c:pt>
                <c:pt idx="27">
                  <c:v>284.39226336076615</c:v>
                </c:pt>
                <c:pt idx="28">
                  <c:v>290.3556696710923</c:v>
                </c:pt>
                <c:pt idx="29">
                  <c:v>298.8441542347465</c:v>
                </c:pt>
                <c:pt idx="30">
                  <c:v>306.30100659571701</c:v>
                </c:pt>
                <c:pt idx="31">
                  <c:v>315.51597080472271</c:v>
                </c:pt>
                <c:pt idx="32">
                  <c:v>325.22966874338238</c:v>
                </c:pt>
                <c:pt idx="33">
                  <c:v>336.97942784201086</c:v>
                </c:pt>
                <c:pt idx="34">
                  <c:v>349.82981077724509</c:v>
                </c:pt>
                <c:pt idx="35">
                  <c:v>359.88385155716895</c:v>
                </c:pt>
                <c:pt idx="36">
                  <c:v>370.02401369581673</c:v>
                </c:pt>
                <c:pt idx="37">
                  <c:v>381.3178518410225</c:v>
                </c:pt>
                <c:pt idx="38">
                  <c:v>392.63267761729179</c:v>
                </c:pt>
                <c:pt idx="39">
                  <c:v>405.22011706101608</c:v>
                </c:pt>
                <c:pt idx="40">
                  <c:v>417.5535577681618</c:v>
                </c:pt>
                <c:pt idx="41">
                  <c:v>431.90063183604747</c:v>
                </c:pt>
                <c:pt idx="42">
                  <c:v>446.51518151465763</c:v>
                </c:pt>
                <c:pt idx="43">
                  <c:v>461.63261610347371</c:v>
                </c:pt>
                <c:pt idx="44">
                  <c:v>477.33398774090961</c:v>
                </c:pt>
                <c:pt idx="45">
                  <c:v>493.77107857628414</c:v>
                </c:pt>
                <c:pt idx="46">
                  <c:v>511.69829093888484</c:v>
                </c:pt>
                <c:pt idx="47">
                  <c:v>522.5258752503812</c:v>
                </c:pt>
                <c:pt idx="48">
                  <c:v>532.32050921479595</c:v>
                </c:pt>
                <c:pt idx="49">
                  <c:v>542.35689812674798</c:v>
                </c:pt>
                <c:pt idx="50">
                  <c:v>552.1765581932649</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2942.4453105118937</c:v>
                </c:pt>
                <c:pt idx="15">
                  <c:v>2979.877509050561</c:v>
                </c:pt>
                <c:pt idx="16">
                  <c:v>3011.5897015159671</c:v>
                </c:pt>
                <c:pt idx="17">
                  <c:v>3037.4479061853235</c:v>
                </c:pt>
                <c:pt idx="18">
                  <c:v>3068.5581134720883</c:v>
                </c:pt>
                <c:pt idx="19">
                  <c:v>3100.7243936023351</c:v>
                </c:pt>
                <c:pt idx="20">
                  <c:v>3033.2180532326011</c:v>
                </c:pt>
                <c:pt idx="21">
                  <c:v>3091.737711484694</c:v>
                </c:pt>
                <c:pt idx="22">
                  <c:v>3142.7103994286649</c:v>
                </c:pt>
                <c:pt idx="23">
                  <c:v>3191.3162604219474</c:v>
                </c:pt>
                <c:pt idx="24">
                  <c:v>3242.4591358681314</c:v>
                </c:pt>
                <c:pt idx="25">
                  <c:v>3292.1276773738859</c:v>
                </c:pt>
                <c:pt idx="26">
                  <c:v>3336.9242779699043</c:v>
                </c:pt>
                <c:pt idx="27">
                  <c:v>3380.6912322188105</c:v>
                </c:pt>
                <c:pt idx="28">
                  <c:v>3424.1770250007862</c:v>
                </c:pt>
                <c:pt idx="29">
                  <c:v>3475.7885049374804</c:v>
                </c:pt>
                <c:pt idx="30">
                  <c:v>3522.2904974724333</c:v>
                </c:pt>
                <c:pt idx="31">
                  <c:v>3574.967823193756</c:v>
                </c:pt>
                <c:pt idx="32">
                  <c:v>3629.1369516588543</c:v>
                </c:pt>
                <c:pt idx="33">
                  <c:v>3690.4791658256986</c:v>
                </c:pt>
                <c:pt idx="34">
                  <c:v>3755.5118307318212</c:v>
                </c:pt>
                <c:pt idx="35">
                  <c:v>3809.7770487070147</c:v>
                </c:pt>
                <c:pt idx="36">
                  <c:v>3864.0667465813394</c:v>
                </c:pt>
                <c:pt idx="37">
                  <c:v>3922.3256508408776</c:v>
                </c:pt>
                <c:pt idx="38">
                  <c:v>3980.3444737638001</c:v>
                </c:pt>
                <c:pt idx="39">
                  <c:v>4042.7503816928547</c:v>
                </c:pt>
                <c:pt idx="40">
                  <c:v>4103.8744916471132</c:v>
                </c:pt>
                <c:pt idx="41">
                  <c:v>4172.1460174383346</c:v>
                </c:pt>
                <c:pt idx="42">
                  <c:v>4241.0836715007863</c:v>
                </c:pt>
                <c:pt idx="43">
                  <c:v>4311.550042578614</c:v>
                </c:pt>
                <c:pt idx="44">
                  <c:v>4383.835831802603</c:v>
                </c:pt>
                <c:pt idx="45">
                  <c:v>4458.4940406590104</c:v>
                </c:pt>
                <c:pt idx="46">
                  <c:v>4538.3504561875952</c:v>
                </c:pt>
                <c:pt idx="47">
                  <c:v>4591.5629979356218</c:v>
                </c:pt>
                <c:pt idx="48">
                  <c:v>4640.6067381847788</c:v>
                </c:pt>
                <c:pt idx="49">
                  <c:v>4690.1977801870444</c:v>
                </c:pt>
                <c:pt idx="50">
                  <c:v>4738.6291741964387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2031.5845891224521</c:v>
                </c:pt>
                <c:pt idx="15">
                  <c:v>2065.7957253002255</c:v>
                </c:pt>
                <c:pt idx="16">
                  <c:v>2094.7790652397448</c:v>
                </c:pt>
                <c:pt idx="17">
                  <c:v>2118.412156423055</c:v>
                </c:pt>
                <c:pt idx="18">
                  <c:v>2146.8453123571589</c:v>
                </c:pt>
                <c:pt idx="19">
                  <c:v>2176.2436654550011</c:v>
                </c:pt>
                <c:pt idx="20">
                  <c:v>2114.546284766383</c:v>
                </c:pt>
                <c:pt idx="21">
                  <c:v>2168.0302925376877</c:v>
                </c:pt>
                <c:pt idx="22">
                  <c:v>2214.6167511662661</c:v>
                </c:pt>
                <c:pt idx="23">
                  <c:v>2259.0400496738707</c:v>
                </c:pt>
                <c:pt idx="24">
                  <c:v>2305.7820510715419</c:v>
                </c:pt>
                <c:pt idx="25">
                  <c:v>2351.176585818132</c:v>
                </c:pt>
                <c:pt idx="26">
                  <c:v>2392.1184129915637</c:v>
                </c:pt>
                <c:pt idx="27">
                  <c:v>2432.1191954823112</c:v>
                </c:pt>
                <c:pt idx="28">
                  <c:v>2471.8630106131764</c:v>
                </c:pt>
                <c:pt idx="29">
                  <c:v>2519.0332928135849</c:v>
                </c:pt>
                <c:pt idx="30">
                  <c:v>2561.53376196203</c:v>
                </c:pt>
                <c:pt idx="31">
                  <c:v>2609.678173300078</c:v>
                </c:pt>
                <c:pt idx="32">
                  <c:v>2659.1860168919115</c:v>
                </c:pt>
                <c:pt idx="33">
                  <c:v>2715.2496980069877</c:v>
                </c:pt>
                <c:pt idx="34">
                  <c:v>2774.6862644381217</c:v>
                </c:pt>
                <c:pt idx="35">
                  <c:v>2824.2819289820613</c:v>
                </c:pt>
                <c:pt idx="36">
                  <c:v>2873.899966915636</c:v>
                </c:pt>
                <c:pt idx="37">
                  <c:v>2927.1456587264465</c:v>
                </c:pt>
                <c:pt idx="38">
                  <c:v>2980.1719283386856</c:v>
                </c:pt>
                <c:pt idx="39">
                  <c:v>3037.2077717517586</c:v>
                </c:pt>
                <c:pt idx="40">
                  <c:v>3093.0721166480434</c:v>
                </c:pt>
                <c:pt idx="41">
                  <c:v>3155.4688381095184</c:v>
                </c:pt>
                <c:pt idx="42">
                  <c:v>3218.4743671187362</c:v>
                </c:pt>
                <c:pt idx="43">
                  <c:v>3282.8770661588906</c:v>
                </c:pt>
                <c:pt idx="44">
                  <c:v>3348.94262136012</c:v>
                </c:pt>
                <c:pt idx="45">
                  <c:v>3417.1764481105524</c:v>
                </c:pt>
                <c:pt idx="46">
                  <c:v>3490.1611728387879</c:v>
                </c:pt>
                <c:pt idx="47">
                  <c:v>3538.7947445545042</c:v>
                </c:pt>
                <c:pt idx="48">
                  <c:v>3583.618242554443</c:v>
                </c:pt>
                <c:pt idx="49">
                  <c:v>3628.9419466746976</c:v>
                </c:pt>
                <c:pt idx="50">
                  <c:v>3673.2057911834099</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152.72952607078591</c:v>
                </c:pt>
                <c:pt idx="13">
                  <c:v>154.16984221187647</c:v>
                </c:pt>
                <c:pt idx="14">
                  <c:v>155.66827791085188</c:v>
                </c:pt>
                <c:pt idx="15">
                  <c:v>157.21198381172761</c:v>
                </c:pt>
                <c:pt idx="16">
                  <c:v>158.8062765556717</c:v>
                </c:pt>
                <c:pt idx="17">
                  <c:v>160.45324259982834</c:v>
                </c:pt>
                <c:pt idx="18">
                  <c:v>162.12709927917498</c:v>
                </c:pt>
                <c:pt idx="19">
                  <c:v>163.82857693085529</c:v>
                </c:pt>
                <c:pt idx="20">
                  <c:v>165.32277348853839</c:v>
                </c:pt>
                <c:pt idx="21">
                  <c:v>167.06422683889033</c:v>
                </c:pt>
                <c:pt idx="22">
                  <c:v>168.8612107117236</c:v>
                </c:pt>
                <c:pt idx="23">
                  <c:v>170.6790035293597</c:v>
                </c:pt>
                <c:pt idx="24">
                  <c:v>172.52781526253753</c:v>
                </c:pt>
                <c:pt idx="25">
                  <c:v>174.40410050133301</c:v>
                </c:pt>
                <c:pt idx="26">
                  <c:v>176.19755683995777</c:v>
                </c:pt>
                <c:pt idx="27">
                  <c:v>177.90750663731015</c:v>
                </c:pt>
                <c:pt idx="28">
                  <c:v>179.53034187019423</c:v>
                </c:pt>
                <c:pt idx="29">
                  <c:v>181.07027554204711</c:v>
                </c:pt>
                <c:pt idx="30">
                  <c:v>182.51011276743986</c:v>
                </c:pt>
                <c:pt idx="31">
                  <c:v>183.93098378813488</c:v>
                </c:pt>
                <c:pt idx="32">
                  <c:v>185.3270132942182</c:v>
                </c:pt>
                <c:pt idx="33">
                  <c:v>186.70268457123657</c:v>
                </c:pt>
                <c:pt idx="34">
                  <c:v>188.05334797198026</c:v>
                </c:pt>
                <c:pt idx="35">
                  <c:v>189.36341458667772</c:v>
                </c:pt>
                <c:pt idx="36">
                  <c:v>190.65174125749959</c:v>
                </c:pt>
                <c:pt idx="37">
                  <c:v>191.92140506235717</c:v>
                </c:pt>
                <c:pt idx="38">
                  <c:v>193.16735327631929</c:v>
                </c:pt>
                <c:pt idx="39">
                  <c:v>194.39336396159572</c:v>
                </c:pt>
                <c:pt idx="40">
                  <c:v>195.59294919998021</c:v>
                </c:pt>
                <c:pt idx="41">
                  <c:v>196.77639345255636</c:v>
                </c:pt>
                <c:pt idx="42">
                  <c:v>197.93648905034655</c:v>
                </c:pt>
                <c:pt idx="43">
                  <c:v>199.07337009028254</c:v>
                </c:pt>
                <c:pt idx="44">
                  <c:v>200.18661185090201</c:v>
                </c:pt>
                <c:pt idx="45">
                  <c:v>201.27606425765345</c:v>
                </c:pt>
                <c:pt idx="46">
                  <c:v>202.3467605372629</c:v>
                </c:pt>
                <c:pt idx="47">
                  <c:v>203.36630277490869</c:v>
                </c:pt>
                <c:pt idx="48">
                  <c:v>204.35652344885375</c:v>
                </c:pt>
                <c:pt idx="49">
                  <c:v>205.32154085721129</c:v>
                </c:pt>
                <c:pt idx="50">
                  <c:v>206.25907505343471</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168.49335641070599</c:v>
                </c:pt>
                <c:pt idx="13">
                  <c:v>171.01670205543257</c:v>
                </c:pt>
                <c:pt idx="14">
                  <c:v>173.64186960514104</c:v>
                </c:pt>
                <c:pt idx="15">
                  <c:v>176.34634777530448</c:v>
                </c:pt>
                <c:pt idx="16">
                  <c:v>179.13945099554923</c:v>
                </c:pt>
                <c:pt idx="17">
                  <c:v>182.02483461097444</c:v>
                </c:pt>
                <c:pt idx="18">
                  <c:v>184.95732897191922</c:v>
                </c:pt>
                <c:pt idx="19">
                  <c:v>187.93821358431842</c:v>
                </c:pt>
                <c:pt idx="20">
                  <c:v>190.55595441817471</c:v>
                </c:pt>
                <c:pt idx="21">
                  <c:v>193.60687400571601</c:v>
                </c:pt>
                <c:pt idx="22">
                  <c:v>196.75507966681784</c:v>
                </c:pt>
                <c:pt idx="23">
                  <c:v>199.93974132444816</c:v>
                </c:pt>
                <c:pt idx="24">
                  <c:v>203.17874622187395</c:v>
                </c:pt>
                <c:pt idx="25">
                  <c:v>206.46588301810155</c:v>
                </c:pt>
                <c:pt idx="26">
                  <c:v>209.60790865536853</c:v>
                </c:pt>
                <c:pt idx="27">
                  <c:v>212.60363594797741</c:v>
                </c:pt>
                <c:pt idx="28">
                  <c:v>215.44674386031832</c:v>
                </c:pt>
                <c:pt idx="29">
                  <c:v>218.14461331632225</c:v>
                </c:pt>
                <c:pt idx="30">
                  <c:v>220.66711993008491</c:v>
                </c:pt>
                <c:pt idx="31">
                  <c:v>223.15639891509591</c:v>
                </c:pt>
                <c:pt idx="32">
                  <c:v>225.60215708831049</c:v>
                </c:pt>
                <c:pt idx="33">
                  <c:v>228.01224889135827</c:v>
                </c:pt>
                <c:pt idx="34">
                  <c:v>230.37852842716737</c:v>
                </c:pt>
                <c:pt idx="35">
                  <c:v>232.67368488080223</c:v>
                </c:pt>
                <c:pt idx="36">
                  <c:v>234.93075428456655</c:v>
                </c:pt>
                <c:pt idx="37">
                  <c:v>237.15512749045766</c:v>
                </c:pt>
                <c:pt idx="38">
                  <c:v>239.33795243392854</c:v>
                </c:pt>
                <c:pt idx="39">
                  <c:v>241.48584804852473</c:v>
                </c:pt>
                <c:pt idx="40">
                  <c:v>243.58744789900186</c:v>
                </c:pt>
                <c:pt idx="41">
                  <c:v>245.66076973114744</c:v>
                </c:pt>
                <c:pt idx="42">
                  <c:v>247.69318615045788</c:v>
                </c:pt>
                <c:pt idx="43">
                  <c:v>249.68493208654286</c:v>
                </c:pt>
                <c:pt idx="44">
                  <c:v>251.63526345341887</c:v>
                </c:pt>
                <c:pt idx="45">
                  <c:v>253.54391732966559</c:v>
                </c:pt>
                <c:pt idx="46">
                  <c:v>255.41971162016884</c:v>
                </c:pt>
                <c:pt idx="47">
                  <c:v>257.20588716287324</c:v>
                </c:pt>
                <c:pt idx="48">
                  <c:v>258.94069312222706</c:v>
                </c:pt>
                <c:pt idx="49">
                  <c:v>260.63134450423587</c:v>
                </c:pt>
                <c:pt idx="50">
                  <c:v>262.27384698222056</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591724.04928396817</c:v>
                </c:pt>
                <c:pt idx="31">
                  <c:v>599586.20884960971</c:v>
                </c:pt>
                <c:pt idx="32">
                  <c:v>606006.40208307758</c:v>
                </c:pt>
                <c:pt idx="33">
                  <c:v>611998.43173377542</c:v>
                </c:pt>
                <c:pt idx="34">
                  <c:v>618500.96495050064</c:v>
                </c:pt>
                <c:pt idx="35">
                  <c:v>624741.56319217291</c:v>
                </c:pt>
                <c:pt idx="36">
                  <c:v>630079.86389258492</c:v>
                </c:pt>
                <c:pt idx="37">
                  <c:v>635248.44396024302</c:v>
                </c:pt>
                <c:pt idx="38">
                  <c:v>640387.11637982924</c:v>
                </c:pt>
                <c:pt idx="39">
                  <c:v>647058.96711225645</c:v>
                </c:pt>
                <c:pt idx="40">
                  <c:v>652788.44347111252</c:v>
                </c:pt>
                <c:pt idx="41">
                  <c:v>659668.67519306554</c:v>
                </c:pt>
                <c:pt idx="42">
                  <c:v>666822.85924663302</c:v>
                </c:pt>
                <c:pt idx="43">
                  <c:v>675286.00128482643</c:v>
                </c:pt>
                <c:pt idx="44">
                  <c:v>684406.56573906308</c:v>
                </c:pt>
                <c:pt idx="45">
                  <c:v>691551.7725383623</c:v>
                </c:pt>
                <c:pt idx="46">
                  <c:v>698695.53238518641</c:v>
                </c:pt>
                <c:pt idx="47">
                  <c:v>706547.71123623813</c:v>
                </c:pt>
                <c:pt idx="48">
                  <c:v>714344.34304980584</c:v>
                </c:pt>
                <c:pt idx="49">
                  <c:v>722912.97720276832</c:v>
                </c:pt>
                <c:pt idx="50">
                  <c:v>731234.85748611332</c:v>
                </c:pt>
                <c:pt idx="51">
                  <c:v>740809.00066643313</c:v>
                </c:pt>
                <c:pt idx="52">
                  <c:v>750475.40790727839</c:v>
                </c:pt>
                <c:pt idx="53">
                  <c:v>760385.23399090371</c:v>
                </c:pt>
                <c:pt idx="54">
                  <c:v>770587.16033398488</c:v>
                </c:pt>
                <c:pt idx="55">
                  <c:v>781175.28010487161</c:v>
                </c:pt>
                <c:pt idx="56">
                  <c:v>792639.53180786327</c:v>
                </c:pt>
                <c:pt idx="57">
                  <c:v>799427.88794809429</c:v>
                </c:pt>
                <c:pt idx="58">
                  <c:v>805484.77100745309</c:v>
                </c:pt>
                <c:pt idx="59">
                  <c:v>811632.60899818118</c:v>
                </c:pt>
                <c:pt idx="60">
                  <c:v>817575.70298704691</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490285.64083528786</c:v>
                </c:pt>
                <c:pt idx="31">
                  <c:v>496800.00161824806</c:v>
                </c:pt>
                <c:pt idx="32">
                  <c:v>502119.59029740712</c:v>
                </c:pt>
                <c:pt idx="33">
                  <c:v>507084.41486512817</c:v>
                </c:pt>
                <c:pt idx="34">
                  <c:v>512472.22810184344</c:v>
                </c:pt>
                <c:pt idx="35">
                  <c:v>517643.00950208615</c:v>
                </c:pt>
                <c:pt idx="36">
                  <c:v>522066.17293957033</c:v>
                </c:pt>
                <c:pt idx="37">
                  <c:v>526348.71070991561</c:v>
                </c:pt>
                <c:pt idx="38">
                  <c:v>530606.46785757283</c:v>
                </c:pt>
                <c:pt idx="39">
                  <c:v>536134.57275015535</c:v>
                </c:pt>
                <c:pt idx="40">
                  <c:v>540881.85316177888</c:v>
                </c:pt>
                <c:pt idx="41">
                  <c:v>546582.61658854003</c:v>
                </c:pt>
                <c:pt idx="42">
                  <c:v>552510.36909006734</c:v>
                </c:pt>
                <c:pt idx="43">
                  <c:v>559522.68677885621</c:v>
                </c:pt>
                <c:pt idx="44">
                  <c:v>567079.72589808085</c:v>
                </c:pt>
                <c:pt idx="45">
                  <c:v>573000.04010321444</c:v>
                </c:pt>
                <c:pt idx="46">
                  <c:v>578919.15540486877</c:v>
                </c:pt>
                <c:pt idx="47">
                  <c:v>585425.246452883</c:v>
                </c:pt>
                <c:pt idx="48">
                  <c:v>591885.31281269621</c:v>
                </c:pt>
                <c:pt idx="49">
                  <c:v>598985.03825372236</c:v>
                </c:pt>
                <c:pt idx="50">
                  <c:v>605880.31048849388</c:v>
                </c:pt>
                <c:pt idx="51">
                  <c:v>613813.1719807589</c:v>
                </c:pt>
                <c:pt idx="52">
                  <c:v>621822.48083745933</c:v>
                </c:pt>
                <c:pt idx="53">
                  <c:v>630033.47959246312</c:v>
                </c:pt>
                <c:pt idx="54">
                  <c:v>638486.50427673024</c:v>
                </c:pt>
                <c:pt idx="55">
                  <c:v>647259.51780117932</c:v>
                </c:pt>
                <c:pt idx="56">
                  <c:v>656758.4692122296</c:v>
                </c:pt>
                <c:pt idx="57">
                  <c:v>662383.10715699242</c:v>
                </c:pt>
                <c:pt idx="58">
                  <c:v>667401.6674061754</c:v>
                </c:pt>
                <c:pt idx="59">
                  <c:v>672495.5903127786</c:v>
                </c:pt>
                <c:pt idx="60">
                  <c:v>677419.86818926735</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608630.45069208159</c:v>
                </c:pt>
                <c:pt idx="31">
                  <c:v>616717.24338817014</c:v>
                </c:pt>
                <c:pt idx="32">
                  <c:v>623320.87071402278</c:v>
                </c:pt>
                <c:pt idx="33">
                  <c:v>629484.10121188336</c:v>
                </c:pt>
                <c:pt idx="34">
                  <c:v>636172.42109194363</c:v>
                </c:pt>
                <c:pt idx="35">
                  <c:v>642591.32214052079</c:v>
                </c:pt>
                <c:pt idx="36">
                  <c:v>648082.14571808744</c:v>
                </c:pt>
                <c:pt idx="37">
                  <c:v>653398.39950196433</c:v>
                </c:pt>
                <c:pt idx="38">
                  <c:v>658683.8911335388</c:v>
                </c:pt>
                <c:pt idx="39">
                  <c:v>665546.36617260682</c:v>
                </c:pt>
                <c:pt idx="40">
                  <c:v>671439.54185600148</c:v>
                </c:pt>
                <c:pt idx="41">
                  <c:v>678516.35162715323</c:v>
                </c:pt>
                <c:pt idx="42">
                  <c:v>685874.94093939406</c:v>
                </c:pt>
                <c:pt idx="43">
                  <c:v>694579.88703582168</c:v>
                </c:pt>
                <c:pt idx="44">
                  <c:v>703961.03904589359</c:v>
                </c:pt>
                <c:pt idx="45">
                  <c:v>711310.39461088704</c:v>
                </c:pt>
                <c:pt idx="46">
                  <c:v>718658.26188190619</c:v>
                </c:pt>
                <c:pt idx="47">
                  <c:v>726734.78870013077</c:v>
                </c:pt>
                <c:pt idx="48">
                  <c:v>734754.18142265757</c:v>
                </c:pt>
                <c:pt idx="49">
                  <c:v>743567.63369427621</c:v>
                </c:pt>
                <c:pt idx="50">
                  <c:v>752127.28198571678</c:v>
                </c:pt>
                <c:pt idx="51">
                  <c:v>761974.97211404564</c:v>
                </c:pt>
                <c:pt idx="52">
                  <c:v>771917.5624189151</c:v>
                </c:pt>
                <c:pt idx="53">
                  <c:v>782110.52639064391</c:v>
                </c:pt>
                <c:pt idx="54">
                  <c:v>792603.9363435274</c:v>
                </c:pt>
                <c:pt idx="55">
                  <c:v>803494.57382215373</c:v>
                </c:pt>
                <c:pt idx="56">
                  <c:v>815286.37557380239</c:v>
                </c:pt>
                <c:pt idx="57">
                  <c:v>822268.68474661151</c:v>
                </c:pt>
                <c:pt idx="58">
                  <c:v>828498.62160766625</c:v>
                </c:pt>
                <c:pt idx="59">
                  <c:v>834822.11211241502</c:v>
                </c:pt>
                <c:pt idx="60">
                  <c:v>840935.00878667692</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4721629.1041893447</c:v>
                </c:pt>
                <c:pt idx="31">
                  <c:v>4812782.5377993621</c:v>
                </c:pt>
                <c:pt idx="32">
                  <c:v>4860239.7536649602</c:v>
                </c:pt>
                <c:pt idx="33">
                  <c:v>4892836.5307874447</c:v>
                </c:pt>
                <c:pt idx="34">
                  <c:v>4933485.9288941631</c:v>
                </c:pt>
                <c:pt idx="35">
                  <c:v>4963635.2298485739</c:v>
                </c:pt>
                <c:pt idx="36">
                  <c:v>4974320.3458082583</c:v>
                </c:pt>
                <c:pt idx="37">
                  <c:v>4983354.1947759129</c:v>
                </c:pt>
                <c:pt idx="38">
                  <c:v>4994134.1449826844</c:v>
                </c:pt>
                <c:pt idx="39">
                  <c:v>5041510.4431582661</c:v>
                </c:pt>
                <c:pt idx="40">
                  <c:v>5069751.4536064081</c:v>
                </c:pt>
                <c:pt idx="41">
                  <c:v>5078579.7870154139</c:v>
                </c:pt>
                <c:pt idx="42">
                  <c:v>5089691.066116441</c:v>
                </c:pt>
                <c:pt idx="43">
                  <c:v>5123946.9878055798</c:v>
                </c:pt>
                <c:pt idx="44">
                  <c:v>5166547.5055382811</c:v>
                </c:pt>
                <c:pt idx="45">
                  <c:v>5165327.4179214211</c:v>
                </c:pt>
                <c:pt idx="46">
                  <c:v>5160354.1315126978</c:v>
                </c:pt>
                <c:pt idx="47">
                  <c:v>5164894.519797097</c:v>
                </c:pt>
                <c:pt idx="48">
                  <c:v>5164211.3482417632</c:v>
                </c:pt>
                <c:pt idx="49">
                  <c:v>5173081.1238739742</c:v>
                </c:pt>
                <c:pt idx="50">
                  <c:v>5172991.8360710489</c:v>
                </c:pt>
                <c:pt idx="51">
                  <c:v>5215900.2679658616</c:v>
                </c:pt>
                <c:pt idx="52">
                  <c:v>5256027.4623598214</c:v>
                </c:pt>
                <c:pt idx="53">
                  <c:v>5295798.2853017766</c:v>
                </c:pt>
                <c:pt idx="54">
                  <c:v>5335805.2161333412</c:v>
                </c:pt>
                <c:pt idx="55">
                  <c:v>5377280.9114361349</c:v>
                </c:pt>
                <c:pt idx="56">
                  <c:v>5427257.8709909478</c:v>
                </c:pt>
                <c:pt idx="57">
                  <c:v>5402446.8156730589</c:v>
                </c:pt>
                <c:pt idx="58">
                  <c:v>5364796.6849728068</c:v>
                </c:pt>
                <c:pt idx="59">
                  <c:v>5326721.4012188073</c:v>
                </c:pt>
                <c:pt idx="60">
                  <c:v>5284035.0403988343</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4187105.0546584753</c:v>
                </c:pt>
                <c:pt idx="31">
                  <c:v>4267939.2316333968</c:v>
                </c:pt>
                <c:pt idx="32">
                  <c:v>4310023.9324953416</c:v>
                </c:pt>
                <c:pt idx="33">
                  <c:v>4338930.5084341494</c:v>
                </c:pt>
                <c:pt idx="34">
                  <c:v>4374978.0878872769</c:v>
                </c:pt>
                <c:pt idx="35">
                  <c:v>4401714.2604317544</c:v>
                </c:pt>
                <c:pt idx="36">
                  <c:v>4411189.740622418</c:v>
                </c:pt>
                <c:pt idx="37">
                  <c:v>4419200.8897069413</c:v>
                </c:pt>
                <c:pt idx="38">
                  <c:v>4428760.4681921918</c:v>
                </c:pt>
                <c:pt idx="39">
                  <c:v>4470773.4118573302</c:v>
                </c:pt>
                <c:pt idx="40">
                  <c:v>4495817.3267830405</c:v>
                </c:pt>
                <c:pt idx="41">
                  <c:v>4503646.226221215</c:v>
                </c:pt>
                <c:pt idx="42">
                  <c:v>4513499.6246692967</c:v>
                </c:pt>
                <c:pt idx="43">
                  <c:v>4543877.5174879665</c:v>
                </c:pt>
                <c:pt idx="44">
                  <c:v>4581655.335099984</c:v>
                </c:pt>
                <c:pt idx="45">
                  <c:v>4580573.3706095619</c:v>
                </c:pt>
                <c:pt idx="46">
                  <c:v>4576163.0977565423</c:v>
                </c:pt>
                <c:pt idx="47">
                  <c:v>4580189.4798200661</c:v>
                </c:pt>
                <c:pt idx="48">
                  <c:v>4579583.6484408081</c:v>
                </c:pt>
                <c:pt idx="49">
                  <c:v>4587449.2985297507</c:v>
                </c:pt>
                <c:pt idx="50">
                  <c:v>4587370.1187799862</c:v>
                </c:pt>
                <c:pt idx="51">
                  <c:v>4625420.9923470849</c:v>
                </c:pt>
                <c:pt idx="52">
                  <c:v>4661005.4854888972</c:v>
                </c:pt>
                <c:pt idx="53">
                  <c:v>4696273.9511166699</c:v>
                </c:pt>
                <c:pt idx="54">
                  <c:v>4731751.7954389993</c:v>
                </c:pt>
                <c:pt idx="55">
                  <c:v>4768532.1290094014</c:v>
                </c:pt>
                <c:pt idx="56">
                  <c:v>4812851.3195580104</c:v>
                </c:pt>
                <c:pt idx="57">
                  <c:v>4790849.0629553534</c:v>
                </c:pt>
                <c:pt idx="58">
                  <c:v>4757461.2112023002</c:v>
                </c:pt>
                <c:pt idx="59">
                  <c:v>4723696.3369298857</c:v>
                </c:pt>
                <c:pt idx="60">
                  <c:v>4685842.3943159468</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593615.89806046535</c:v>
                </c:pt>
                <c:pt idx="31">
                  <c:v>619653.86226726312</c:v>
                </c:pt>
                <c:pt idx="32">
                  <c:v>640633.37337259552</c:v>
                </c:pt>
                <c:pt idx="33">
                  <c:v>660059.94932364824</c:v>
                </c:pt>
                <c:pt idx="34">
                  <c:v>680973.46124057891</c:v>
                </c:pt>
                <c:pt idx="35">
                  <c:v>700845.75582530885</c:v>
                </c:pt>
                <c:pt idx="36">
                  <c:v>718297.34192295151</c:v>
                </c:pt>
                <c:pt idx="37">
                  <c:v>735783.33910980902</c:v>
                </c:pt>
                <c:pt idx="38">
                  <c:v>753812.41832269588</c:v>
                </c:pt>
                <c:pt idx="39">
                  <c:v>777790.58125189471</c:v>
                </c:pt>
                <c:pt idx="40">
                  <c:v>799314.92706496059</c:v>
                </c:pt>
                <c:pt idx="41">
                  <c:v>827260.44123970158</c:v>
                </c:pt>
                <c:pt idx="42">
                  <c:v>856617.30858623353</c:v>
                </c:pt>
                <c:pt idx="43">
                  <c:v>891109.68488211837</c:v>
                </c:pt>
                <c:pt idx="44">
                  <c:v>928544.17423749017</c:v>
                </c:pt>
                <c:pt idx="45">
                  <c:v>959464.38799761457</c:v>
                </c:pt>
                <c:pt idx="46">
                  <c:v>990835.07511555206</c:v>
                </c:pt>
                <c:pt idx="47">
                  <c:v>1025285.8388521799</c:v>
                </c:pt>
                <c:pt idx="48">
                  <c:v>1060055.9152008605</c:v>
                </c:pt>
                <c:pt idx="49">
                  <c:v>1098256.8449257626</c:v>
                </c:pt>
                <c:pt idx="50">
                  <c:v>1136119.5299374217</c:v>
                </c:pt>
                <c:pt idx="51">
                  <c:v>1177865.0780816718</c:v>
                </c:pt>
                <c:pt idx="52">
                  <c:v>1220531.8676717188</c:v>
                </c:pt>
                <c:pt idx="53">
                  <c:v>1264721.0141236938</c:v>
                </c:pt>
                <c:pt idx="54">
                  <c:v>1310650.9137138992</c:v>
                </c:pt>
                <c:pt idx="55">
                  <c:v>1358723.08237063</c:v>
                </c:pt>
                <c:pt idx="56">
                  <c:v>1410888.607194508</c:v>
                </c:pt>
                <c:pt idx="57">
                  <c:v>1445157.7366116913</c:v>
                </c:pt>
                <c:pt idx="58">
                  <c:v>1476945.9518466305</c:v>
                </c:pt>
                <c:pt idx="59">
                  <c:v>1509516.1953249576</c:v>
                </c:pt>
                <c:pt idx="60">
                  <c:v>1541685.2981178942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19386115.931365576</c:v>
                      </c:pt>
                      <c:pt idx="31">
                        <c:v>19469503.305698846</c:v>
                      </c:pt>
                      <c:pt idx="32">
                        <c:v>19561789.046031505</c:v>
                      </c:pt>
                      <c:pt idx="33">
                        <c:v>19658622.07919101</c:v>
                      </c:pt>
                      <c:pt idx="34">
                        <c:v>19760924.204507221</c:v>
                      </c:pt>
                      <c:pt idx="35">
                        <c:v>19868052.190704573</c:v>
                      </c:pt>
                      <c:pt idx="36">
                        <c:v>19967297.876877651</c:v>
                      </c:pt>
                      <c:pt idx="37">
                        <c:v>20058588.051358163</c:v>
                      </c:pt>
                      <c:pt idx="38">
                        <c:v>20141527.880994555</c:v>
                      </c:pt>
                      <c:pt idx="39">
                        <c:v>20216608.104100578</c:v>
                      </c:pt>
                      <c:pt idx="40">
                        <c:v>20281935.030614752</c:v>
                      </c:pt>
                      <c:pt idx="41">
                        <c:v>20346529.78534526</c:v>
                      </c:pt>
                      <c:pt idx="42">
                        <c:v>20409672.980672494</c:v>
                      </c:pt>
                      <c:pt idx="43">
                        <c:v>20471799.793342106</c:v>
                      </c:pt>
                      <c:pt idx="44">
                        <c:v>20532346.040525962</c:v>
                      </c:pt>
                      <c:pt idx="45">
                        <c:v>20589572.306206256</c:v>
                      </c:pt>
                      <c:pt idx="46">
                        <c:v>20645501.586159468</c:v>
                      </c:pt>
                      <c:pt idx="47">
                        <c:v>20700425.646231852</c:v>
                      </c:pt>
                      <c:pt idx="48">
                        <c:v>20753761.655308161</c:v>
                      </c:pt>
                      <c:pt idx="49">
                        <c:v>20805884.001863286</c:v>
                      </c:pt>
                      <c:pt idx="50">
                        <c:v>20856069.475162007</c:v>
                      </c:pt>
                      <c:pt idx="51">
                        <c:v>20905389.880899068</c:v>
                      </c:pt>
                      <c:pt idx="52">
                        <c:v>20953051.995889869</c:v>
                      </c:pt>
                      <c:pt idx="53">
                        <c:v>20999050.435280714</c:v>
                      </c:pt>
                      <c:pt idx="54">
                        <c:v>21043322.91271624</c:v>
                      </c:pt>
                      <c:pt idx="55">
                        <c:v>21085838.368369196</c:v>
                      </c:pt>
                      <c:pt idx="56">
                        <c:v>21127108.795940559</c:v>
                      </c:pt>
                      <c:pt idx="57">
                        <c:v>21163745.417794954</c:v>
                      </c:pt>
                      <c:pt idx="58">
                        <c:v>21198029.974261872</c:v>
                      </c:pt>
                      <c:pt idx="59">
                        <c:v>21230383.883654058</c:v>
                      </c:pt>
                      <c:pt idx="60">
                        <c:v>21260564.652859829</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2896775.9437672701</c:v>
                      </c:pt>
                      <c:pt idx="31">
                        <c:v>2909236.1261389079</c:v>
                      </c:pt>
                      <c:pt idx="32">
                        <c:v>2923025.9494070066</c:v>
                      </c:pt>
                      <c:pt idx="33">
                        <c:v>2937495.2532124496</c:v>
                      </c:pt>
                      <c:pt idx="34">
                        <c:v>2952781.7776849871</c:v>
                      </c:pt>
                      <c:pt idx="35">
                        <c:v>2968789.4078064305</c:v>
                      </c:pt>
                      <c:pt idx="36">
                        <c:v>2983619.2229817179</c:v>
                      </c:pt>
                      <c:pt idx="37">
                        <c:v>2997260.2835362772</c:v>
                      </c:pt>
                      <c:pt idx="38">
                        <c:v>3009653.5914129796</c:v>
                      </c:pt>
                      <c:pt idx="39">
                        <c:v>3020872.4753253739</c:v>
                      </c:pt>
                      <c:pt idx="40">
                        <c:v>3030633.9700918598</c:v>
                      </c:pt>
                      <c:pt idx="41">
                        <c:v>3040286.0598791768</c:v>
                      </c:pt>
                      <c:pt idx="42">
                        <c:v>3049721.2499855454</c:v>
                      </c:pt>
                      <c:pt idx="43">
                        <c:v>3059004.5668212348</c:v>
                      </c:pt>
                      <c:pt idx="44">
                        <c:v>3068051.7072050287</c:v>
                      </c:pt>
                      <c:pt idx="45">
                        <c:v>3076602.7583986362</c:v>
                      </c:pt>
                      <c:pt idx="46">
                        <c:v>3084960.0071272771</c:v>
                      </c:pt>
                      <c:pt idx="47">
                        <c:v>3093167.0505863689</c:v>
                      </c:pt>
                      <c:pt idx="48">
                        <c:v>3101136.7990690358</c:v>
                      </c:pt>
                      <c:pt idx="49">
                        <c:v>3108925.1956807207</c:v>
                      </c:pt>
                      <c:pt idx="50">
                        <c:v>3116424.1744494955</c:v>
                      </c:pt>
                      <c:pt idx="51">
                        <c:v>3123793.8902492863</c:v>
                      </c:pt>
                      <c:pt idx="52">
                        <c:v>3130915.8154777964</c:v>
                      </c:pt>
                      <c:pt idx="53">
                        <c:v>3137789.1455017161</c:v>
                      </c:pt>
                      <c:pt idx="54">
                        <c:v>3144404.5731644956</c:v>
                      </c:pt>
                      <c:pt idx="55">
                        <c:v>3150757.4573425236</c:v>
                      </c:pt>
                      <c:pt idx="56">
                        <c:v>3156924.3028416932</c:v>
                      </c:pt>
                      <c:pt idx="57">
                        <c:v>3162398.7405900508</c:v>
                      </c:pt>
                      <c:pt idx="58">
                        <c:v>3167521.7202920043</c:v>
                      </c:pt>
                      <c:pt idx="59">
                        <c:v>3172356.212500032</c:v>
                      </c:pt>
                      <c:pt idx="60">
                        <c:v>3176865.982611239</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2149995.8061461113</c:v>
                      </c:pt>
                      <c:pt idx="31">
                        <c:v>2165310.143394209</c:v>
                      </c:pt>
                      <c:pt idx="32">
                        <c:v>2181893.5412987047</c:v>
                      </c:pt>
                      <c:pt idx="33">
                        <c:v>2199024.1578838141</c:v>
                      </c:pt>
                      <c:pt idx="34">
                        <c:v>2216865.7312232507</c:v>
                      </c:pt>
                      <c:pt idx="35">
                        <c:v>2235318.5352709834</c:v>
                      </c:pt>
                      <c:pt idx="36">
                        <c:v>2252278.4666237356</c:v>
                      </c:pt>
                      <c:pt idx="37">
                        <c:v>2267753.5127862976</c:v>
                      </c:pt>
                      <c:pt idx="38">
                        <c:v>2281697.0408582063</c:v>
                      </c:pt>
                      <c:pt idx="39">
                        <c:v>2294207.7645183522</c:v>
                      </c:pt>
                      <c:pt idx="40">
                        <c:v>2304989.8403471163</c:v>
                      </c:pt>
                      <c:pt idx="41">
                        <c:v>2315542.6231122552</c:v>
                      </c:pt>
                      <c:pt idx="42">
                        <c:v>2325754.9399268627</c:v>
                      </c:pt>
                      <c:pt idx="43">
                        <c:v>2335704.9670434962</c:v>
                      </c:pt>
                      <c:pt idx="44">
                        <c:v>2345306.5480742212</c:v>
                      </c:pt>
                      <c:pt idx="45">
                        <c:v>2354282.1803396731</c:v>
                      </c:pt>
                      <c:pt idx="46">
                        <c:v>2362968.3271855866</c:v>
                      </c:pt>
                      <c:pt idx="47">
                        <c:v>2371417.3613634403</c:v>
                      </c:pt>
                      <c:pt idx="48">
                        <c:v>2379539.1810718779</c:v>
                      </c:pt>
                      <c:pt idx="49">
                        <c:v>2387398.9796309615</c:v>
                      </c:pt>
                      <c:pt idx="50">
                        <c:v>2394883.9319060622</c:v>
                      </c:pt>
                      <c:pt idx="51">
                        <c:v>2402171.2387793795</c:v>
                      </c:pt>
                      <c:pt idx="52">
                        <c:v>2409136.4400611995</c:v>
                      </c:pt>
                      <c:pt idx="53">
                        <c:v>2415782.3580463426</c:v>
                      </c:pt>
                      <c:pt idx="54">
                        <c:v>2422102.4949096437</c:v>
                      </c:pt>
                      <c:pt idx="55">
                        <c:v>2428095.2391841686</c:v>
                      </c:pt>
                      <c:pt idx="56">
                        <c:v>2433845.6713263476</c:v>
                      </c:pt>
                      <c:pt idx="57">
                        <c:v>2438815.5167424171</c:v>
                      </c:pt>
                      <c:pt idx="58">
                        <c:v>2443373.5621137903</c:v>
                      </c:pt>
                      <c:pt idx="59">
                        <c:v>2447590.0779154971</c:v>
                      </c:pt>
                      <c:pt idx="60">
                        <c:v>2451429.3069165708</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4173521.2707542158</c:v>
                      </c:pt>
                      <c:pt idx="31">
                        <c:v>4203249.101882875</c:v>
                      </c:pt>
                      <c:pt idx="32">
                        <c:v>4235440.4036974851</c:v>
                      </c:pt>
                      <c:pt idx="33">
                        <c:v>4268693.9535391675</c:v>
                      </c:pt>
                      <c:pt idx="34">
                        <c:v>4303327.5959039563</c:v>
                      </c:pt>
                      <c:pt idx="35">
                        <c:v>4339147.7449377906</c:v>
                      </c:pt>
                      <c:pt idx="36">
                        <c:v>4372069.9646225451</c:v>
                      </c:pt>
                      <c:pt idx="37">
                        <c:v>4402109.7601145767</c:v>
                      </c:pt>
                      <c:pt idx="38">
                        <c:v>4429176.6087247524</c:v>
                      </c:pt>
                      <c:pt idx="39">
                        <c:v>4453462.1311238594</c:v>
                      </c:pt>
                      <c:pt idx="40">
                        <c:v>4474392.0430267537</c:v>
                      </c:pt>
                      <c:pt idx="41">
                        <c:v>4494876.8566296706</c:v>
                      </c:pt>
                      <c:pt idx="42">
                        <c:v>4514700.7657403797</c:v>
                      </c:pt>
                      <c:pt idx="43">
                        <c:v>4534015.5242609028</c:v>
                      </c:pt>
                      <c:pt idx="44">
                        <c:v>4552653.8874381939</c:v>
                      </c:pt>
                      <c:pt idx="45">
                        <c:v>4570077.1736005414</c:v>
                      </c:pt>
                      <c:pt idx="46">
                        <c:v>4586938.5174779026</c:v>
                      </c:pt>
                      <c:pt idx="47">
                        <c:v>4603339.5838231482</c:v>
                      </c:pt>
                      <c:pt idx="48">
                        <c:v>4619105.4691395266</c:v>
                      </c:pt>
                      <c:pt idx="49">
                        <c:v>4634362.7251659837</c:v>
                      </c:pt>
                      <c:pt idx="50">
                        <c:v>4648892.3384058848</c:v>
                      </c:pt>
                      <c:pt idx="51">
                        <c:v>4663038.2870423235</c:v>
                      </c:pt>
                      <c:pt idx="52">
                        <c:v>4676558.9718835037</c:v>
                      </c:pt>
                      <c:pt idx="53">
                        <c:v>4689459.8715017233</c:v>
                      </c:pt>
                      <c:pt idx="54">
                        <c:v>4701728.3724716604</c:v>
                      </c:pt>
                      <c:pt idx="55">
                        <c:v>4713361.3466516202</c:v>
                      </c:pt>
                      <c:pt idx="56">
                        <c:v>4724523.9502217332</c:v>
                      </c:pt>
                      <c:pt idx="57">
                        <c:v>4734171.2972058672</c:v>
                      </c:pt>
                      <c:pt idx="58">
                        <c:v>4743019.2676326502</c:v>
                      </c:pt>
                      <c:pt idx="59">
                        <c:v>4751204.2688947879</c:v>
                      </c:pt>
                      <c:pt idx="60">
                        <c:v>4758656.8898968715</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292193.07090934378</c:v>
                      </c:pt>
                      <c:pt idx="31">
                        <c:v>295559.855485935</c:v>
                      </c:pt>
                      <c:pt idx="32">
                        <c:v>297473.13194093376</c:v>
                      </c:pt>
                      <c:pt idx="33">
                        <c:v>298898.52277747513</c:v>
                      </c:pt>
                      <c:pt idx="34">
                        <c:v>300557.91113990522</c:v>
                      </c:pt>
                      <c:pt idx="35">
                        <c:v>301860.28370850312</c:v>
                      </c:pt>
                      <c:pt idx="36">
                        <c:v>302678.79226498317</c:v>
                      </c:pt>
                      <c:pt idx="37">
                        <c:v>303587.67484852776</c:v>
                      </c:pt>
                      <c:pt idx="38">
                        <c:v>304701.80855994637</c:v>
                      </c:pt>
                      <c:pt idx="39">
                        <c:v>307174.03002382873</c:v>
                      </c:pt>
                      <c:pt idx="40">
                        <c:v>309189.71839429194</c:v>
                      </c:pt>
                      <c:pt idx="41">
                        <c:v>312059.74822541582</c:v>
                      </c:pt>
                      <c:pt idx="42">
                        <c:v>315144.22904890648</c:v>
                      </c:pt>
                      <c:pt idx="43">
                        <c:v>319183.10145061329</c:v>
                      </c:pt>
                      <c:pt idx="44">
                        <c:v>323703.44186392846</c:v>
                      </c:pt>
                      <c:pt idx="45">
                        <c:v>326848.20329411654</c:v>
                      </c:pt>
                      <c:pt idx="46">
                        <c:v>330001.96135362453</c:v>
                      </c:pt>
                      <c:pt idx="47">
                        <c:v>333663.86012704001</c:v>
                      </c:pt>
                      <c:pt idx="48">
                        <c:v>337300.77793439507</c:v>
                      </c:pt>
                      <c:pt idx="49">
                        <c:v>341488.58104468137</c:v>
                      </c:pt>
                      <c:pt idx="50">
                        <c:v>345524.51419899089</c:v>
                      </c:pt>
                      <c:pt idx="51">
                        <c:v>350431.45845491643</c:v>
                      </c:pt>
                      <c:pt idx="52">
                        <c:v>355412.99068299774</c:v>
                      </c:pt>
                      <c:pt idx="53">
                        <c:v>360575.19862326182</c:v>
                      </c:pt>
                      <c:pt idx="54">
                        <c:v>365953.36777978949</c:v>
                      </c:pt>
                      <c:pt idx="55">
                        <c:v>371612.89939035114</c:v>
                      </c:pt>
                      <c:pt idx="56">
                        <c:v>377874.17689126451</c:v>
                      </c:pt>
                      <c:pt idx="57">
                        <c:v>381033.6725890839</c:v>
                      </c:pt>
                      <c:pt idx="58">
                        <c:v>383749.13637249824</c:v>
                      </c:pt>
                      <c:pt idx="59">
                        <c:v>386572.8992707897</c:v>
                      </c:pt>
                      <c:pt idx="60">
                        <c:v>389311.82587775053</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1361502.2352315811</c:v>
                      </c:pt>
                      <c:pt idx="31">
                        <c:v>1381698.9906335422</c:v>
                      </c:pt>
                      <c:pt idx="32">
                        <c:v>1389100.0851860307</c:v>
                      </c:pt>
                      <c:pt idx="33">
                        <c:v>1392356.3516914891</c:v>
                      </c:pt>
                      <c:pt idx="34">
                        <c:v>1398188.5607548312</c:v>
                      </c:pt>
                      <c:pt idx="35">
                        <c:v>1401136.1801497748</c:v>
                      </c:pt>
                      <c:pt idx="36">
                        <c:v>1398851.9026767069</c:v>
                      </c:pt>
                      <c:pt idx="37">
                        <c:v>1396550.3542016374</c:v>
                      </c:pt>
                      <c:pt idx="38">
                        <c:v>1395209.762549541</c:v>
                      </c:pt>
                      <c:pt idx="39">
                        <c:v>1404973.9190517438</c:v>
                      </c:pt>
                      <c:pt idx="40">
                        <c:v>1409562.5480616142</c:v>
                      </c:pt>
                      <c:pt idx="41">
                        <c:v>1421252.0758698925</c:v>
                      </c:pt>
                      <c:pt idx="42">
                        <c:v>1434298.2461272543</c:v>
                      </c:pt>
                      <c:pt idx="43">
                        <c:v>1454950.8519314253</c:v>
                      </c:pt>
                      <c:pt idx="44">
                        <c:v>1478954.6125428197</c:v>
                      </c:pt>
                      <c:pt idx="45">
                        <c:v>1490597.9868761296</c:v>
                      </c:pt>
                      <c:pt idx="46">
                        <c:v>1501793.0622836051</c:v>
                      </c:pt>
                      <c:pt idx="47">
                        <c:v>1516625.2171747391</c:v>
                      </c:pt>
                      <c:pt idx="48">
                        <c:v>1530613.9460303443</c:v>
                      </c:pt>
                      <c:pt idx="49">
                        <c:v>1548390.1591019777</c:v>
                      </c:pt>
                      <c:pt idx="50">
                        <c:v>1564197.3268987476</c:v>
                      </c:pt>
                      <c:pt idx="51">
                        <c:v>1586160.9328566738</c:v>
                      </c:pt>
                      <c:pt idx="52">
                        <c:v>1607830.3208008532</c:v>
                      </c:pt>
                      <c:pt idx="53">
                        <c:v>1629992.2712283039</c:v>
                      </c:pt>
                      <c:pt idx="54">
                        <c:v>1652857.0794914823</c:v>
                      </c:pt>
                      <c:pt idx="55">
                        <c:v>1676850.5733926801</c:v>
                      </c:pt>
                      <c:pt idx="56">
                        <c:v>1704314.4477015666</c:v>
                      </c:pt>
                      <c:pt idx="57">
                        <c:v>1707737.3451422821</c:v>
                      </c:pt>
                      <c:pt idx="58">
                        <c:v>1707304.39124057</c:v>
                      </c:pt>
                      <c:pt idx="59">
                        <c:v>1707106.5137975344</c:v>
                      </c:pt>
                      <c:pt idx="60">
                        <c:v>1705733.6928415252</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185659.39571339742</c:v>
                      </c:pt>
                      <c:pt idx="31">
                        <c:v>188413.49872275576</c:v>
                      </c:pt>
                      <c:pt idx="32">
                        <c:v>189422.73888900416</c:v>
                      </c:pt>
                      <c:pt idx="33">
                        <c:v>189866.7752306576</c:v>
                      </c:pt>
                      <c:pt idx="34">
                        <c:v>190662.07646656787</c:v>
                      </c:pt>
                      <c:pt idx="35">
                        <c:v>191064.02456587835</c:v>
                      </c:pt>
                      <c:pt idx="36">
                        <c:v>190752.53218318729</c:v>
                      </c:pt>
                      <c:pt idx="37">
                        <c:v>190438.68466385963</c:v>
                      </c:pt>
                      <c:pt idx="38">
                        <c:v>190255.87671130104</c:v>
                      </c:pt>
                      <c:pt idx="39">
                        <c:v>191587.35259796504</c:v>
                      </c:pt>
                      <c:pt idx="40">
                        <c:v>192213.07473567466</c:v>
                      </c:pt>
                      <c:pt idx="41">
                        <c:v>193807.10125498535</c:v>
                      </c:pt>
                      <c:pt idx="42">
                        <c:v>195586.12447189831</c:v>
                      </c:pt>
                      <c:pt idx="43">
                        <c:v>198402.3888997398</c:v>
                      </c:pt>
                      <c:pt idx="44">
                        <c:v>201675.62898311176</c:v>
                      </c:pt>
                      <c:pt idx="45">
                        <c:v>203263.36184674496</c:v>
                      </c:pt>
                      <c:pt idx="46">
                        <c:v>204789.96303867342</c:v>
                      </c:pt>
                      <c:pt idx="47">
                        <c:v>206812.52961473714</c:v>
                      </c:pt>
                      <c:pt idx="48">
                        <c:v>208720.08354959241</c:v>
                      </c:pt>
                      <c:pt idx="49">
                        <c:v>211144.11260481513</c:v>
                      </c:pt>
                      <c:pt idx="50">
                        <c:v>213299.63548619283</c:v>
                      </c:pt>
                      <c:pt idx="51">
                        <c:v>216294.67266227369</c:v>
                      </c:pt>
                      <c:pt idx="52">
                        <c:v>219249.58920011634</c:v>
                      </c:pt>
                      <c:pt idx="53">
                        <c:v>222271.67334931417</c:v>
                      </c:pt>
                      <c:pt idx="54">
                        <c:v>225389.6017488385</c:v>
                      </c:pt>
                      <c:pt idx="55">
                        <c:v>228661.44182627456</c:v>
                      </c:pt>
                      <c:pt idx="56">
                        <c:v>232406.51559566817</c:v>
                      </c:pt>
                      <c:pt idx="57">
                        <c:v>232873.27433758392</c:v>
                      </c:pt>
                      <c:pt idx="58">
                        <c:v>232814.23516916862</c:v>
                      </c:pt>
                      <c:pt idx="59">
                        <c:v>232787.25188148193</c:v>
                      </c:pt>
                      <c:pt idx="60">
                        <c:v>232600.04902384433</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25348083.166935466</c:v>
                      </c:pt>
                      <c:pt idx="31">
                        <c:v>26067449.651803058</c:v>
                      </c:pt>
                      <c:pt idx="32">
                        <c:v>26675266.373546079</c:v>
                      </c:pt>
                      <c:pt idx="33">
                        <c:v>27247870.864340801</c:v>
                      </c:pt>
                      <c:pt idx="34">
                        <c:v>27854633.278665949</c:v>
                      </c:pt>
                      <c:pt idx="35">
                        <c:v>28438484.312361754</c:v>
                      </c:pt>
                      <c:pt idx="36">
                        <c:v>28958313.529925138</c:v>
                      </c:pt>
                      <c:pt idx="37">
                        <c:v>29469060.81265194</c:v>
                      </c:pt>
                      <c:pt idx="38">
                        <c:v>29981663.614450533</c:v>
                      </c:pt>
                      <c:pt idx="39">
                        <c:v>30615960.008462526</c:v>
                      </c:pt>
                      <c:pt idx="40">
                        <c:v>31184001.617965344</c:v>
                      </c:pt>
                      <c:pt idx="41">
                        <c:v>31841565.77320477</c:v>
                      </c:pt>
                      <c:pt idx="42">
                        <c:v>32522129.017539509</c:v>
                      </c:pt>
                      <c:pt idx="43">
                        <c:v>33306574.125610262</c:v>
                      </c:pt>
                      <c:pt idx="44">
                        <c:v>34145453.548620716</c:v>
                      </c:pt>
                      <c:pt idx="45">
                        <c:v>34833214.521489665</c:v>
                      </c:pt>
                      <c:pt idx="46">
                        <c:v>35522799.096128158</c:v>
                      </c:pt>
                      <c:pt idx="47">
                        <c:v>36270372.736830518</c:v>
                      </c:pt>
                      <c:pt idx="48">
                        <c:v>37016124.191607319</c:v>
                      </c:pt>
                      <c:pt idx="49">
                        <c:v>37825926.137024671</c:v>
                      </c:pt>
                      <c:pt idx="50">
                        <c:v>38619202.57439962</c:v>
                      </c:pt>
                      <c:pt idx="51">
                        <c:v>39515726.297108479</c:v>
                      </c:pt>
                      <c:pt idx="52">
                        <c:v>40423358.204191461</c:v>
                      </c:pt>
                      <c:pt idx="53">
                        <c:v>41354417.614033416</c:v>
                      </c:pt>
                      <c:pt idx="54">
                        <c:v>42313088.662271321</c:v>
                      </c:pt>
                      <c:pt idx="55">
                        <c:v>43307286.095288932</c:v>
                      </c:pt>
                      <c:pt idx="56">
                        <c:v>44377059.752425931</c:v>
                      </c:pt>
                      <c:pt idx="57">
                        <c:v>45069482.290081963</c:v>
                      </c:pt>
                      <c:pt idx="58">
                        <c:v>45704303.531080544</c:v>
                      </c:pt>
                      <c:pt idx="59">
                        <c:v>46348651.861300722</c:v>
                      </c:pt>
                      <c:pt idx="60">
                        <c:v>46978283.188092828</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81599235.428193241</c:v>
                      </c:pt>
                      <c:pt idx="31">
                        <c:v>84890664.149729446</c:v>
                      </c:pt>
                      <c:pt idx="32">
                        <c:v>86991017.200736001</c:v>
                      </c:pt>
                      <c:pt idx="33">
                        <c:v>88706260.853367895</c:v>
                      </c:pt>
                      <c:pt idx="34">
                        <c:v>90677264.00812608</c:v>
                      </c:pt>
                      <c:pt idx="35">
                        <c:v>92375287.828535005</c:v>
                      </c:pt>
                      <c:pt idx="36">
                        <c:v>93600936.53353709</c:v>
                      </c:pt>
                      <c:pt idx="37">
                        <c:v>94866274.911181718</c:v>
                      </c:pt>
                      <c:pt idx="38">
                        <c:v>96274328.307871655</c:v>
                      </c:pt>
                      <c:pt idx="39">
                        <c:v>98888602.797173172</c:v>
                      </c:pt>
                      <c:pt idx="40">
                        <c:v>101036983.11564866</c:v>
                      </c:pt>
                      <c:pt idx="41">
                        <c:v>103983783.2534039</c:v>
                      </c:pt>
                      <c:pt idx="42">
                        <c:v>107137864.90889312</c:v>
                      </c:pt>
                      <c:pt idx="43">
                        <c:v>111192488.56092238</c:v>
                      </c:pt>
                      <c:pt idx="44">
                        <c:v>115709085.39946155</c:v>
                      </c:pt>
                      <c:pt idx="45">
                        <c:v>118937044.23185992</c:v>
                      </c:pt>
                      <c:pt idx="46">
                        <c:v>122179579.11653666</c:v>
                      </c:pt>
                      <c:pt idx="47">
                        <c:v>125908275.83823626</c:v>
                      </c:pt>
                      <c:pt idx="48">
                        <c:v>129617841.26966025</c:v>
                      </c:pt>
                      <c:pt idx="49">
                        <c:v>133854934.14851721</c:v>
                      </c:pt>
                      <c:pt idx="50">
                        <c:v>137949289.22758827</c:v>
                      </c:pt>
                      <c:pt idx="51">
                        <c:v>142879777.19946229</c:v>
                      </c:pt>
                      <c:pt idx="52">
                        <c:v>147884828.74042004</c:v>
                      </c:pt>
                      <c:pt idx="53">
                        <c:v>153064190.41568014</c:v>
                      </c:pt>
                      <c:pt idx="54">
                        <c:v>158450009.38569701</c:v>
                      </c:pt>
                      <c:pt idx="55">
                        <c:v>164103509.83291706</c:v>
                      </c:pt>
                      <c:pt idx="56">
                        <c:v>170335749.9002476</c:v>
                      </c:pt>
                      <c:pt idx="57">
                        <c:v>173562474.04320699</c:v>
                      </c:pt>
                      <c:pt idx="58">
                        <c:v>176344615.64677101</c:v>
                      </c:pt>
                      <c:pt idx="59">
                        <c:v>179214588.22850227</c:v>
                      </c:pt>
                      <c:pt idx="60">
                        <c:v>181983485.13746959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1056170.1319556455</c:v>
                      </c:pt>
                      <c:pt idx="31">
                        <c:v>1086143.735491795</c:v>
                      </c:pt>
                      <c:pt idx="32">
                        <c:v>1111469.4322310877</c:v>
                      </c:pt>
                      <c:pt idx="33">
                        <c:v>1135327.9526808676</c:v>
                      </c:pt>
                      <c:pt idx="34">
                        <c:v>1160609.7199444156</c:v>
                      </c:pt>
                      <c:pt idx="35">
                        <c:v>1184936.8463484077</c:v>
                      </c:pt>
                      <c:pt idx="36">
                        <c:v>1206596.3970802152</c:v>
                      </c:pt>
                      <c:pt idx="37">
                        <c:v>1227877.5338604986</c:v>
                      </c:pt>
                      <c:pt idx="38">
                        <c:v>1249235.98393544</c:v>
                      </c:pt>
                      <c:pt idx="39">
                        <c:v>1275665.0003526064</c:v>
                      </c:pt>
                      <c:pt idx="40">
                        <c:v>1299333.4007485572</c:v>
                      </c:pt>
                      <c:pt idx="41">
                        <c:v>1326731.9072168665</c:v>
                      </c:pt>
                      <c:pt idx="42">
                        <c:v>1355088.7090641474</c:v>
                      </c:pt>
                      <c:pt idx="43">
                        <c:v>1387773.9219004288</c:v>
                      </c:pt>
                      <c:pt idx="44">
                        <c:v>1422727.2311925311</c:v>
                      </c:pt>
                      <c:pt idx="45">
                        <c:v>1451383.938395404</c:v>
                      </c:pt>
                      <c:pt idx="46">
                        <c:v>1480116.6290053413</c:v>
                      </c:pt>
                      <c:pt idx="47">
                        <c:v>1511265.5307012729</c:v>
                      </c:pt>
                      <c:pt idx="48">
                        <c:v>1542338.5079836396</c:v>
                      </c:pt>
                      <c:pt idx="49">
                        <c:v>1576080.2557093629</c:v>
                      </c:pt>
                      <c:pt idx="50">
                        <c:v>1609133.4405999857</c:v>
                      </c:pt>
                      <c:pt idx="51">
                        <c:v>1646488.5957128548</c:v>
                      </c:pt>
                      <c:pt idx="52">
                        <c:v>1684306.5918413124</c:v>
                      </c:pt>
                      <c:pt idx="53">
                        <c:v>1723100.7339180608</c:v>
                      </c:pt>
                      <c:pt idx="54">
                        <c:v>1763045.3609279734</c:v>
                      </c:pt>
                      <c:pt idx="55">
                        <c:v>1804470.2539703739</c:v>
                      </c:pt>
                      <c:pt idx="56">
                        <c:v>1849044.1563510823</c:v>
                      </c:pt>
                      <c:pt idx="57">
                        <c:v>1877895.0954200835</c:v>
                      </c:pt>
                      <c:pt idx="58">
                        <c:v>1904345.9804616913</c:v>
                      </c:pt>
                      <c:pt idx="59">
                        <c:v>1931193.8275541984</c:v>
                      </c:pt>
                      <c:pt idx="60">
                        <c:v>1957428.4661705361</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3399968.142841388</c:v>
                      </c:pt>
                      <c:pt idx="31">
                        <c:v>3537111.0062387302</c:v>
                      </c:pt>
                      <c:pt idx="32">
                        <c:v>3624625.7166973366</c:v>
                      </c:pt>
                      <c:pt idx="33">
                        <c:v>3696094.2022236655</c:v>
                      </c:pt>
                      <c:pt idx="34">
                        <c:v>3778219.3336719237</c:v>
                      </c:pt>
                      <c:pt idx="35">
                        <c:v>3848970.3261889624</c:v>
                      </c:pt>
                      <c:pt idx="36">
                        <c:v>3900039.0222307155</c:v>
                      </c:pt>
                      <c:pt idx="37">
                        <c:v>3952761.4546325756</c:v>
                      </c:pt>
                      <c:pt idx="38">
                        <c:v>4011430.3461613227</c:v>
                      </c:pt>
                      <c:pt idx="39">
                        <c:v>4120358.4498822195</c:v>
                      </c:pt>
                      <c:pt idx="40">
                        <c:v>4209874.2964853644</c:v>
                      </c:pt>
                      <c:pt idx="41">
                        <c:v>4332657.6355585</c:v>
                      </c:pt>
                      <c:pt idx="42">
                        <c:v>4464077.7045372175</c:v>
                      </c:pt>
                      <c:pt idx="43">
                        <c:v>4633020.3567051031</c:v>
                      </c:pt>
                      <c:pt idx="44">
                        <c:v>4821211.8916442357</c:v>
                      </c:pt>
                      <c:pt idx="45">
                        <c:v>4955710.1763275014</c:v>
                      </c:pt>
                      <c:pt idx="46">
                        <c:v>5090815.7965223659</c:v>
                      </c:pt>
                      <c:pt idx="47">
                        <c:v>5246178.159926516</c:v>
                      </c:pt>
                      <c:pt idx="48">
                        <c:v>5400743.386235849</c:v>
                      </c:pt>
                      <c:pt idx="49">
                        <c:v>5577288.9228548883</c:v>
                      </c:pt>
                      <c:pt idx="50">
                        <c:v>5747887.0511495164</c:v>
                      </c:pt>
                      <c:pt idx="51">
                        <c:v>5953324.0499776015</c:v>
                      </c:pt>
                      <c:pt idx="52">
                        <c:v>6161867.8641841738</c:v>
                      </c:pt>
                      <c:pt idx="53">
                        <c:v>6377674.6006533457</c:v>
                      </c:pt>
                      <c:pt idx="54">
                        <c:v>6602083.7244040472</c:v>
                      </c:pt>
                      <c:pt idx="55">
                        <c:v>6837646.2430382166</c:v>
                      </c:pt>
                      <c:pt idx="56">
                        <c:v>7097322.9125103243</c:v>
                      </c:pt>
                      <c:pt idx="57">
                        <c:v>7231769.7518002978</c:v>
                      </c:pt>
                      <c:pt idx="58">
                        <c:v>7347692.3186154654</c:v>
                      </c:pt>
                      <c:pt idx="59">
                        <c:v>7467274.5095209358</c:v>
                      </c:pt>
                      <c:pt idx="60">
                        <c:v>7582645.2140612397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21313.834437261583</c:v>
                </c:pt>
                <c:pt idx="21">
                  <c:v>21664.67499159924</c:v>
                </c:pt>
                <c:pt idx="22">
                  <c:v>21880.634354003934</c:v>
                </c:pt>
                <c:pt idx="23">
                  <c:v>22051.574253111925</c:v>
                </c:pt>
                <c:pt idx="24">
                  <c:v>22250.923754674488</c:v>
                </c:pt>
                <c:pt idx="25">
                  <c:v>22419.102099967407</c:v>
                </c:pt>
                <c:pt idx="26">
                  <c:v>22522.914747637256</c:v>
                </c:pt>
                <c:pt idx="27">
                  <c:v>22619.406947913973</c:v>
                </c:pt>
                <c:pt idx="28">
                  <c:v>22719.430608244362</c:v>
                </c:pt>
                <c:pt idx="29">
                  <c:v>22936.203454920764</c:v>
                </c:pt>
                <c:pt idx="30">
                  <c:v>23088.880993294599</c:v>
                </c:pt>
                <c:pt idx="31">
                  <c:v>23202.157586849251</c:v>
                </c:pt>
                <c:pt idx="32">
                  <c:v>23324.809908602416</c:v>
                </c:pt>
                <c:pt idx="33">
                  <c:v>23525.820673935446</c:v>
                </c:pt>
                <c:pt idx="34">
                  <c:v>23757.237044308382</c:v>
                </c:pt>
                <c:pt idx="35">
                  <c:v>23845.997569567597</c:v>
                </c:pt>
                <c:pt idx="36">
                  <c:v>23924.529276154452</c:v>
                </c:pt>
                <c:pt idx="37">
                  <c:v>24037.328755660998</c:v>
                </c:pt>
                <c:pt idx="38">
                  <c:v>24135.25815575755</c:v>
                </c:pt>
                <c:pt idx="39">
                  <c:v>24268.328747069118</c:v>
                </c:pt>
                <c:pt idx="40">
                  <c:v>24374.101188641464</c:v>
                </c:pt>
                <c:pt idx="41">
                  <c:v>24611.616880407673</c:v>
                </c:pt>
                <c:pt idx="42">
                  <c:v>24842.670583969091</c:v>
                </c:pt>
                <c:pt idx="43">
                  <c:v>25075.65779829755</c:v>
                </c:pt>
                <c:pt idx="44">
                  <c:v>25312.774987381741</c:v>
                </c:pt>
                <c:pt idx="45">
                  <c:v>25558.503757982169</c:v>
                </c:pt>
                <c:pt idx="46">
                  <c:v>25837.857246908869</c:v>
                </c:pt>
                <c:pt idx="47">
                  <c:v>25858.021126251493</c:v>
                </c:pt>
                <c:pt idx="48">
                  <c:v>25834.498943524377</c:v>
                </c:pt>
                <c:pt idx="49">
                  <c:v>25810.869759524539</c:v>
                </c:pt>
                <c:pt idx="50">
                  <c:v>25772.209884692282</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681.7340868467162</c:v>
                </c:pt>
                <c:pt idx="21">
                  <c:v>693.08179706590181</c:v>
                </c:pt>
                <c:pt idx="22">
                  <c:v>699.34579572710709</c:v>
                </c:pt>
                <c:pt idx="23">
                  <c:v>703.97886068776165</c:v>
                </c:pt>
                <c:pt idx="24">
                  <c:v>709.73584815788956</c:v>
                </c:pt>
                <c:pt idx="25">
                  <c:v>714.36952821326895</c:v>
                </c:pt>
                <c:pt idx="26">
                  <c:v>716.80398667526799</c:v>
                </c:pt>
                <c:pt idx="27">
                  <c:v>719.18809975233114</c:v>
                </c:pt>
                <c:pt idx="28">
                  <c:v>721.93060168507179</c:v>
                </c:pt>
                <c:pt idx="29">
                  <c:v>729.3131591460517</c:v>
                </c:pt>
                <c:pt idx="30">
                  <c:v>734.50069403822818</c:v>
                </c:pt>
                <c:pt idx="31">
                  <c:v>742.75859567894906</c:v>
                </c:pt>
                <c:pt idx="32">
                  <c:v>751.65996603157771</c:v>
                </c:pt>
                <c:pt idx="33">
                  <c:v>763.8981429090237</c:v>
                </c:pt>
                <c:pt idx="34">
                  <c:v>777.68398730679098</c:v>
                </c:pt>
                <c:pt idx="35">
                  <c:v>786.22901976779679</c:v>
                </c:pt>
                <c:pt idx="36">
                  <c:v>794.6550668365245</c:v>
                </c:pt>
                <c:pt idx="37">
                  <c:v>804.74893870058941</c:v>
                </c:pt>
                <c:pt idx="38">
                  <c:v>814.5652843124526</c:v>
                </c:pt>
                <c:pt idx="39">
                  <c:v>826.14716022455877</c:v>
                </c:pt>
                <c:pt idx="40">
                  <c:v>836.96554285377238</c:v>
                </c:pt>
                <c:pt idx="41">
                  <c:v>850.62654175866442</c:v>
                </c:pt>
                <c:pt idx="42">
                  <c:v>864.29190107128761</c:v>
                </c:pt>
                <c:pt idx="43">
                  <c:v>878.31782406329557</c:v>
                </c:pt>
                <c:pt idx="44">
                  <c:v>892.80672680020666</c:v>
                </c:pt>
                <c:pt idx="45">
                  <c:v>907.9614224443801</c:v>
                </c:pt>
                <c:pt idx="46">
                  <c:v>924.86810160182711</c:v>
                </c:pt>
                <c:pt idx="47">
                  <c:v>930.89951421444209</c:v>
                </c:pt>
                <c:pt idx="48">
                  <c:v>935.22038036182619</c:v>
                </c:pt>
                <c:pt idx="49">
                  <c:v>939.70673641027702</c:v>
                </c:pt>
                <c:pt idx="50">
                  <c:v>943.70329795250677</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1486.0364398465297</c:v>
                </c:pt>
                <c:pt idx="21">
                  <c:v>1531.8200488625055</c:v>
                </c:pt>
                <c:pt idx="22">
                  <c:v>1563.7585787774656</c:v>
                </c:pt>
                <c:pt idx="23">
                  <c:v>1591.2340344149097</c:v>
                </c:pt>
                <c:pt idx="24">
                  <c:v>1621.9320235323107</c:v>
                </c:pt>
                <c:pt idx="25">
                  <c:v>1649.5289266736481</c:v>
                </c:pt>
                <c:pt idx="26">
                  <c:v>1671.0325380433362</c:v>
                </c:pt>
                <c:pt idx="27">
                  <c:v>1692.5502949832703</c:v>
                </c:pt>
                <c:pt idx="28">
                  <c:v>1715.3006348456972</c:v>
                </c:pt>
                <c:pt idx="29">
                  <c:v>1752.0106263076418</c:v>
                </c:pt>
                <c:pt idx="30">
                  <c:v>1782.6438028946586</c:v>
                </c:pt>
                <c:pt idx="31">
                  <c:v>1820.9731960331826</c:v>
                </c:pt>
                <c:pt idx="32">
                  <c:v>1861.6373126885023</c:v>
                </c:pt>
                <c:pt idx="33">
                  <c:v>1912.922795871953</c:v>
                </c:pt>
                <c:pt idx="34">
                  <c:v>1969.5666245425575</c:v>
                </c:pt>
                <c:pt idx="35">
                  <c:v>2010.638987685672</c:v>
                </c:pt>
                <c:pt idx="36">
                  <c:v>2051.7763786132168</c:v>
                </c:pt>
                <c:pt idx="37">
                  <c:v>2098.6076268943198</c:v>
                </c:pt>
                <c:pt idx="38">
                  <c:v>2145.0942697005025</c:v>
                </c:pt>
                <c:pt idx="39">
                  <c:v>2197.7567843453648</c:v>
                </c:pt>
                <c:pt idx="40">
                  <c:v>2248.595562077167</c:v>
                </c:pt>
                <c:pt idx="41">
                  <c:v>2310.3035762339582</c:v>
                </c:pt>
                <c:pt idx="42">
                  <c:v>2372.818451314402</c:v>
                </c:pt>
                <c:pt idx="43">
                  <c:v>2437.3293739854466</c:v>
                </c:pt>
                <c:pt idx="44">
                  <c:v>2504.219878816863</c:v>
                </c:pt>
                <c:pt idx="45">
                  <c:v>2574.2206481355292</c:v>
                </c:pt>
                <c:pt idx="46">
                  <c:v>2651.0571213141147</c:v>
                </c:pt>
                <c:pt idx="47">
                  <c:v>2691.9787865910362</c:v>
                </c:pt>
                <c:pt idx="48">
                  <c:v>2727.525013768633</c:v>
                </c:pt>
                <c:pt idx="49">
                  <c:v>2764.0456329346034</c:v>
                </c:pt>
                <c:pt idx="50">
                  <c:v>2799.2865111539199</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893.03570048379652</c:v>
                </c:pt>
                <c:pt idx="22">
                  <c:v>897.75050855247002</c:v>
                </c:pt>
                <c:pt idx="23">
                  <c:v>901.41331497263798</c:v>
                </c:pt>
                <c:pt idx="24">
                  <c:v>904.71380330078057</c:v>
                </c:pt>
                <c:pt idx="25">
                  <c:v>908.20500855686078</c:v>
                </c:pt>
                <c:pt idx="26">
                  <c:v>911.43996858629851</c:v>
                </c:pt>
                <c:pt idx="27">
                  <c:v>914.19272561761863</c:v>
                </c:pt>
                <c:pt idx="28">
                  <c:v>916.89440643569799</c:v>
                </c:pt>
                <c:pt idx="29">
                  <c:v>919.6295770213552</c:v>
                </c:pt>
                <c:pt idx="30">
                  <c:v>923.26255709721102</c:v>
                </c:pt>
                <c:pt idx="31">
                  <c:v>926.42076444204258</c:v>
                </c:pt>
                <c:pt idx="32">
                  <c:v>930.16639152266441</c:v>
                </c:pt>
                <c:pt idx="33">
                  <c:v>934.01384504693101</c:v>
                </c:pt>
                <c:pt idx="34">
                  <c:v>938.49499692262714</c:v>
                </c:pt>
                <c:pt idx="35">
                  <c:v>943.24544354000125</c:v>
                </c:pt>
                <c:pt idx="36">
                  <c:v>946.93992351486327</c:v>
                </c:pt>
                <c:pt idx="37">
                  <c:v>950.58912100180544</c:v>
                </c:pt>
                <c:pt idx="38">
                  <c:v>954.53889983067154</c:v>
                </c:pt>
                <c:pt idx="39">
                  <c:v>958.41176236077661</c:v>
                </c:pt>
                <c:pt idx="40">
                  <c:v>962.59843220718994</c:v>
                </c:pt>
                <c:pt idx="41">
                  <c:v>966.6147902267171</c:v>
                </c:pt>
                <c:pt idx="42">
                  <c:v>971.1429371263506</c:v>
                </c:pt>
                <c:pt idx="43">
                  <c:v>975.64093784338002</c:v>
                </c:pt>
                <c:pt idx="44">
                  <c:v>980.17496458510834</c:v>
                </c:pt>
                <c:pt idx="45">
                  <c:v>984.76247839379755</c:v>
                </c:pt>
                <c:pt idx="46">
                  <c:v>989.43819595230968</c:v>
                </c:pt>
                <c:pt idx="47">
                  <c:v>994.39229079699851</c:v>
                </c:pt>
                <c:pt idx="48">
                  <c:v>997.3891746279678</c:v>
                </c:pt>
                <c:pt idx="49">
                  <c:v>1000.0726110336085</c:v>
                </c:pt>
                <c:pt idx="50">
                  <c:v>1002.7760830754939</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469.93000326648109</c:v>
                </c:pt>
                <c:pt idx="22">
                  <c:v>469.81120974710927</c:v>
                </c:pt>
                <c:pt idx="23">
                  <c:v>469.71892228617935</c:v>
                </c:pt>
                <c:pt idx="24">
                  <c:v>469.63576373159242</c:v>
                </c:pt>
                <c:pt idx="25">
                  <c:v>469.54779990503181</c:v>
                </c:pt>
                <c:pt idx="26">
                  <c:v>469.4662923905525</c:v>
                </c:pt>
                <c:pt idx="27">
                  <c:v>469.39693438255659</c:v>
                </c:pt>
                <c:pt idx="28">
                  <c:v>469.32886328232848</c:v>
                </c:pt>
                <c:pt idx="29">
                  <c:v>469.25994837949042</c:v>
                </c:pt>
                <c:pt idx="30">
                  <c:v>469.16841241816758</c:v>
                </c:pt>
                <c:pt idx="31">
                  <c:v>469.08883875155504</c:v>
                </c:pt>
                <c:pt idx="32">
                  <c:v>468.99446455504892</c:v>
                </c:pt>
                <c:pt idx="33">
                  <c:v>468.89752475641649</c:v>
                </c:pt>
                <c:pt idx="34">
                  <c:v>468.7846183995934</c:v>
                </c:pt>
                <c:pt idx="35">
                  <c:v>468.66492693728014</c:v>
                </c:pt>
                <c:pt idx="36">
                  <c:v>468.57184143473791</c:v>
                </c:pt>
                <c:pt idx="37">
                  <c:v>468.47989686222451</c:v>
                </c:pt>
                <c:pt idx="38">
                  <c:v>468.38037889224842</c:v>
                </c:pt>
                <c:pt idx="39">
                  <c:v>468.282798892534</c:v>
                </c:pt>
                <c:pt idx="40">
                  <c:v>468.17731225590751</c:v>
                </c:pt>
                <c:pt idx="41">
                  <c:v>468.07611676772478</c:v>
                </c:pt>
                <c:pt idx="42">
                  <c:v>467.96202633210038</c:v>
                </c:pt>
                <c:pt idx="43">
                  <c:v>467.84869545467535</c:v>
                </c:pt>
                <c:pt idx="44">
                  <c:v>467.73445687152821</c:v>
                </c:pt>
                <c:pt idx="45">
                  <c:v>467.61887063714414</c:v>
                </c:pt>
                <c:pt idx="46">
                  <c:v>467.50106203576007</c:v>
                </c:pt>
                <c:pt idx="47">
                  <c:v>467.37623948660638</c:v>
                </c:pt>
                <c:pt idx="48">
                  <c:v>467.30073050039869</c:v>
                </c:pt>
                <c:pt idx="49">
                  <c:v>467.23311908334972</c:v>
                </c:pt>
                <c:pt idx="50">
                  <c:v>467.16500285174465</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15401.830847057508</c:v>
                </c:pt>
                <c:pt idx="21">
                  <c:v>15570.250885990228</c:v>
                </c:pt>
                <c:pt idx="22">
                  <c:v>15680.422559938172</c:v>
                </c:pt>
                <c:pt idx="23">
                  <c:v>15766.402573948062</c:v>
                </c:pt>
                <c:pt idx="24">
                  <c:v>15866.638658106485</c:v>
                </c:pt>
                <c:pt idx="25">
                  <c:v>15950.84177393456</c:v>
                </c:pt>
                <c:pt idx="26">
                  <c:v>16001.557814277063</c:v>
                </c:pt>
                <c:pt idx="27">
                  <c:v>16048.013341892942</c:v>
                </c:pt>
                <c:pt idx="28">
                  <c:v>16096.128048998782</c:v>
                </c:pt>
                <c:pt idx="29">
                  <c:v>16204.113891121471</c:v>
                </c:pt>
                <c:pt idx="30">
                  <c:v>16279.687443373714</c:v>
                </c:pt>
                <c:pt idx="31">
                  <c:v>16332.141383984228</c:v>
                </c:pt>
                <c:pt idx="32">
                  <c:v>16389.532156640864</c:v>
                </c:pt>
                <c:pt idx="33">
                  <c:v>16486.739255614459</c:v>
                </c:pt>
                <c:pt idx="34">
                  <c:v>16599.523507527923</c:v>
                </c:pt>
                <c:pt idx="35">
                  <c:v>16639.162149844138</c:v>
                </c:pt>
                <c:pt idx="36">
                  <c:v>16672.368200644218</c:v>
                </c:pt>
                <c:pt idx="37">
                  <c:v>16722.608573867998</c:v>
                </c:pt>
                <c:pt idx="38">
                  <c:v>16765.076944965098</c:v>
                </c:pt>
                <c:pt idx="39">
                  <c:v>16824.88740268406</c:v>
                </c:pt>
                <c:pt idx="40">
                  <c:v>16870.576708265573</c:v>
                </c:pt>
                <c:pt idx="41">
                  <c:v>16984.344510465948</c:v>
                </c:pt>
                <c:pt idx="42">
                  <c:v>17094.735668253874</c:v>
                </c:pt>
                <c:pt idx="43">
                  <c:v>17205.55535733153</c:v>
                </c:pt>
                <c:pt idx="44">
                  <c:v>17317.940729112026</c:v>
                </c:pt>
                <c:pt idx="45">
                  <c:v>17434.135815899172</c:v>
                </c:pt>
                <c:pt idx="46">
                  <c:v>17566.727668558608</c:v>
                </c:pt>
                <c:pt idx="47">
                  <c:v>17568.502423873728</c:v>
                </c:pt>
                <c:pt idx="48">
                  <c:v>17546.433240145794</c:v>
                </c:pt>
                <c:pt idx="49">
                  <c:v>17523.762543053308</c:v>
                </c:pt>
                <c:pt idx="50">
                  <c:v>17493.268434464073</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1850.9816102056354</c:v>
                </c:pt>
                <c:pt idx="21">
                  <c:v>1874.612539706188</c:v>
                </c:pt>
                <c:pt idx="22">
                  <c:v>1889.9469918237385</c:v>
                </c:pt>
                <c:pt idx="23">
                  <c:v>1902.4226616117326</c:v>
                </c:pt>
                <c:pt idx="24">
                  <c:v>1916.798224638703</c:v>
                </c:pt>
                <c:pt idx="25">
                  <c:v>1929.2331142051903</c:v>
                </c:pt>
                <c:pt idx="26">
                  <c:v>1937.428308668884</c:v>
                </c:pt>
                <c:pt idx="27">
                  <c:v>1945.0587808902458</c:v>
                </c:pt>
                <c:pt idx="28">
                  <c:v>1952.828952927596</c:v>
                </c:pt>
                <c:pt idx="29">
                  <c:v>1968.0626167634211</c:v>
                </c:pt>
                <c:pt idx="30">
                  <c:v>1979.0720936170906</c:v>
                </c:pt>
                <c:pt idx="31">
                  <c:v>1987.9905305095085</c:v>
                </c:pt>
                <c:pt idx="32">
                  <c:v>1997.5408016214799</c:v>
                </c:pt>
                <c:pt idx="33">
                  <c:v>2012.1907237565092</c:v>
                </c:pt>
                <c:pt idx="34">
                  <c:v>2028.8481888211395</c:v>
                </c:pt>
                <c:pt idx="35">
                  <c:v>2036.2611561115334</c:v>
                </c:pt>
                <c:pt idx="36">
                  <c:v>2043.0071358453599</c:v>
                </c:pt>
                <c:pt idx="37">
                  <c:v>2052.0013180139654</c:v>
                </c:pt>
                <c:pt idx="38">
                  <c:v>2060.0536024993162</c:v>
                </c:pt>
                <c:pt idx="39">
                  <c:v>2070.417252350228</c:v>
                </c:pt>
                <c:pt idx="40">
                  <c:v>2079.0290556529944</c:v>
                </c:pt>
                <c:pt idx="41">
                  <c:v>2095.9438426815541</c:v>
                </c:pt>
                <c:pt idx="42">
                  <c:v>2112.4650952000807</c:v>
                </c:pt>
                <c:pt idx="43">
                  <c:v>2129.1310998745203</c:v>
                </c:pt>
                <c:pt idx="44">
                  <c:v>2146.0875337483985</c:v>
                </c:pt>
                <c:pt idx="45">
                  <c:v>2163.6295142261943</c:v>
                </c:pt>
                <c:pt idx="46">
                  <c:v>2183.4039728761986</c:v>
                </c:pt>
                <c:pt idx="47">
                  <c:v>2186.1942686247062</c:v>
                </c:pt>
                <c:pt idx="48">
                  <c:v>2186.0777521687974</c:v>
                </c:pt>
                <c:pt idx="49">
                  <c:v>2185.9450455419701</c:v>
                </c:pt>
                <c:pt idx="50">
                  <c:v>2184.820164635436</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441.07242722467021</c:v>
                </c:pt>
                <c:pt idx="21">
                  <c:v>452.4030545131933</c:v>
                </c:pt>
                <c:pt idx="22">
                  <c:v>460.47959434187658</c:v>
                </c:pt>
                <c:pt idx="23">
                  <c:v>467.52203154172582</c:v>
                </c:pt>
                <c:pt idx="24">
                  <c:v>475.36811722759052</c:v>
                </c:pt>
                <c:pt idx="25">
                  <c:v>482.50453670847463</c:v>
                </c:pt>
                <c:pt idx="26">
                  <c:v>488.16776241380086</c:v>
                </c:pt>
                <c:pt idx="27">
                  <c:v>493.81601470309397</c:v>
                </c:pt>
                <c:pt idx="28">
                  <c:v>499.73876775904256</c:v>
                </c:pt>
                <c:pt idx="29">
                  <c:v>508.98557913391198</c:v>
                </c:pt>
                <c:pt idx="30">
                  <c:v>516.75262739244579</c:v>
                </c:pt>
                <c:pt idx="31">
                  <c:v>526.84257267554744</c:v>
                </c:pt>
                <c:pt idx="32">
                  <c:v>537.5166985545311</c:v>
                </c:pt>
                <c:pt idx="33">
                  <c:v>550.77292785080385</c:v>
                </c:pt>
                <c:pt idx="34">
                  <c:v>565.35131051253154</c:v>
                </c:pt>
                <c:pt idx="35">
                  <c:v>576.19834557944034</c:v>
                </c:pt>
                <c:pt idx="36">
                  <c:v>587.08445453384013</c:v>
                </c:pt>
                <c:pt idx="37">
                  <c:v>599.3728927908677</c:v>
                </c:pt>
                <c:pt idx="38">
                  <c:v>611.60301548594384</c:v>
                </c:pt>
                <c:pt idx="39">
                  <c:v>625.35828796069814</c:v>
                </c:pt>
                <c:pt idx="40">
                  <c:v>638.69702304051191</c:v>
                </c:pt>
                <c:pt idx="41">
                  <c:v>654.42055299783192</c:v>
                </c:pt>
                <c:pt idx="42">
                  <c:v>670.3600618212264</c:v>
                </c:pt>
                <c:pt idx="43">
                  <c:v>686.80547646458706</c:v>
                </c:pt>
                <c:pt idx="44">
                  <c:v>703.85096819904993</c:v>
                </c:pt>
                <c:pt idx="45">
                  <c:v>721.67591114308334</c:v>
                </c:pt>
                <c:pt idx="46">
                  <c:v>741.19431790184888</c:v>
                </c:pt>
                <c:pt idx="47">
                  <c:v>751.93968450603427</c:v>
                </c:pt>
                <c:pt idx="48">
                  <c:v>761.37438420656258</c:v>
                </c:pt>
                <c:pt idx="49">
                  <c:v>771.05223673733394</c:v>
                </c:pt>
                <c:pt idx="50">
                  <c:v>780.41979204268762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598039.00741273258</c:v>
                </c:pt>
                <c:pt idx="25">
                  <c:v>601046.62603335571</c:v>
                </c:pt>
                <c:pt idx="26">
                  <c:v>603045.20236245089</c:v>
                </c:pt>
                <c:pt idx="27">
                  <c:v>604015.06594627816</c:v>
                </c:pt>
                <c:pt idx="28">
                  <c:v>606157.85554919671</c:v>
                </c:pt>
                <c:pt idx="29">
                  <c:v>608615.99513645715</c:v>
                </c:pt>
                <c:pt idx="30">
                  <c:v>591724.04928396817</c:v>
                </c:pt>
                <c:pt idx="31">
                  <c:v>599586.20884960971</c:v>
                </c:pt>
                <c:pt idx="32">
                  <c:v>606006.40208307758</c:v>
                </c:pt>
                <c:pt idx="33">
                  <c:v>611998.43173377542</c:v>
                </c:pt>
                <c:pt idx="34">
                  <c:v>618500.96495050064</c:v>
                </c:pt>
                <c:pt idx="35">
                  <c:v>624741.56319217291</c:v>
                </c:pt>
                <c:pt idx="36">
                  <c:v>630079.86389258492</c:v>
                </c:pt>
                <c:pt idx="37">
                  <c:v>635248.44396024302</c:v>
                </c:pt>
                <c:pt idx="38">
                  <c:v>640387.11637982924</c:v>
                </c:pt>
                <c:pt idx="39">
                  <c:v>647058.96711225645</c:v>
                </c:pt>
                <c:pt idx="40">
                  <c:v>652788.44347111252</c:v>
                </c:pt>
                <c:pt idx="41">
                  <c:v>659668.67519306554</c:v>
                </c:pt>
                <c:pt idx="42">
                  <c:v>666822.85924663302</c:v>
                </c:pt>
                <c:pt idx="43">
                  <c:v>675286.00128482643</c:v>
                </c:pt>
                <c:pt idx="44">
                  <c:v>684406.56573906308</c:v>
                </c:pt>
                <c:pt idx="45">
                  <c:v>691551.7725383623</c:v>
                </c:pt>
                <c:pt idx="46">
                  <c:v>698695.53238518641</c:v>
                </c:pt>
                <c:pt idx="47">
                  <c:v>706547.71123623813</c:v>
                </c:pt>
                <c:pt idx="48">
                  <c:v>714344.34304980584</c:v>
                </c:pt>
                <c:pt idx="49">
                  <c:v>722912.97720276832</c:v>
                </c:pt>
                <c:pt idx="50">
                  <c:v>731234.85748611332</c:v>
                </c:pt>
                <c:pt idx="51">
                  <c:v>740809.00066643313</c:v>
                </c:pt>
                <c:pt idx="52">
                  <c:v>750475.40790727839</c:v>
                </c:pt>
                <c:pt idx="53">
                  <c:v>760385.23399090371</c:v>
                </c:pt>
                <c:pt idx="54">
                  <c:v>770587.16033398488</c:v>
                </c:pt>
                <c:pt idx="55">
                  <c:v>781175.28010487161</c:v>
                </c:pt>
                <c:pt idx="56">
                  <c:v>792639.53180786327</c:v>
                </c:pt>
                <c:pt idx="57">
                  <c:v>799427.88794809429</c:v>
                </c:pt>
                <c:pt idx="58">
                  <c:v>805484.77100745309</c:v>
                </c:pt>
                <c:pt idx="59">
                  <c:v>811632.60899818118</c:v>
                </c:pt>
                <c:pt idx="60">
                  <c:v>817575.70298704691</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495518.03471340693</c:v>
                </c:pt>
                <c:pt idx="25">
                  <c:v>498010.06157049473</c:v>
                </c:pt>
                <c:pt idx="26">
                  <c:v>499666.02481460216</c:v>
                </c:pt>
                <c:pt idx="27">
                  <c:v>500469.62606977334</c:v>
                </c:pt>
                <c:pt idx="28">
                  <c:v>502245.08031219151</c:v>
                </c:pt>
                <c:pt idx="29">
                  <c:v>504281.82454163593</c:v>
                </c:pt>
                <c:pt idx="30">
                  <c:v>490285.64083528786</c:v>
                </c:pt>
                <c:pt idx="31">
                  <c:v>496800.00161824806</c:v>
                </c:pt>
                <c:pt idx="32">
                  <c:v>502119.59029740712</c:v>
                </c:pt>
                <c:pt idx="33">
                  <c:v>507084.41486512817</c:v>
                </c:pt>
                <c:pt idx="34">
                  <c:v>512472.22810184344</c:v>
                </c:pt>
                <c:pt idx="35">
                  <c:v>517643.00950208615</c:v>
                </c:pt>
                <c:pt idx="36">
                  <c:v>522066.17293957033</c:v>
                </c:pt>
                <c:pt idx="37">
                  <c:v>526348.71070991561</c:v>
                </c:pt>
                <c:pt idx="38">
                  <c:v>530606.46785757283</c:v>
                </c:pt>
                <c:pt idx="39">
                  <c:v>536134.57275015535</c:v>
                </c:pt>
                <c:pt idx="40">
                  <c:v>540881.85316177888</c:v>
                </c:pt>
                <c:pt idx="41">
                  <c:v>546582.61658854003</c:v>
                </c:pt>
                <c:pt idx="42">
                  <c:v>552510.36909006734</c:v>
                </c:pt>
                <c:pt idx="43">
                  <c:v>559522.68677885621</c:v>
                </c:pt>
                <c:pt idx="44">
                  <c:v>567079.72589808085</c:v>
                </c:pt>
                <c:pt idx="45">
                  <c:v>573000.04010321444</c:v>
                </c:pt>
                <c:pt idx="46">
                  <c:v>578919.15540486877</c:v>
                </c:pt>
                <c:pt idx="47">
                  <c:v>585425.246452883</c:v>
                </c:pt>
                <c:pt idx="48">
                  <c:v>591885.31281269621</c:v>
                </c:pt>
                <c:pt idx="49">
                  <c:v>598985.03825372236</c:v>
                </c:pt>
                <c:pt idx="50">
                  <c:v>605880.31048849388</c:v>
                </c:pt>
                <c:pt idx="51">
                  <c:v>613813.1719807589</c:v>
                </c:pt>
                <c:pt idx="52">
                  <c:v>621822.48083745933</c:v>
                </c:pt>
                <c:pt idx="53">
                  <c:v>630033.47959246312</c:v>
                </c:pt>
                <c:pt idx="54">
                  <c:v>638486.50427673024</c:v>
                </c:pt>
                <c:pt idx="55">
                  <c:v>647259.51780117932</c:v>
                </c:pt>
                <c:pt idx="56">
                  <c:v>656758.4692122296</c:v>
                </c:pt>
                <c:pt idx="57">
                  <c:v>662383.10715699242</c:v>
                </c:pt>
                <c:pt idx="58">
                  <c:v>667401.6674061754</c:v>
                </c:pt>
                <c:pt idx="59">
                  <c:v>672495.5903127786</c:v>
                </c:pt>
                <c:pt idx="60">
                  <c:v>677419.86818926735</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615125.83619595354</c:v>
                </c:pt>
                <c:pt idx="25">
                  <c:v>618219.38677716604</c:v>
                </c:pt>
                <c:pt idx="26">
                  <c:v>620275.06528709247</c:v>
                </c:pt>
                <c:pt idx="27">
                  <c:v>621272.63925902906</c:v>
                </c:pt>
                <c:pt idx="28">
                  <c:v>623476.65142203099</c:v>
                </c:pt>
                <c:pt idx="29">
                  <c:v>626005.02356892754</c:v>
                </c:pt>
                <c:pt idx="30">
                  <c:v>608630.45069208159</c:v>
                </c:pt>
                <c:pt idx="31">
                  <c:v>616717.24338817014</c:v>
                </c:pt>
                <c:pt idx="32">
                  <c:v>623320.87071402278</c:v>
                </c:pt>
                <c:pt idx="33">
                  <c:v>629484.10121188336</c:v>
                </c:pt>
                <c:pt idx="34">
                  <c:v>636172.42109194363</c:v>
                </c:pt>
                <c:pt idx="35">
                  <c:v>642591.32214052079</c:v>
                </c:pt>
                <c:pt idx="36">
                  <c:v>648082.14571808744</c:v>
                </c:pt>
                <c:pt idx="37">
                  <c:v>653398.39950196433</c:v>
                </c:pt>
                <c:pt idx="38">
                  <c:v>658683.8911335388</c:v>
                </c:pt>
                <c:pt idx="39">
                  <c:v>665546.36617260682</c:v>
                </c:pt>
                <c:pt idx="40">
                  <c:v>671439.54185600148</c:v>
                </c:pt>
                <c:pt idx="41">
                  <c:v>678516.35162715323</c:v>
                </c:pt>
                <c:pt idx="42">
                  <c:v>685874.94093939406</c:v>
                </c:pt>
                <c:pt idx="43">
                  <c:v>694579.88703582168</c:v>
                </c:pt>
                <c:pt idx="44">
                  <c:v>703961.03904589359</c:v>
                </c:pt>
                <c:pt idx="45">
                  <c:v>711310.39461088704</c:v>
                </c:pt>
                <c:pt idx="46">
                  <c:v>718658.26188190619</c:v>
                </c:pt>
                <c:pt idx="47">
                  <c:v>726734.78870013077</c:v>
                </c:pt>
                <c:pt idx="48">
                  <c:v>734754.18142265757</c:v>
                </c:pt>
                <c:pt idx="49">
                  <c:v>743567.63369427621</c:v>
                </c:pt>
                <c:pt idx="50">
                  <c:v>752127.28198571678</c:v>
                </c:pt>
                <c:pt idx="51">
                  <c:v>761974.97211404564</c:v>
                </c:pt>
                <c:pt idx="52">
                  <c:v>771917.5624189151</c:v>
                </c:pt>
                <c:pt idx="53">
                  <c:v>782110.52639064391</c:v>
                </c:pt>
                <c:pt idx="54">
                  <c:v>792603.9363435274</c:v>
                </c:pt>
                <c:pt idx="55">
                  <c:v>803494.57382215373</c:v>
                </c:pt>
                <c:pt idx="56">
                  <c:v>815286.37557380239</c:v>
                </c:pt>
                <c:pt idx="57">
                  <c:v>822268.68474661151</c:v>
                </c:pt>
                <c:pt idx="58">
                  <c:v>828498.62160766625</c:v>
                </c:pt>
                <c:pt idx="59">
                  <c:v>834822.11211241502</c:v>
                </c:pt>
                <c:pt idx="60">
                  <c:v>840935.00878667692</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5317922.8374796044</c:v>
                </c:pt>
                <c:pt idx="30">
                  <c:v>4721629.1041893447</c:v>
                </c:pt>
                <c:pt idx="31">
                  <c:v>4812782.5377993621</c:v>
                </c:pt>
                <c:pt idx="32">
                  <c:v>4860239.7536649602</c:v>
                </c:pt>
                <c:pt idx="33">
                  <c:v>4892836.5307874447</c:v>
                </c:pt>
                <c:pt idx="34">
                  <c:v>4933485.9288941631</c:v>
                </c:pt>
                <c:pt idx="35">
                  <c:v>4963635.2298485739</c:v>
                </c:pt>
                <c:pt idx="36">
                  <c:v>4974320.3458082583</c:v>
                </c:pt>
                <c:pt idx="37">
                  <c:v>4983354.1947759129</c:v>
                </c:pt>
                <c:pt idx="38">
                  <c:v>4994134.1449826844</c:v>
                </c:pt>
                <c:pt idx="39">
                  <c:v>5041510.4431582661</c:v>
                </c:pt>
                <c:pt idx="40">
                  <c:v>5069751.4536064081</c:v>
                </c:pt>
                <c:pt idx="41">
                  <c:v>5078579.7870154139</c:v>
                </c:pt>
                <c:pt idx="42">
                  <c:v>5089691.066116441</c:v>
                </c:pt>
                <c:pt idx="43">
                  <c:v>5123946.9878055798</c:v>
                </c:pt>
                <c:pt idx="44">
                  <c:v>5166547.5055382811</c:v>
                </c:pt>
                <c:pt idx="45">
                  <c:v>5165327.4179214211</c:v>
                </c:pt>
                <c:pt idx="46">
                  <c:v>5160354.1315126978</c:v>
                </c:pt>
                <c:pt idx="47">
                  <c:v>5164894.519797097</c:v>
                </c:pt>
                <c:pt idx="48">
                  <c:v>5164211.3482417632</c:v>
                </c:pt>
                <c:pt idx="49">
                  <c:v>5173081.1238739742</c:v>
                </c:pt>
                <c:pt idx="50">
                  <c:v>5172991.8360710489</c:v>
                </c:pt>
                <c:pt idx="51">
                  <c:v>5215900.2679658616</c:v>
                </c:pt>
                <c:pt idx="52">
                  <c:v>5256027.4623598214</c:v>
                </c:pt>
                <c:pt idx="53">
                  <c:v>5295798.2853017766</c:v>
                </c:pt>
                <c:pt idx="54">
                  <c:v>5335805.2161333412</c:v>
                </c:pt>
                <c:pt idx="55">
                  <c:v>5377280.9114361349</c:v>
                </c:pt>
                <c:pt idx="56">
                  <c:v>5427257.8709909478</c:v>
                </c:pt>
                <c:pt idx="57">
                  <c:v>5402446.8156730589</c:v>
                </c:pt>
                <c:pt idx="58">
                  <c:v>5364796.6849728068</c:v>
                </c:pt>
                <c:pt idx="59">
                  <c:v>5326721.4012188073</c:v>
                </c:pt>
                <c:pt idx="60">
                  <c:v>5284035.0403988343</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4715893.8370102141</c:v>
                </c:pt>
                <c:pt idx="30">
                  <c:v>4187105.0546584753</c:v>
                </c:pt>
                <c:pt idx="31">
                  <c:v>4267939.2316333968</c:v>
                </c:pt>
                <c:pt idx="32">
                  <c:v>4310023.9324953416</c:v>
                </c:pt>
                <c:pt idx="33">
                  <c:v>4338930.5084341494</c:v>
                </c:pt>
                <c:pt idx="34">
                  <c:v>4374978.0878872769</c:v>
                </c:pt>
                <c:pt idx="35">
                  <c:v>4401714.2604317544</c:v>
                </c:pt>
                <c:pt idx="36">
                  <c:v>4411189.740622418</c:v>
                </c:pt>
                <c:pt idx="37">
                  <c:v>4419200.8897069413</c:v>
                </c:pt>
                <c:pt idx="38">
                  <c:v>4428760.4681921918</c:v>
                </c:pt>
                <c:pt idx="39">
                  <c:v>4470773.4118573302</c:v>
                </c:pt>
                <c:pt idx="40">
                  <c:v>4495817.3267830405</c:v>
                </c:pt>
                <c:pt idx="41">
                  <c:v>4503646.226221215</c:v>
                </c:pt>
                <c:pt idx="42">
                  <c:v>4513499.6246692967</c:v>
                </c:pt>
                <c:pt idx="43">
                  <c:v>4543877.5174879665</c:v>
                </c:pt>
                <c:pt idx="44">
                  <c:v>4581655.335099984</c:v>
                </c:pt>
                <c:pt idx="45">
                  <c:v>4580573.3706095619</c:v>
                </c:pt>
                <c:pt idx="46">
                  <c:v>4576163.0977565423</c:v>
                </c:pt>
                <c:pt idx="47">
                  <c:v>4580189.4798200661</c:v>
                </c:pt>
                <c:pt idx="48">
                  <c:v>4579583.6484408081</c:v>
                </c:pt>
                <c:pt idx="49">
                  <c:v>4587449.2985297507</c:v>
                </c:pt>
                <c:pt idx="50">
                  <c:v>4587370.1187799862</c:v>
                </c:pt>
                <c:pt idx="51">
                  <c:v>4625420.9923470849</c:v>
                </c:pt>
                <c:pt idx="52">
                  <c:v>4661005.4854888972</c:v>
                </c:pt>
                <c:pt idx="53">
                  <c:v>4696273.9511166699</c:v>
                </c:pt>
                <c:pt idx="54">
                  <c:v>4731751.7954389993</c:v>
                </c:pt>
                <c:pt idx="55">
                  <c:v>4768532.1290094014</c:v>
                </c:pt>
                <c:pt idx="56">
                  <c:v>4812851.3195580104</c:v>
                </c:pt>
                <c:pt idx="57">
                  <c:v>4790849.0629553534</c:v>
                </c:pt>
                <c:pt idx="58">
                  <c:v>4757461.2112023002</c:v>
                </c:pt>
                <c:pt idx="59">
                  <c:v>4723696.3369298857</c:v>
                </c:pt>
                <c:pt idx="60">
                  <c:v>4685842.3943159468</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597546.77075746458</c:v>
                </c:pt>
                <c:pt idx="26">
                  <c:v>610009.49754182226</c:v>
                </c:pt>
                <c:pt idx="27">
                  <c:v>618596.39996388648</c:v>
                </c:pt>
                <c:pt idx="28">
                  <c:v>630321.10002649133</c:v>
                </c:pt>
                <c:pt idx="29">
                  <c:v>642612.00897727197</c:v>
                </c:pt>
                <c:pt idx="30">
                  <c:v>593615.89806046535</c:v>
                </c:pt>
                <c:pt idx="31">
                  <c:v>619653.86226726312</c:v>
                </c:pt>
                <c:pt idx="32">
                  <c:v>640633.37337259552</c:v>
                </c:pt>
                <c:pt idx="33">
                  <c:v>660059.94932364824</c:v>
                </c:pt>
                <c:pt idx="34">
                  <c:v>680973.46124057891</c:v>
                </c:pt>
                <c:pt idx="35">
                  <c:v>700845.75582530885</c:v>
                </c:pt>
                <c:pt idx="36">
                  <c:v>718297.34192295151</c:v>
                </c:pt>
                <c:pt idx="37">
                  <c:v>735783.33910980902</c:v>
                </c:pt>
                <c:pt idx="38">
                  <c:v>753812.41832269588</c:v>
                </c:pt>
                <c:pt idx="39">
                  <c:v>777790.58125189471</c:v>
                </c:pt>
                <c:pt idx="40">
                  <c:v>799314.92706496059</c:v>
                </c:pt>
                <c:pt idx="41">
                  <c:v>827260.44123970158</c:v>
                </c:pt>
                <c:pt idx="42">
                  <c:v>856617.30858623353</c:v>
                </c:pt>
                <c:pt idx="43">
                  <c:v>891109.68488211837</c:v>
                </c:pt>
                <c:pt idx="44">
                  <c:v>928544.17423749017</c:v>
                </c:pt>
                <c:pt idx="45">
                  <c:v>959464.38799761457</c:v>
                </c:pt>
                <c:pt idx="46">
                  <c:v>990835.07511555206</c:v>
                </c:pt>
                <c:pt idx="47">
                  <c:v>1025285.8388521799</c:v>
                </c:pt>
                <c:pt idx="48">
                  <c:v>1060055.9152008605</c:v>
                </c:pt>
                <c:pt idx="49">
                  <c:v>1098256.8449257626</c:v>
                </c:pt>
                <c:pt idx="50">
                  <c:v>1136119.5299374217</c:v>
                </c:pt>
                <c:pt idx="51">
                  <c:v>1177865.0780816718</c:v>
                </c:pt>
                <c:pt idx="52">
                  <c:v>1220531.8676717188</c:v>
                </c:pt>
                <c:pt idx="53">
                  <c:v>1264721.0141236938</c:v>
                </c:pt>
                <c:pt idx="54">
                  <c:v>1310650.9137138992</c:v>
                </c:pt>
                <c:pt idx="55">
                  <c:v>1358723.08237063</c:v>
                </c:pt>
                <c:pt idx="56">
                  <c:v>1410888.607194508</c:v>
                </c:pt>
                <c:pt idx="57">
                  <c:v>1445157.7366116913</c:v>
                </c:pt>
                <c:pt idx="58">
                  <c:v>1476945.9518466305</c:v>
                </c:pt>
                <c:pt idx="59">
                  <c:v>1509516.1953249576</c:v>
                </c:pt>
                <c:pt idx="60">
                  <c:v>1541685.2981178942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19018725.346340865</c:v>
                      </c:pt>
                      <c:pt idx="23">
                        <c:v>19029008.710617676</c:v>
                      </c:pt>
                      <c:pt idx="24">
                        <c:v>19053595.848806616</c:v>
                      </c:pt>
                      <c:pt idx="25">
                        <c:v>19089849.781156227</c:v>
                      </c:pt>
                      <c:pt idx="26">
                        <c:v>19137540.12500564</c:v>
                      </c:pt>
                      <c:pt idx="27">
                        <c:v>19196163.290059295</c:v>
                      </c:pt>
                      <c:pt idx="28">
                        <c:v>19262005.106249526</c:v>
                      </c:pt>
                      <c:pt idx="29">
                        <c:v>19334649.891006477</c:v>
                      </c:pt>
                      <c:pt idx="30">
                        <c:v>19386115.931365576</c:v>
                      </c:pt>
                      <c:pt idx="31">
                        <c:v>19469503.305698846</c:v>
                      </c:pt>
                      <c:pt idx="32">
                        <c:v>19561789.046031505</c:v>
                      </c:pt>
                      <c:pt idx="33">
                        <c:v>19658622.07919101</c:v>
                      </c:pt>
                      <c:pt idx="34">
                        <c:v>19760924.204507221</c:v>
                      </c:pt>
                      <c:pt idx="35">
                        <c:v>19868052.190704573</c:v>
                      </c:pt>
                      <c:pt idx="36">
                        <c:v>19967297.876877651</c:v>
                      </c:pt>
                      <c:pt idx="37">
                        <c:v>20058588.051358163</c:v>
                      </c:pt>
                      <c:pt idx="38">
                        <c:v>20141527.880994555</c:v>
                      </c:pt>
                      <c:pt idx="39">
                        <c:v>20216608.104100578</c:v>
                      </c:pt>
                      <c:pt idx="40">
                        <c:v>20281935.030614752</c:v>
                      </c:pt>
                      <c:pt idx="41">
                        <c:v>20346529.78534526</c:v>
                      </c:pt>
                      <c:pt idx="42">
                        <c:v>20409672.980672494</c:v>
                      </c:pt>
                      <c:pt idx="43">
                        <c:v>20471799.793342106</c:v>
                      </c:pt>
                      <c:pt idx="44">
                        <c:v>20532346.040525962</c:v>
                      </c:pt>
                      <c:pt idx="45">
                        <c:v>20589572.306206256</c:v>
                      </c:pt>
                      <c:pt idx="46">
                        <c:v>20645501.586159468</c:v>
                      </c:pt>
                      <c:pt idx="47">
                        <c:v>20700425.646231852</c:v>
                      </c:pt>
                      <c:pt idx="48">
                        <c:v>20753761.655308161</c:v>
                      </c:pt>
                      <c:pt idx="49">
                        <c:v>20805884.001863286</c:v>
                      </c:pt>
                      <c:pt idx="50">
                        <c:v>20856069.475162007</c:v>
                      </c:pt>
                      <c:pt idx="51">
                        <c:v>20905389.880899068</c:v>
                      </c:pt>
                      <c:pt idx="52">
                        <c:v>20953051.995889869</c:v>
                      </c:pt>
                      <c:pt idx="53">
                        <c:v>20999050.435280714</c:v>
                      </c:pt>
                      <c:pt idx="54">
                        <c:v>21043322.91271624</c:v>
                      </c:pt>
                      <c:pt idx="55">
                        <c:v>21085838.368369196</c:v>
                      </c:pt>
                      <c:pt idx="56">
                        <c:v>21127108.795940559</c:v>
                      </c:pt>
                      <c:pt idx="57">
                        <c:v>21163745.417794954</c:v>
                      </c:pt>
                      <c:pt idx="58">
                        <c:v>21198029.974261872</c:v>
                      </c:pt>
                      <c:pt idx="59">
                        <c:v>21230383.883654058</c:v>
                      </c:pt>
                      <c:pt idx="60">
                        <c:v>21260564.652859829</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2841878.5000279453</c:v>
                      </c:pt>
                      <c:pt idx="23">
                        <c:v>2843415.0946899978</c:v>
                      </c:pt>
                      <c:pt idx="24">
                        <c:v>2847089.0348791494</c:v>
                      </c:pt>
                      <c:pt idx="25">
                        <c:v>2852506.2891382868</c:v>
                      </c:pt>
                      <c:pt idx="26">
                        <c:v>2859632.432472107</c:v>
                      </c:pt>
                      <c:pt idx="27">
                        <c:v>2868392.215755987</c:v>
                      </c:pt>
                      <c:pt idx="28">
                        <c:v>2878230.6480602738</c:v>
                      </c:pt>
                      <c:pt idx="29">
                        <c:v>2889085.61589752</c:v>
                      </c:pt>
                      <c:pt idx="30">
                        <c:v>2896775.9437672701</c:v>
                      </c:pt>
                      <c:pt idx="31">
                        <c:v>2909236.1261389079</c:v>
                      </c:pt>
                      <c:pt idx="32">
                        <c:v>2923025.9494070066</c:v>
                      </c:pt>
                      <c:pt idx="33">
                        <c:v>2937495.2532124496</c:v>
                      </c:pt>
                      <c:pt idx="34">
                        <c:v>2952781.7776849871</c:v>
                      </c:pt>
                      <c:pt idx="35">
                        <c:v>2968789.4078064305</c:v>
                      </c:pt>
                      <c:pt idx="36">
                        <c:v>2983619.2229817179</c:v>
                      </c:pt>
                      <c:pt idx="37">
                        <c:v>2997260.2835362772</c:v>
                      </c:pt>
                      <c:pt idx="38">
                        <c:v>3009653.5914129796</c:v>
                      </c:pt>
                      <c:pt idx="39">
                        <c:v>3020872.4753253739</c:v>
                      </c:pt>
                      <c:pt idx="40">
                        <c:v>3030633.9700918598</c:v>
                      </c:pt>
                      <c:pt idx="41">
                        <c:v>3040286.0598791768</c:v>
                      </c:pt>
                      <c:pt idx="42">
                        <c:v>3049721.2499855454</c:v>
                      </c:pt>
                      <c:pt idx="43">
                        <c:v>3059004.5668212348</c:v>
                      </c:pt>
                      <c:pt idx="44">
                        <c:v>3068051.7072050287</c:v>
                      </c:pt>
                      <c:pt idx="45">
                        <c:v>3076602.7583986362</c:v>
                      </c:pt>
                      <c:pt idx="46">
                        <c:v>3084960.0071272771</c:v>
                      </c:pt>
                      <c:pt idx="47">
                        <c:v>3093167.0505863689</c:v>
                      </c:pt>
                      <c:pt idx="48">
                        <c:v>3101136.7990690358</c:v>
                      </c:pt>
                      <c:pt idx="49">
                        <c:v>3108925.1956807207</c:v>
                      </c:pt>
                      <c:pt idx="50">
                        <c:v>3116424.1744494955</c:v>
                      </c:pt>
                      <c:pt idx="51">
                        <c:v>3123793.8902492863</c:v>
                      </c:pt>
                      <c:pt idx="52">
                        <c:v>3130915.8154777964</c:v>
                      </c:pt>
                      <c:pt idx="53">
                        <c:v>3137789.1455017161</c:v>
                      </c:pt>
                      <c:pt idx="54">
                        <c:v>3144404.5731644956</c:v>
                      </c:pt>
                      <c:pt idx="55">
                        <c:v>3150757.4573425236</c:v>
                      </c:pt>
                      <c:pt idx="56">
                        <c:v>3156924.3028416932</c:v>
                      </c:pt>
                      <c:pt idx="57">
                        <c:v>3162398.7405900508</c:v>
                      </c:pt>
                      <c:pt idx="58">
                        <c:v>3167521.7202920043</c:v>
                      </c:pt>
                      <c:pt idx="59">
                        <c:v>3172356.212500032</c:v>
                      </c:pt>
                      <c:pt idx="60">
                        <c:v>3176865.982611239</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2149995.8061461113</c:v>
                      </c:pt>
                      <c:pt idx="31">
                        <c:v>2165310.143394209</c:v>
                      </c:pt>
                      <c:pt idx="32">
                        <c:v>2181893.5412987047</c:v>
                      </c:pt>
                      <c:pt idx="33">
                        <c:v>2199024.1578838141</c:v>
                      </c:pt>
                      <c:pt idx="34">
                        <c:v>2216865.7312232507</c:v>
                      </c:pt>
                      <c:pt idx="35">
                        <c:v>2235318.5352709834</c:v>
                      </c:pt>
                      <c:pt idx="36">
                        <c:v>2252278.4666237356</c:v>
                      </c:pt>
                      <c:pt idx="37">
                        <c:v>2267753.5127862976</c:v>
                      </c:pt>
                      <c:pt idx="38">
                        <c:v>2281697.0408582063</c:v>
                      </c:pt>
                      <c:pt idx="39">
                        <c:v>2294207.7645183522</c:v>
                      </c:pt>
                      <c:pt idx="40">
                        <c:v>2304989.8403471163</c:v>
                      </c:pt>
                      <c:pt idx="41">
                        <c:v>2315542.6231122552</c:v>
                      </c:pt>
                      <c:pt idx="42">
                        <c:v>2325754.9399268627</c:v>
                      </c:pt>
                      <c:pt idx="43">
                        <c:v>2335704.9670434962</c:v>
                      </c:pt>
                      <c:pt idx="44">
                        <c:v>2345306.5480742212</c:v>
                      </c:pt>
                      <c:pt idx="45">
                        <c:v>2354282.1803396731</c:v>
                      </c:pt>
                      <c:pt idx="46">
                        <c:v>2362968.3271855866</c:v>
                      </c:pt>
                      <c:pt idx="47">
                        <c:v>2371417.3613634403</c:v>
                      </c:pt>
                      <c:pt idx="48">
                        <c:v>2379539.1810718779</c:v>
                      </c:pt>
                      <c:pt idx="49">
                        <c:v>2387398.9796309615</c:v>
                      </c:pt>
                      <c:pt idx="50">
                        <c:v>2394883.9319060622</c:v>
                      </c:pt>
                      <c:pt idx="51">
                        <c:v>2402171.2387793795</c:v>
                      </c:pt>
                      <c:pt idx="52">
                        <c:v>2409136.4400611995</c:v>
                      </c:pt>
                      <c:pt idx="53">
                        <c:v>2415782.3580463426</c:v>
                      </c:pt>
                      <c:pt idx="54">
                        <c:v>2422102.4949096437</c:v>
                      </c:pt>
                      <c:pt idx="55">
                        <c:v>2428095.2391841686</c:v>
                      </c:pt>
                      <c:pt idx="56">
                        <c:v>2433845.6713263476</c:v>
                      </c:pt>
                      <c:pt idx="57">
                        <c:v>2438815.5167424171</c:v>
                      </c:pt>
                      <c:pt idx="58">
                        <c:v>2443373.5621137903</c:v>
                      </c:pt>
                      <c:pt idx="59">
                        <c:v>2447590.0779154971</c:v>
                      </c:pt>
                      <c:pt idx="60">
                        <c:v>2451429.3069165708</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4101196.8798749661</c:v>
                      </c:pt>
                      <c:pt idx="28">
                        <c:v>4126645.5055051413</c:v>
                      </c:pt>
                      <c:pt idx="29">
                        <c:v>4153795.6084500193</c:v>
                      </c:pt>
                      <c:pt idx="30">
                        <c:v>4173521.2707542158</c:v>
                      </c:pt>
                      <c:pt idx="31">
                        <c:v>4203249.101882875</c:v>
                      </c:pt>
                      <c:pt idx="32">
                        <c:v>4235440.4036974851</c:v>
                      </c:pt>
                      <c:pt idx="33">
                        <c:v>4268693.9535391675</c:v>
                      </c:pt>
                      <c:pt idx="34">
                        <c:v>4303327.5959039563</c:v>
                      </c:pt>
                      <c:pt idx="35">
                        <c:v>4339147.7449377906</c:v>
                      </c:pt>
                      <c:pt idx="36">
                        <c:v>4372069.9646225451</c:v>
                      </c:pt>
                      <c:pt idx="37">
                        <c:v>4402109.7601145767</c:v>
                      </c:pt>
                      <c:pt idx="38">
                        <c:v>4429176.6087247524</c:v>
                      </c:pt>
                      <c:pt idx="39">
                        <c:v>4453462.1311238594</c:v>
                      </c:pt>
                      <c:pt idx="40">
                        <c:v>4474392.0430267537</c:v>
                      </c:pt>
                      <c:pt idx="41">
                        <c:v>4494876.8566296706</c:v>
                      </c:pt>
                      <c:pt idx="42">
                        <c:v>4514700.7657403797</c:v>
                      </c:pt>
                      <c:pt idx="43">
                        <c:v>4534015.5242609028</c:v>
                      </c:pt>
                      <c:pt idx="44">
                        <c:v>4552653.8874381939</c:v>
                      </c:pt>
                      <c:pt idx="45">
                        <c:v>4570077.1736005414</c:v>
                      </c:pt>
                      <c:pt idx="46">
                        <c:v>4586938.5174779026</c:v>
                      </c:pt>
                      <c:pt idx="47">
                        <c:v>4603339.5838231482</c:v>
                      </c:pt>
                      <c:pt idx="48">
                        <c:v>4619105.4691395266</c:v>
                      </c:pt>
                      <c:pt idx="49">
                        <c:v>4634362.7251659837</c:v>
                      </c:pt>
                      <c:pt idx="50">
                        <c:v>4648892.3384058848</c:v>
                      </c:pt>
                      <c:pt idx="51">
                        <c:v>4663038.2870423235</c:v>
                      </c:pt>
                      <c:pt idx="52">
                        <c:v>4676558.9718835037</c:v>
                      </c:pt>
                      <c:pt idx="53">
                        <c:v>4689459.8715017233</c:v>
                      </c:pt>
                      <c:pt idx="54">
                        <c:v>4701728.3724716604</c:v>
                      </c:pt>
                      <c:pt idx="55">
                        <c:v>4713361.3466516202</c:v>
                      </c:pt>
                      <c:pt idx="56">
                        <c:v>4724523.9502217332</c:v>
                      </c:pt>
                      <c:pt idx="57">
                        <c:v>4734171.2972058672</c:v>
                      </c:pt>
                      <c:pt idx="58">
                        <c:v>4743019.2676326502</c:v>
                      </c:pt>
                      <c:pt idx="59">
                        <c:v>4751204.2688947879</c:v>
                      </c:pt>
                      <c:pt idx="60">
                        <c:v>4758656.8898968715</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312241.56810798903</c:v>
                      </c:pt>
                      <c:pt idx="25">
                        <c:v>312726.42527824303</c:v>
                      </c:pt>
                      <c:pt idx="26">
                        <c:v>312032.30780712375</c:v>
                      </c:pt>
                      <c:pt idx="27">
                        <c:v>310184.61831503391</c:v>
                      </c:pt>
                      <c:pt idx="28">
                        <c:v>309160.1538858742</c:v>
                      </c:pt>
                      <c:pt idx="29">
                        <c:v>308239.462099689</c:v>
                      </c:pt>
                      <c:pt idx="30">
                        <c:v>292193.07090934378</c:v>
                      </c:pt>
                      <c:pt idx="31">
                        <c:v>295559.855485935</c:v>
                      </c:pt>
                      <c:pt idx="32">
                        <c:v>297473.13194093376</c:v>
                      </c:pt>
                      <c:pt idx="33">
                        <c:v>298898.52277747513</c:v>
                      </c:pt>
                      <c:pt idx="34">
                        <c:v>300557.91113990522</c:v>
                      </c:pt>
                      <c:pt idx="35">
                        <c:v>301860.28370850312</c:v>
                      </c:pt>
                      <c:pt idx="36">
                        <c:v>302678.79226498317</c:v>
                      </c:pt>
                      <c:pt idx="37">
                        <c:v>303587.67484852776</c:v>
                      </c:pt>
                      <c:pt idx="38">
                        <c:v>304701.80855994637</c:v>
                      </c:pt>
                      <c:pt idx="39">
                        <c:v>307174.03002382873</c:v>
                      </c:pt>
                      <c:pt idx="40">
                        <c:v>309189.71839429194</c:v>
                      </c:pt>
                      <c:pt idx="41">
                        <c:v>312059.74822541582</c:v>
                      </c:pt>
                      <c:pt idx="42">
                        <c:v>315144.22904890648</c:v>
                      </c:pt>
                      <c:pt idx="43">
                        <c:v>319183.10145061329</c:v>
                      </c:pt>
                      <c:pt idx="44">
                        <c:v>323703.44186392846</c:v>
                      </c:pt>
                      <c:pt idx="45">
                        <c:v>326848.20329411654</c:v>
                      </c:pt>
                      <c:pt idx="46">
                        <c:v>330001.96135362453</c:v>
                      </c:pt>
                      <c:pt idx="47">
                        <c:v>333663.86012704001</c:v>
                      </c:pt>
                      <c:pt idx="48">
                        <c:v>337300.77793439507</c:v>
                      </c:pt>
                      <c:pt idx="49">
                        <c:v>341488.58104468137</c:v>
                      </c:pt>
                      <c:pt idx="50">
                        <c:v>345524.51419899089</c:v>
                      </c:pt>
                      <c:pt idx="51">
                        <c:v>350431.45845491643</c:v>
                      </c:pt>
                      <c:pt idx="52">
                        <c:v>355412.99068299774</c:v>
                      </c:pt>
                      <c:pt idx="53">
                        <c:v>360575.19862326182</c:v>
                      </c:pt>
                      <c:pt idx="54">
                        <c:v>365953.36777978949</c:v>
                      </c:pt>
                      <c:pt idx="55">
                        <c:v>371612.89939035114</c:v>
                      </c:pt>
                      <c:pt idx="56">
                        <c:v>377874.17689126451</c:v>
                      </c:pt>
                      <c:pt idx="57">
                        <c:v>381033.6725890839</c:v>
                      </c:pt>
                      <c:pt idx="58">
                        <c:v>383749.13637249824</c:v>
                      </c:pt>
                      <c:pt idx="59">
                        <c:v>386572.8992707897</c:v>
                      </c:pt>
                      <c:pt idx="60">
                        <c:v>389311.82587775053</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1647045.1860532642</c:v>
                      </c:pt>
                      <c:pt idx="24">
                        <c:v>1647784.0190100386</c:v>
                      </c:pt>
                      <c:pt idx="25">
                        <c:v>1632656.0990208653</c:v>
                      </c:pt>
                      <c:pt idx="26">
                        <c:v>1607948.7164639281</c:v>
                      </c:pt>
                      <c:pt idx="27">
                        <c:v>1574056.8450456355</c:v>
                      </c:pt>
                      <c:pt idx="28">
                        <c:v>1549447.5878836229</c:v>
                      </c:pt>
                      <c:pt idx="29">
                        <c:v>1527015.9199472498</c:v>
                      </c:pt>
                      <c:pt idx="30">
                        <c:v>1361502.2352315811</c:v>
                      </c:pt>
                      <c:pt idx="31">
                        <c:v>1381698.9906335422</c:v>
                      </c:pt>
                      <c:pt idx="32">
                        <c:v>1389100.0851860307</c:v>
                      </c:pt>
                      <c:pt idx="33">
                        <c:v>1392356.3516914891</c:v>
                      </c:pt>
                      <c:pt idx="34">
                        <c:v>1398188.5607548312</c:v>
                      </c:pt>
                      <c:pt idx="35">
                        <c:v>1401136.1801497748</c:v>
                      </c:pt>
                      <c:pt idx="36">
                        <c:v>1398851.9026767069</c:v>
                      </c:pt>
                      <c:pt idx="37">
                        <c:v>1396550.3542016374</c:v>
                      </c:pt>
                      <c:pt idx="38">
                        <c:v>1395209.762549541</c:v>
                      </c:pt>
                      <c:pt idx="39">
                        <c:v>1404973.9190517438</c:v>
                      </c:pt>
                      <c:pt idx="40">
                        <c:v>1409562.5480616142</c:v>
                      </c:pt>
                      <c:pt idx="41">
                        <c:v>1421252.0758698925</c:v>
                      </c:pt>
                      <c:pt idx="42">
                        <c:v>1434298.2461272543</c:v>
                      </c:pt>
                      <c:pt idx="43">
                        <c:v>1454950.8519314253</c:v>
                      </c:pt>
                      <c:pt idx="44">
                        <c:v>1478954.6125428197</c:v>
                      </c:pt>
                      <c:pt idx="45">
                        <c:v>1490597.9868761296</c:v>
                      </c:pt>
                      <c:pt idx="46">
                        <c:v>1501793.0622836051</c:v>
                      </c:pt>
                      <c:pt idx="47">
                        <c:v>1516625.2171747391</c:v>
                      </c:pt>
                      <c:pt idx="48">
                        <c:v>1530613.9460303443</c:v>
                      </c:pt>
                      <c:pt idx="49">
                        <c:v>1548390.1591019777</c:v>
                      </c:pt>
                      <c:pt idx="50">
                        <c:v>1564197.3268987476</c:v>
                      </c:pt>
                      <c:pt idx="51">
                        <c:v>1586160.9328566738</c:v>
                      </c:pt>
                      <c:pt idx="52">
                        <c:v>1607830.3208008532</c:v>
                      </c:pt>
                      <c:pt idx="53">
                        <c:v>1629992.2712283039</c:v>
                      </c:pt>
                      <c:pt idx="54">
                        <c:v>1652857.0794914823</c:v>
                      </c:pt>
                      <c:pt idx="55">
                        <c:v>1676850.5733926801</c:v>
                      </c:pt>
                      <c:pt idx="56">
                        <c:v>1704314.4477015666</c:v>
                      </c:pt>
                      <c:pt idx="57">
                        <c:v>1707737.3451422821</c:v>
                      </c:pt>
                      <c:pt idx="58">
                        <c:v>1707304.39124057</c:v>
                      </c:pt>
                      <c:pt idx="59">
                        <c:v>1707106.5137975344</c:v>
                      </c:pt>
                      <c:pt idx="60">
                        <c:v>1705733.6928415252</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224597.07082544512</c:v>
                      </c:pt>
                      <c:pt idx="24">
                        <c:v>224697.82077409615</c:v>
                      </c:pt>
                      <c:pt idx="25">
                        <c:v>222634.92259375434</c:v>
                      </c:pt>
                      <c:pt idx="26">
                        <c:v>219265.73406326291</c:v>
                      </c:pt>
                      <c:pt idx="27">
                        <c:v>214644.11523349574</c:v>
                      </c:pt>
                      <c:pt idx="28">
                        <c:v>211288.30743867584</c:v>
                      </c:pt>
                      <c:pt idx="29">
                        <c:v>208229.44362917042</c:v>
                      </c:pt>
                      <c:pt idx="30">
                        <c:v>185659.39571339742</c:v>
                      </c:pt>
                      <c:pt idx="31">
                        <c:v>188413.49872275576</c:v>
                      </c:pt>
                      <c:pt idx="32">
                        <c:v>189422.73888900416</c:v>
                      </c:pt>
                      <c:pt idx="33">
                        <c:v>189866.7752306576</c:v>
                      </c:pt>
                      <c:pt idx="34">
                        <c:v>190662.07646656787</c:v>
                      </c:pt>
                      <c:pt idx="35">
                        <c:v>191064.02456587835</c:v>
                      </c:pt>
                      <c:pt idx="36">
                        <c:v>190752.53218318729</c:v>
                      </c:pt>
                      <c:pt idx="37">
                        <c:v>190438.68466385963</c:v>
                      </c:pt>
                      <c:pt idx="38">
                        <c:v>190255.87671130104</c:v>
                      </c:pt>
                      <c:pt idx="39">
                        <c:v>191587.35259796504</c:v>
                      </c:pt>
                      <c:pt idx="40">
                        <c:v>192213.07473567466</c:v>
                      </c:pt>
                      <c:pt idx="41">
                        <c:v>193807.10125498535</c:v>
                      </c:pt>
                      <c:pt idx="42">
                        <c:v>195586.12447189831</c:v>
                      </c:pt>
                      <c:pt idx="43">
                        <c:v>198402.3888997398</c:v>
                      </c:pt>
                      <c:pt idx="44">
                        <c:v>201675.62898311176</c:v>
                      </c:pt>
                      <c:pt idx="45">
                        <c:v>203263.36184674496</c:v>
                      </c:pt>
                      <c:pt idx="46">
                        <c:v>204789.96303867342</c:v>
                      </c:pt>
                      <c:pt idx="47">
                        <c:v>206812.52961473714</c:v>
                      </c:pt>
                      <c:pt idx="48">
                        <c:v>208720.08354959241</c:v>
                      </c:pt>
                      <c:pt idx="49">
                        <c:v>211144.11260481513</c:v>
                      </c:pt>
                      <c:pt idx="50">
                        <c:v>213299.63548619283</c:v>
                      </c:pt>
                      <c:pt idx="51">
                        <c:v>216294.67266227369</c:v>
                      </c:pt>
                      <c:pt idx="52">
                        <c:v>219249.58920011634</c:v>
                      </c:pt>
                      <c:pt idx="53">
                        <c:v>222271.67334931417</c:v>
                      </c:pt>
                      <c:pt idx="54">
                        <c:v>225389.6017488385</c:v>
                      </c:pt>
                      <c:pt idx="55">
                        <c:v>228661.44182627456</c:v>
                      </c:pt>
                      <c:pt idx="56">
                        <c:v>232406.51559566817</c:v>
                      </c:pt>
                      <c:pt idx="57">
                        <c:v>232873.27433758392</c:v>
                      </c:pt>
                      <c:pt idx="58">
                        <c:v>232814.23516916862</c:v>
                      </c:pt>
                      <c:pt idx="59">
                        <c:v>232787.25188148193</c:v>
                      </c:pt>
                      <c:pt idx="60">
                        <c:v>232600.04902384433</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24134771.290486094</c:v>
                      </c:pt>
                      <c:pt idx="24">
                        <c:v>24696932.291742448</c:v>
                      </c:pt>
                      <c:pt idx="25">
                        <c:v>25128517.122223884</c:v>
                      </c:pt>
                      <c:pt idx="26">
                        <c:v>25474971.393442623</c:v>
                      </c:pt>
                      <c:pt idx="27">
                        <c:v>25734234.71894455</c:v>
                      </c:pt>
                      <c:pt idx="28">
                        <c:v>26066681.867313132</c:v>
                      </c:pt>
                      <c:pt idx="29">
                        <c:v>26412334.873995654</c:v>
                      </c:pt>
                      <c:pt idx="30">
                        <c:v>25348083.166935466</c:v>
                      </c:pt>
                      <c:pt idx="31">
                        <c:v>26067449.651803058</c:v>
                      </c:pt>
                      <c:pt idx="32">
                        <c:v>26675266.373546079</c:v>
                      </c:pt>
                      <c:pt idx="33">
                        <c:v>27247870.864340801</c:v>
                      </c:pt>
                      <c:pt idx="34">
                        <c:v>27854633.278665949</c:v>
                      </c:pt>
                      <c:pt idx="35">
                        <c:v>28438484.312361754</c:v>
                      </c:pt>
                      <c:pt idx="36">
                        <c:v>28958313.529925138</c:v>
                      </c:pt>
                      <c:pt idx="37">
                        <c:v>29469060.81265194</c:v>
                      </c:pt>
                      <c:pt idx="38">
                        <c:v>29981663.614450533</c:v>
                      </c:pt>
                      <c:pt idx="39">
                        <c:v>30615960.008462526</c:v>
                      </c:pt>
                      <c:pt idx="40">
                        <c:v>31184001.617965344</c:v>
                      </c:pt>
                      <c:pt idx="41">
                        <c:v>31841565.77320477</c:v>
                      </c:pt>
                      <c:pt idx="42">
                        <c:v>32522129.017539509</c:v>
                      </c:pt>
                      <c:pt idx="43">
                        <c:v>33306574.125610262</c:v>
                      </c:pt>
                      <c:pt idx="44">
                        <c:v>34145453.548620716</c:v>
                      </c:pt>
                      <c:pt idx="45">
                        <c:v>34833214.521489665</c:v>
                      </c:pt>
                      <c:pt idx="46">
                        <c:v>35522799.096128158</c:v>
                      </c:pt>
                      <c:pt idx="47">
                        <c:v>36270372.736830518</c:v>
                      </c:pt>
                      <c:pt idx="48">
                        <c:v>37016124.191607319</c:v>
                      </c:pt>
                      <c:pt idx="49">
                        <c:v>37825926.137024671</c:v>
                      </c:pt>
                      <c:pt idx="50">
                        <c:v>38619202.57439962</c:v>
                      </c:pt>
                      <c:pt idx="51">
                        <c:v>39515726.297108479</c:v>
                      </c:pt>
                      <c:pt idx="52">
                        <c:v>40423358.204191461</c:v>
                      </c:pt>
                      <c:pt idx="53">
                        <c:v>41354417.614033416</c:v>
                      </c:pt>
                      <c:pt idx="54">
                        <c:v>42313088.662271321</c:v>
                      </c:pt>
                      <c:pt idx="55">
                        <c:v>43307286.095288932</c:v>
                      </c:pt>
                      <c:pt idx="56">
                        <c:v>44377059.752425931</c:v>
                      </c:pt>
                      <c:pt idx="57">
                        <c:v>45069482.290081963</c:v>
                      </c:pt>
                      <c:pt idx="58">
                        <c:v>45704303.531080544</c:v>
                      </c:pt>
                      <c:pt idx="59">
                        <c:v>46348651.861300722</c:v>
                      </c:pt>
                      <c:pt idx="60">
                        <c:v>46978283.188092828</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97842130.842887625</c:v>
                      </c:pt>
                      <c:pt idx="26">
                        <c:v>97491901.623900309</c:v>
                      </c:pt>
                      <c:pt idx="27">
                        <c:v>96224012.280420944</c:v>
                      </c:pt>
                      <c:pt idx="28">
                        <c:v>95690259.829558343</c:v>
                      </c:pt>
                      <c:pt idx="29">
                        <c:v>95277598.733681634</c:v>
                      </c:pt>
                      <c:pt idx="30">
                        <c:v>81599235.428193241</c:v>
                      </c:pt>
                      <c:pt idx="31">
                        <c:v>84890664.149729446</c:v>
                      </c:pt>
                      <c:pt idx="32">
                        <c:v>86991017.200736001</c:v>
                      </c:pt>
                      <c:pt idx="33">
                        <c:v>88706260.853367895</c:v>
                      </c:pt>
                      <c:pt idx="34">
                        <c:v>90677264.00812608</c:v>
                      </c:pt>
                      <c:pt idx="35">
                        <c:v>92375287.828535005</c:v>
                      </c:pt>
                      <c:pt idx="36">
                        <c:v>93600936.53353709</c:v>
                      </c:pt>
                      <c:pt idx="37">
                        <c:v>94866274.911181718</c:v>
                      </c:pt>
                      <c:pt idx="38">
                        <c:v>96274328.307871655</c:v>
                      </c:pt>
                      <c:pt idx="39">
                        <c:v>98888602.797173172</c:v>
                      </c:pt>
                      <c:pt idx="40">
                        <c:v>101036983.11564866</c:v>
                      </c:pt>
                      <c:pt idx="41">
                        <c:v>103983783.2534039</c:v>
                      </c:pt>
                      <c:pt idx="42">
                        <c:v>107137864.90889312</c:v>
                      </c:pt>
                      <c:pt idx="43">
                        <c:v>111192488.56092238</c:v>
                      </c:pt>
                      <c:pt idx="44">
                        <c:v>115709085.39946155</c:v>
                      </c:pt>
                      <c:pt idx="45">
                        <c:v>118937044.23185992</c:v>
                      </c:pt>
                      <c:pt idx="46">
                        <c:v>122179579.11653666</c:v>
                      </c:pt>
                      <c:pt idx="47">
                        <c:v>125908275.83823626</c:v>
                      </c:pt>
                      <c:pt idx="48">
                        <c:v>129617841.26966025</c:v>
                      </c:pt>
                      <c:pt idx="49">
                        <c:v>133854934.14851721</c:v>
                      </c:pt>
                      <c:pt idx="50">
                        <c:v>137949289.22758827</c:v>
                      </c:pt>
                      <c:pt idx="51">
                        <c:v>142879777.19946229</c:v>
                      </c:pt>
                      <c:pt idx="52">
                        <c:v>147884828.74042004</c:v>
                      </c:pt>
                      <c:pt idx="53">
                        <c:v>153064190.41568014</c:v>
                      </c:pt>
                      <c:pt idx="54">
                        <c:v>158450009.38569701</c:v>
                      </c:pt>
                      <c:pt idx="55">
                        <c:v>164103509.83291706</c:v>
                      </c:pt>
                      <c:pt idx="56">
                        <c:v>170335749.9002476</c:v>
                      </c:pt>
                      <c:pt idx="57">
                        <c:v>173562474.04320699</c:v>
                      </c:pt>
                      <c:pt idx="58">
                        <c:v>176344615.64677101</c:v>
                      </c:pt>
                      <c:pt idx="59">
                        <c:v>179214588.22850227</c:v>
                      </c:pt>
                      <c:pt idx="60">
                        <c:v>181983485.13746959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1005615.4704369216</c:v>
                      </c:pt>
                      <c:pt idx="24">
                        <c:v>1029038.8454892697</c:v>
                      </c:pt>
                      <c:pt idx="25">
                        <c:v>1047021.5467593295</c:v>
                      </c:pt>
                      <c:pt idx="26">
                        <c:v>1061457.1413934438</c:v>
                      </c:pt>
                      <c:pt idx="27">
                        <c:v>1072259.7799560239</c:v>
                      </c:pt>
                      <c:pt idx="28">
                        <c:v>1086111.7444713814</c:v>
                      </c:pt>
                      <c:pt idx="29">
                        <c:v>1100513.9530831533</c:v>
                      </c:pt>
                      <c:pt idx="30">
                        <c:v>1056170.1319556455</c:v>
                      </c:pt>
                      <c:pt idx="31">
                        <c:v>1086143.735491795</c:v>
                      </c:pt>
                      <c:pt idx="32">
                        <c:v>1111469.4322310877</c:v>
                      </c:pt>
                      <c:pt idx="33">
                        <c:v>1135327.9526808676</c:v>
                      </c:pt>
                      <c:pt idx="34">
                        <c:v>1160609.7199444156</c:v>
                      </c:pt>
                      <c:pt idx="35">
                        <c:v>1184936.8463484077</c:v>
                      </c:pt>
                      <c:pt idx="36">
                        <c:v>1206596.3970802152</c:v>
                      </c:pt>
                      <c:pt idx="37">
                        <c:v>1227877.5338604986</c:v>
                      </c:pt>
                      <c:pt idx="38">
                        <c:v>1249235.98393544</c:v>
                      </c:pt>
                      <c:pt idx="39">
                        <c:v>1275665.0003526064</c:v>
                      </c:pt>
                      <c:pt idx="40">
                        <c:v>1299333.4007485572</c:v>
                      </c:pt>
                      <c:pt idx="41">
                        <c:v>1326731.9072168665</c:v>
                      </c:pt>
                      <c:pt idx="42">
                        <c:v>1355088.7090641474</c:v>
                      </c:pt>
                      <c:pt idx="43">
                        <c:v>1387773.9219004288</c:v>
                      </c:pt>
                      <c:pt idx="44">
                        <c:v>1422727.2311925311</c:v>
                      </c:pt>
                      <c:pt idx="45">
                        <c:v>1451383.938395404</c:v>
                      </c:pt>
                      <c:pt idx="46">
                        <c:v>1480116.6290053413</c:v>
                      </c:pt>
                      <c:pt idx="47">
                        <c:v>1511265.5307012729</c:v>
                      </c:pt>
                      <c:pt idx="48">
                        <c:v>1542338.5079836396</c:v>
                      </c:pt>
                      <c:pt idx="49">
                        <c:v>1576080.2557093629</c:v>
                      </c:pt>
                      <c:pt idx="50">
                        <c:v>1609133.4405999857</c:v>
                      </c:pt>
                      <c:pt idx="51">
                        <c:v>1646488.5957128548</c:v>
                      </c:pt>
                      <c:pt idx="52">
                        <c:v>1684306.5918413124</c:v>
                      </c:pt>
                      <c:pt idx="53">
                        <c:v>1723100.7339180608</c:v>
                      </c:pt>
                      <c:pt idx="54">
                        <c:v>1763045.3609279734</c:v>
                      </c:pt>
                      <c:pt idx="55">
                        <c:v>1804470.2539703739</c:v>
                      </c:pt>
                      <c:pt idx="56">
                        <c:v>1849044.1563510823</c:v>
                      </c:pt>
                      <c:pt idx="57">
                        <c:v>1877895.0954200835</c:v>
                      </c:pt>
                      <c:pt idx="58">
                        <c:v>1904345.9804616913</c:v>
                      </c:pt>
                      <c:pt idx="59">
                        <c:v>1931193.8275541984</c:v>
                      </c:pt>
                      <c:pt idx="60">
                        <c:v>1957428.4661705361</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4076755.4517869884</c:v>
                      </c:pt>
                      <c:pt idx="26">
                        <c:v>4062162.5676625171</c:v>
                      </c:pt>
                      <c:pt idx="27">
                        <c:v>4009333.8450175426</c:v>
                      </c:pt>
                      <c:pt idx="28">
                        <c:v>3987094.1595649342</c:v>
                      </c:pt>
                      <c:pt idx="29">
                        <c:v>3969899.9472367382</c:v>
                      </c:pt>
                      <c:pt idx="30">
                        <c:v>3399968.142841388</c:v>
                      </c:pt>
                      <c:pt idx="31">
                        <c:v>3537111.0062387302</c:v>
                      </c:pt>
                      <c:pt idx="32">
                        <c:v>3624625.7166973366</c:v>
                      </c:pt>
                      <c:pt idx="33">
                        <c:v>3696094.2022236655</c:v>
                      </c:pt>
                      <c:pt idx="34">
                        <c:v>3778219.3336719237</c:v>
                      </c:pt>
                      <c:pt idx="35">
                        <c:v>3848970.3261889624</c:v>
                      </c:pt>
                      <c:pt idx="36">
                        <c:v>3900039.0222307155</c:v>
                      </c:pt>
                      <c:pt idx="37">
                        <c:v>3952761.4546325756</c:v>
                      </c:pt>
                      <c:pt idx="38">
                        <c:v>4011430.3461613227</c:v>
                      </c:pt>
                      <c:pt idx="39">
                        <c:v>4120358.4498822195</c:v>
                      </c:pt>
                      <c:pt idx="40">
                        <c:v>4209874.2964853644</c:v>
                      </c:pt>
                      <c:pt idx="41">
                        <c:v>4332657.6355585</c:v>
                      </c:pt>
                      <c:pt idx="42">
                        <c:v>4464077.7045372175</c:v>
                      </c:pt>
                      <c:pt idx="43">
                        <c:v>4633020.3567051031</c:v>
                      </c:pt>
                      <c:pt idx="44">
                        <c:v>4821211.8916442357</c:v>
                      </c:pt>
                      <c:pt idx="45">
                        <c:v>4955710.1763275014</c:v>
                      </c:pt>
                      <c:pt idx="46">
                        <c:v>5090815.7965223659</c:v>
                      </c:pt>
                      <c:pt idx="47">
                        <c:v>5246178.159926516</c:v>
                      </c:pt>
                      <c:pt idx="48">
                        <c:v>5400743.386235849</c:v>
                      </c:pt>
                      <c:pt idx="49">
                        <c:v>5577288.9228548883</c:v>
                      </c:pt>
                      <c:pt idx="50">
                        <c:v>5747887.0511495164</c:v>
                      </c:pt>
                      <c:pt idx="51">
                        <c:v>5953324.0499776015</c:v>
                      </c:pt>
                      <c:pt idx="52">
                        <c:v>6161867.8641841738</c:v>
                      </c:pt>
                      <c:pt idx="53">
                        <c:v>6377674.6006533457</c:v>
                      </c:pt>
                      <c:pt idx="54">
                        <c:v>6602083.7244040472</c:v>
                      </c:pt>
                      <c:pt idx="55">
                        <c:v>6837646.2430382166</c:v>
                      </c:pt>
                      <c:pt idx="56">
                        <c:v>7097322.9125103243</c:v>
                      </c:pt>
                      <c:pt idx="57">
                        <c:v>7231769.7518002978</c:v>
                      </c:pt>
                      <c:pt idx="58">
                        <c:v>7347692.3186154654</c:v>
                      </c:pt>
                      <c:pt idx="59">
                        <c:v>7467274.5095209358</c:v>
                      </c:pt>
                      <c:pt idx="60">
                        <c:v>7582645.2140612397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23126.61405950896</c:v>
                </c:pt>
                <c:pt idx="20">
                  <c:v>21313.834437261583</c:v>
                </c:pt>
                <c:pt idx="21">
                  <c:v>21664.67499159924</c:v>
                </c:pt>
                <c:pt idx="22">
                  <c:v>21880.634354003934</c:v>
                </c:pt>
                <c:pt idx="23">
                  <c:v>22051.574253111925</c:v>
                </c:pt>
                <c:pt idx="24">
                  <c:v>22250.923754674488</c:v>
                </c:pt>
                <c:pt idx="25">
                  <c:v>22419.102099967407</c:v>
                </c:pt>
                <c:pt idx="26">
                  <c:v>22522.914747637256</c:v>
                </c:pt>
                <c:pt idx="27">
                  <c:v>22619.406947913973</c:v>
                </c:pt>
                <c:pt idx="28">
                  <c:v>22719.430608244362</c:v>
                </c:pt>
                <c:pt idx="29">
                  <c:v>22936.203454920764</c:v>
                </c:pt>
                <c:pt idx="30">
                  <c:v>23088.880993294599</c:v>
                </c:pt>
                <c:pt idx="31">
                  <c:v>23202.157586849251</c:v>
                </c:pt>
                <c:pt idx="32">
                  <c:v>23324.809908602416</c:v>
                </c:pt>
                <c:pt idx="33">
                  <c:v>23525.820673935446</c:v>
                </c:pt>
                <c:pt idx="34">
                  <c:v>23757.237044308382</c:v>
                </c:pt>
                <c:pt idx="35">
                  <c:v>23845.997569567597</c:v>
                </c:pt>
                <c:pt idx="36">
                  <c:v>23924.529276154452</c:v>
                </c:pt>
                <c:pt idx="37">
                  <c:v>24037.328755660998</c:v>
                </c:pt>
                <c:pt idx="38">
                  <c:v>24135.25815575755</c:v>
                </c:pt>
                <c:pt idx="39">
                  <c:v>24268.328747069118</c:v>
                </c:pt>
                <c:pt idx="40">
                  <c:v>24374.101188641464</c:v>
                </c:pt>
                <c:pt idx="41">
                  <c:v>24611.616880407673</c:v>
                </c:pt>
                <c:pt idx="42">
                  <c:v>24842.670583969091</c:v>
                </c:pt>
                <c:pt idx="43">
                  <c:v>25075.65779829755</c:v>
                </c:pt>
                <c:pt idx="44">
                  <c:v>25312.774987381741</c:v>
                </c:pt>
                <c:pt idx="45">
                  <c:v>25558.503757982169</c:v>
                </c:pt>
                <c:pt idx="46">
                  <c:v>25837.857246908869</c:v>
                </c:pt>
                <c:pt idx="47">
                  <c:v>25858.021126251493</c:v>
                </c:pt>
                <c:pt idx="48">
                  <c:v>25834.498943524377</c:v>
                </c:pt>
                <c:pt idx="49">
                  <c:v>25810.869759524539</c:v>
                </c:pt>
                <c:pt idx="50">
                  <c:v>25772.209884692282</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773.31500928313312</c:v>
                </c:pt>
                <c:pt idx="14">
                  <c:v>776.88026181002772</c:v>
                </c:pt>
                <c:pt idx="15">
                  <c:v>774.22773270072685</c:v>
                </c:pt>
                <c:pt idx="16">
                  <c:v>767.77846974201941</c:v>
                </c:pt>
                <c:pt idx="17">
                  <c:v>757.64147058917888</c:v>
                </c:pt>
                <c:pt idx="18">
                  <c:v>751.15754383054059</c:v>
                </c:pt>
                <c:pt idx="19">
                  <c:v>745.51317364056126</c:v>
                </c:pt>
                <c:pt idx="20">
                  <c:v>681.7340868467162</c:v>
                </c:pt>
                <c:pt idx="21">
                  <c:v>693.08179706590181</c:v>
                </c:pt>
                <c:pt idx="22">
                  <c:v>699.34579572710709</c:v>
                </c:pt>
                <c:pt idx="23">
                  <c:v>703.97886068776165</c:v>
                </c:pt>
                <c:pt idx="24">
                  <c:v>709.73584815788956</c:v>
                </c:pt>
                <c:pt idx="25">
                  <c:v>714.36952821326895</c:v>
                </c:pt>
                <c:pt idx="26">
                  <c:v>716.80398667526799</c:v>
                </c:pt>
                <c:pt idx="27">
                  <c:v>719.18809975233114</c:v>
                </c:pt>
                <c:pt idx="28">
                  <c:v>721.93060168507179</c:v>
                </c:pt>
                <c:pt idx="29">
                  <c:v>729.3131591460517</c:v>
                </c:pt>
                <c:pt idx="30">
                  <c:v>734.50069403822818</c:v>
                </c:pt>
                <c:pt idx="31">
                  <c:v>742.75859567894906</c:v>
                </c:pt>
                <c:pt idx="32">
                  <c:v>751.65996603157771</c:v>
                </c:pt>
                <c:pt idx="33">
                  <c:v>763.8981429090237</c:v>
                </c:pt>
                <c:pt idx="34">
                  <c:v>777.68398730679098</c:v>
                </c:pt>
                <c:pt idx="35">
                  <c:v>786.22901976779679</c:v>
                </c:pt>
                <c:pt idx="36">
                  <c:v>794.6550668365245</c:v>
                </c:pt>
                <c:pt idx="37">
                  <c:v>804.74893870058941</c:v>
                </c:pt>
                <c:pt idx="38">
                  <c:v>814.5652843124526</c:v>
                </c:pt>
                <c:pt idx="39">
                  <c:v>826.14716022455877</c:v>
                </c:pt>
                <c:pt idx="40">
                  <c:v>836.96554285377238</c:v>
                </c:pt>
                <c:pt idx="41">
                  <c:v>850.62654175866442</c:v>
                </c:pt>
                <c:pt idx="42">
                  <c:v>864.29190107128761</c:v>
                </c:pt>
                <c:pt idx="43">
                  <c:v>878.31782406329557</c:v>
                </c:pt>
                <c:pt idx="44">
                  <c:v>892.80672680020666</c:v>
                </c:pt>
                <c:pt idx="45">
                  <c:v>907.9614224443801</c:v>
                </c:pt>
                <c:pt idx="46">
                  <c:v>924.86810160182711</c:v>
                </c:pt>
                <c:pt idx="47">
                  <c:v>930.89951421444209</c:v>
                </c:pt>
                <c:pt idx="48">
                  <c:v>935.22038036182619</c:v>
                </c:pt>
                <c:pt idx="49">
                  <c:v>939.70673641027702</c:v>
                </c:pt>
                <c:pt idx="50">
                  <c:v>943.70329795250677</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1663.6384309182044</c:v>
                </c:pt>
                <c:pt idx="16">
                  <c:v>1662.3021398559858</c:v>
                </c:pt>
                <c:pt idx="17">
                  <c:v>1650.3976769413116</c:v>
                </c:pt>
                <c:pt idx="18">
                  <c:v>1647.5009704288248</c:v>
                </c:pt>
                <c:pt idx="19">
                  <c:v>1646.2684747308629</c:v>
                </c:pt>
                <c:pt idx="20">
                  <c:v>1486.0364398465297</c:v>
                </c:pt>
                <c:pt idx="21">
                  <c:v>1531.8200488625055</c:v>
                </c:pt>
                <c:pt idx="22">
                  <c:v>1563.7585787774656</c:v>
                </c:pt>
                <c:pt idx="23">
                  <c:v>1591.2340344149097</c:v>
                </c:pt>
                <c:pt idx="24">
                  <c:v>1621.9320235323107</c:v>
                </c:pt>
                <c:pt idx="25">
                  <c:v>1649.5289266736481</c:v>
                </c:pt>
                <c:pt idx="26">
                  <c:v>1671.0325380433362</c:v>
                </c:pt>
                <c:pt idx="27">
                  <c:v>1692.5502949832703</c:v>
                </c:pt>
                <c:pt idx="28">
                  <c:v>1715.3006348456972</c:v>
                </c:pt>
                <c:pt idx="29">
                  <c:v>1752.0106263076418</c:v>
                </c:pt>
                <c:pt idx="30">
                  <c:v>1782.6438028946586</c:v>
                </c:pt>
                <c:pt idx="31">
                  <c:v>1820.9731960331826</c:v>
                </c:pt>
                <c:pt idx="32">
                  <c:v>1861.6373126885023</c:v>
                </c:pt>
                <c:pt idx="33">
                  <c:v>1912.922795871953</c:v>
                </c:pt>
                <c:pt idx="34">
                  <c:v>1969.5666245425575</c:v>
                </c:pt>
                <c:pt idx="35">
                  <c:v>2010.638987685672</c:v>
                </c:pt>
                <c:pt idx="36">
                  <c:v>2051.7763786132168</c:v>
                </c:pt>
                <c:pt idx="37">
                  <c:v>2098.6076268943198</c:v>
                </c:pt>
                <c:pt idx="38">
                  <c:v>2145.0942697005025</c:v>
                </c:pt>
                <c:pt idx="39">
                  <c:v>2197.7567843453648</c:v>
                </c:pt>
                <c:pt idx="40">
                  <c:v>2248.595562077167</c:v>
                </c:pt>
                <c:pt idx="41">
                  <c:v>2310.3035762339582</c:v>
                </c:pt>
                <c:pt idx="42">
                  <c:v>2372.818451314402</c:v>
                </c:pt>
                <c:pt idx="43">
                  <c:v>2437.3293739854466</c:v>
                </c:pt>
                <c:pt idx="44">
                  <c:v>2504.219878816863</c:v>
                </c:pt>
                <c:pt idx="45">
                  <c:v>2574.2206481355292</c:v>
                </c:pt>
                <c:pt idx="46">
                  <c:v>2651.0571213141147</c:v>
                </c:pt>
                <c:pt idx="47">
                  <c:v>2691.9787865910362</c:v>
                </c:pt>
                <c:pt idx="48">
                  <c:v>2727.525013768633</c:v>
                </c:pt>
                <c:pt idx="49">
                  <c:v>2764.0456329346034</c:v>
                </c:pt>
                <c:pt idx="50">
                  <c:v>2799.2865111539199</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893.03570048379652</c:v>
                </c:pt>
                <c:pt idx="22">
                  <c:v>897.75050855247002</c:v>
                </c:pt>
                <c:pt idx="23">
                  <c:v>901.41331497263798</c:v>
                </c:pt>
                <c:pt idx="24">
                  <c:v>904.71380330078057</c:v>
                </c:pt>
                <c:pt idx="25">
                  <c:v>908.20500855686078</c:v>
                </c:pt>
                <c:pt idx="26">
                  <c:v>911.43996858629851</c:v>
                </c:pt>
                <c:pt idx="27">
                  <c:v>914.19272561761863</c:v>
                </c:pt>
                <c:pt idx="28">
                  <c:v>916.89440643569799</c:v>
                </c:pt>
                <c:pt idx="29">
                  <c:v>919.6295770213552</c:v>
                </c:pt>
                <c:pt idx="30">
                  <c:v>923.26255709721102</c:v>
                </c:pt>
                <c:pt idx="31">
                  <c:v>926.42076444204258</c:v>
                </c:pt>
                <c:pt idx="32">
                  <c:v>930.16639152266441</c:v>
                </c:pt>
                <c:pt idx="33">
                  <c:v>934.01384504693101</c:v>
                </c:pt>
                <c:pt idx="34">
                  <c:v>938.49499692262714</c:v>
                </c:pt>
                <c:pt idx="35">
                  <c:v>943.24544354000125</c:v>
                </c:pt>
                <c:pt idx="36">
                  <c:v>946.93992351486327</c:v>
                </c:pt>
                <c:pt idx="37">
                  <c:v>950.58912100180544</c:v>
                </c:pt>
                <c:pt idx="38">
                  <c:v>954.53889983067154</c:v>
                </c:pt>
                <c:pt idx="39">
                  <c:v>958.41176236077661</c:v>
                </c:pt>
                <c:pt idx="40">
                  <c:v>962.59843220718994</c:v>
                </c:pt>
                <c:pt idx="41">
                  <c:v>966.6147902267171</c:v>
                </c:pt>
                <c:pt idx="42">
                  <c:v>971.1429371263506</c:v>
                </c:pt>
                <c:pt idx="43">
                  <c:v>975.64093784338002</c:v>
                </c:pt>
                <c:pt idx="44">
                  <c:v>980.17496458510834</c:v>
                </c:pt>
                <c:pt idx="45">
                  <c:v>984.76247839379755</c:v>
                </c:pt>
                <c:pt idx="46">
                  <c:v>989.43819595230968</c:v>
                </c:pt>
                <c:pt idx="47">
                  <c:v>994.39229079699851</c:v>
                </c:pt>
                <c:pt idx="48">
                  <c:v>997.3891746279678</c:v>
                </c:pt>
                <c:pt idx="49">
                  <c:v>1000.0726110336085</c:v>
                </c:pt>
                <c:pt idx="50">
                  <c:v>1002.7760830754939</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469.93000326648109</c:v>
                </c:pt>
                <c:pt idx="22">
                  <c:v>469.81120974710927</c:v>
                </c:pt>
                <c:pt idx="23">
                  <c:v>469.71892228617935</c:v>
                </c:pt>
                <c:pt idx="24">
                  <c:v>469.63576373159242</c:v>
                </c:pt>
                <c:pt idx="25">
                  <c:v>469.54779990503181</c:v>
                </c:pt>
                <c:pt idx="26">
                  <c:v>469.4662923905525</c:v>
                </c:pt>
                <c:pt idx="27">
                  <c:v>469.39693438255659</c:v>
                </c:pt>
                <c:pt idx="28">
                  <c:v>469.32886328232848</c:v>
                </c:pt>
                <c:pt idx="29">
                  <c:v>469.25994837949042</c:v>
                </c:pt>
                <c:pt idx="30">
                  <c:v>469.16841241816758</c:v>
                </c:pt>
                <c:pt idx="31">
                  <c:v>469.08883875155504</c:v>
                </c:pt>
                <c:pt idx="32">
                  <c:v>468.99446455504892</c:v>
                </c:pt>
                <c:pt idx="33">
                  <c:v>468.89752475641649</c:v>
                </c:pt>
                <c:pt idx="34">
                  <c:v>468.7846183995934</c:v>
                </c:pt>
                <c:pt idx="35">
                  <c:v>468.66492693728014</c:v>
                </c:pt>
                <c:pt idx="36">
                  <c:v>468.57184143473791</c:v>
                </c:pt>
                <c:pt idx="37">
                  <c:v>468.47989686222451</c:v>
                </c:pt>
                <c:pt idx="38">
                  <c:v>468.38037889224842</c:v>
                </c:pt>
                <c:pt idx="39">
                  <c:v>468.282798892534</c:v>
                </c:pt>
                <c:pt idx="40">
                  <c:v>468.17731225590751</c:v>
                </c:pt>
                <c:pt idx="41">
                  <c:v>468.07611676772478</c:v>
                </c:pt>
                <c:pt idx="42">
                  <c:v>467.96202633210038</c:v>
                </c:pt>
                <c:pt idx="43">
                  <c:v>467.84869545467535</c:v>
                </c:pt>
                <c:pt idx="44">
                  <c:v>467.73445687152821</c:v>
                </c:pt>
                <c:pt idx="45">
                  <c:v>467.61887063714414</c:v>
                </c:pt>
                <c:pt idx="46">
                  <c:v>467.50106203576007</c:v>
                </c:pt>
                <c:pt idx="47">
                  <c:v>467.37623948660638</c:v>
                </c:pt>
                <c:pt idx="48">
                  <c:v>467.30073050039869</c:v>
                </c:pt>
                <c:pt idx="49">
                  <c:v>467.23311908334972</c:v>
                </c:pt>
                <c:pt idx="50">
                  <c:v>467.16500285174465</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16345.805129696333</c:v>
                </c:pt>
                <c:pt idx="20">
                  <c:v>15401.830847057508</c:v>
                </c:pt>
                <c:pt idx="21">
                  <c:v>15570.250885990228</c:v>
                </c:pt>
                <c:pt idx="22">
                  <c:v>15680.422559938172</c:v>
                </c:pt>
                <c:pt idx="23">
                  <c:v>15766.402573948062</c:v>
                </c:pt>
                <c:pt idx="24">
                  <c:v>15866.638658106485</c:v>
                </c:pt>
                <c:pt idx="25">
                  <c:v>15950.84177393456</c:v>
                </c:pt>
                <c:pt idx="26">
                  <c:v>16001.557814277063</c:v>
                </c:pt>
                <c:pt idx="27">
                  <c:v>16048.013341892942</c:v>
                </c:pt>
                <c:pt idx="28">
                  <c:v>16096.128048998782</c:v>
                </c:pt>
                <c:pt idx="29">
                  <c:v>16204.113891121471</c:v>
                </c:pt>
                <c:pt idx="30">
                  <c:v>16279.687443373714</c:v>
                </c:pt>
                <c:pt idx="31">
                  <c:v>16332.141383984228</c:v>
                </c:pt>
                <c:pt idx="32">
                  <c:v>16389.532156640864</c:v>
                </c:pt>
                <c:pt idx="33">
                  <c:v>16486.739255614459</c:v>
                </c:pt>
                <c:pt idx="34">
                  <c:v>16599.523507527923</c:v>
                </c:pt>
                <c:pt idx="35">
                  <c:v>16639.162149844135</c:v>
                </c:pt>
                <c:pt idx="36">
                  <c:v>16672.368200644218</c:v>
                </c:pt>
                <c:pt idx="37">
                  <c:v>16722.608573867998</c:v>
                </c:pt>
                <c:pt idx="38">
                  <c:v>16765.076944965098</c:v>
                </c:pt>
                <c:pt idx="39">
                  <c:v>16824.887402684057</c:v>
                </c:pt>
                <c:pt idx="40">
                  <c:v>16870.576708265573</c:v>
                </c:pt>
                <c:pt idx="41">
                  <c:v>16984.344510465948</c:v>
                </c:pt>
                <c:pt idx="42">
                  <c:v>17094.735668253874</c:v>
                </c:pt>
                <c:pt idx="43">
                  <c:v>17205.55535733153</c:v>
                </c:pt>
                <c:pt idx="44">
                  <c:v>17317.940729112026</c:v>
                </c:pt>
                <c:pt idx="45">
                  <c:v>17434.135815899172</c:v>
                </c:pt>
                <c:pt idx="46">
                  <c:v>17566.727668558608</c:v>
                </c:pt>
                <c:pt idx="47">
                  <c:v>17568.502423873728</c:v>
                </c:pt>
                <c:pt idx="48">
                  <c:v>17546.433240145794</c:v>
                </c:pt>
                <c:pt idx="49">
                  <c:v>17523.762543053308</c:v>
                </c:pt>
                <c:pt idx="50">
                  <c:v>17493.268434464073</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1850.9816102056354</c:v>
                </c:pt>
                <c:pt idx="21">
                  <c:v>1874.612539706188</c:v>
                </c:pt>
                <c:pt idx="22">
                  <c:v>1889.9469918237385</c:v>
                </c:pt>
                <c:pt idx="23">
                  <c:v>1902.4226616117326</c:v>
                </c:pt>
                <c:pt idx="24">
                  <c:v>1916.798224638703</c:v>
                </c:pt>
                <c:pt idx="25">
                  <c:v>1929.2331142051903</c:v>
                </c:pt>
                <c:pt idx="26">
                  <c:v>1937.428308668884</c:v>
                </c:pt>
                <c:pt idx="27">
                  <c:v>1945.0587808902458</c:v>
                </c:pt>
                <c:pt idx="28">
                  <c:v>1952.828952927596</c:v>
                </c:pt>
                <c:pt idx="29">
                  <c:v>1968.0626167634211</c:v>
                </c:pt>
                <c:pt idx="30">
                  <c:v>1979.0720936170906</c:v>
                </c:pt>
                <c:pt idx="31">
                  <c:v>1987.9905305095085</c:v>
                </c:pt>
                <c:pt idx="32">
                  <c:v>1997.5408016214799</c:v>
                </c:pt>
                <c:pt idx="33">
                  <c:v>2012.1907237565092</c:v>
                </c:pt>
                <c:pt idx="34">
                  <c:v>2028.8481888211395</c:v>
                </c:pt>
                <c:pt idx="35">
                  <c:v>2036.2611561115334</c:v>
                </c:pt>
                <c:pt idx="36">
                  <c:v>2043.0071358453599</c:v>
                </c:pt>
                <c:pt idx="37">
                  <c:v>2052.0013180139654</c:v>
                </c:pt>
                <c:pt idx="38">
                  <c:v>2060.0536024993162</c:v>
                </c:pt>
                <c:pt idx="39">
                  <c:v>2070.417252350228</c:v>
                </c:pt>
                <c:pt idx="40">
                  <c:v>2079.0290556529944</c:v>
                </c:pt>
                <c:pt idx="41">
                  <c:v>2095.9438426815541</c:v>
                </c:pt>
                <c:pt idx="42">
                  <c:v>2112.4650952000807</c:v>
                </c:pt>
                <c:pt idx="43">
                  <c:v>2129.1310998745203</c:v>
                </c:pt>
                <c:pt idx="44">
                  <c:v>2146.0875337483985</c:v>
                </c:pt>
                <c:pt idx="45">
                  <c:v>2163.6295142261943</c:v>
                </c:pt>
                <c:pt idx="46">
                  <c:v>2183.4039728761986</c:v>
                </c:pt>
                <c:pt idx="47">
                  <c:v>2186.1942686247062</c:v>
                </c:pt>
                <c:pt idx="48">
                  <c:v>2186.0777521687974</c:v>
                </c:pt>
                <c:pt idx="49">
                  <c:v>2185.9450455419701</c:v>
                </c:pt>
                <c:pt idx="50">
                  <c:v>2184.820164635436</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475.46673921112131</c:v>
                </c:pt>
                <c:pt idx="15">
                  <c:v>478.52713833996251</c:v>
                </c:pt>
                <c:pt idx="16">
                  <c:v>479.13075008565448</c:v>
                </c:pt>
                <c:pt idx="17">
                  <c:v>477.27784879908722</c:v>
                </c:pt>
                <c:pt idx="18">
                  <c:v>477.58815133846173</c:v>
                </c:pt>
                <c:pt idx="19">
                  <c:v>478.32509917641192</c:v>
                </c:pt>
                <c:pt idx="20">
                  <c:v>441.07242722467021</c:v>
                </c:pt>
                <c:pt idx="21">
                  <c:v>452.4030545131933</c:v>
                </c:pt>
                <c:pt idx="22">
                  <c:v>460.47959434187658</c:v>
                </c:pt>
                <c:pt idx="23">
                  <c:v>467.52203154172582</c:v>
                </c:pt>
                <c:pt idx="24">
                  <c:v>475.36811722759052</c:v>
                </c:pt>
                <c:pt idx="25">
                  <c:v>482.50453670847463</c:v>
                </c:pt>
                <c:pt idx="26">
                  <c:v>488.16776241380086</c:v>
                </c:pt>
                <c:pt idx="27">
                  <c:v>493.81601470309397</c:v>
                </c:pt>
                <c:pt idx="28">
                  <c:v>499.73876775904256</c:v>
                </c:pt>
                <c:pt idx="29">
                  <c:v>508.98557913391198</c:v>
                </c:pt>
                <c:pt idx="30">
                  <c:v>516.75262739244579</c:v>
                </c:pt>
                <c:pt idx="31">
                  <c:v>526.84257267554744</c:v>
                </c:pt>
                <c:pt idx="32">
                  <c:v>537.5166985545311</c:v>
                </c:pt>
                <c:pt idx="33">
                  <c:v>550.77292785080385</c:v>
                </c:pt>
                <c:pt idx="34">
                  <c:v>565.35131051253154</c:v>
                </c:pt>
                <c:pt idx="35">
                  <c:v>576.19834557944034</c:v>
                </c:pt>
                <c:pt idx="36">
                  <c:v>587.08445453384013</c:v>
                </c:pt>
                <c:pt idx="37">
                  <c:v>599.3728927908677</c:v>
                </c:pt>
                <c:pt idx="38">
                  <c:v>611.60301548594384</c:v>
                </c:pt>
                <c:pt idx="39">
                  <c:v>625.35828796069814</c:v>
                </c:pt>
                <c:pt idx="40">
                  <c:v>638.69702304051191</c:v>
                </c:pt>
                <c:pt idx="41">
                  <c:v>654.42055299783192</c:v>
                </c:pt>
                <c:pt idx="42">
                  <c:v>670.3600618212264</c:v>
                </c:pt>
                <c:pt idx="43">
                  <c:v>686.80547646458706</c:v>
                </c:pt>
                <c:pt idx="44">
                  <c:v>703.85096819904993</c:v>
                </c:pt>
                <c:pt idx="45">
                  <c:v>721.67591114308334</c:v>
                </c:pt>
                <c:pt idx="46">
                  <c:v>741.19431790184888</c:v>
                </c:pt>
                <c:pt idx="47">
                  <c:v>751.93968450603427</c:v>
                </c:pt>
                <c:pt idx="48">
                  <c:v>761.37438420656258</c:v>
                </c:pt>
                <c:pt idx="49">
                  <c:v>771.05223673733394</c:v>
                </c:pt>
                <c:pt idx="50">
                  <c:v>780.41979204268762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44514.887303888885</c:v>
                </c:pt>
                <c:pt idx="9">
                  <c:v>45124.985386816872</c:v>
                </c:pt>
                <c:pt idx="10">
                  <c:v>45525.685430102312</c:v>
                </c:pt>
                <c:pt idx="11">
                  <c:v>45846.16196162648</c:v>
                </c:pt>
                <c:pt idx="12">
                  <c:v>46216.000974282484</c:v>
                </c:pt>
                <c:pt idx="13">
                  <c:v>46531.94704093819</c:v>
                </c:pt>
                <c:pt idx="14">
                  <c:v>46735.785143327303</c:v>
                </c:pt>
                <c:pt idx="15">
                  <c:v>46926.956336631978</c:v>
                </c:pt>
                <c:pt idx="16">
                  <c:v>47125.273552535626</c:v>
                </c:pt>
                <c:pt idx="17">
                  <c:v>47529.630993012252</c:v>
                </c:pt>
                <c:pt idx="18">
                  <c:v>47824.380236205361</c:v>
                </c:pt>
                <c:pt idx="19">
                  <c:v>48066.799283528846</c:v>
                </c:pt>
                <c:pt idx="20">
                  <c:v>48328.297717346992</c:v>
                </c:pt>
                <c:pt idx="21">
                  <c:v>48729.710109396794</c:v>
                </c:pt>
                <c:pt idx="22">
                  <c:v>49187.958700522126</c:v>
                </c:pt>
                <c:pt idx="23">
                  <c:v>49396.880223739368</c:v>
                </c:pt>
                <c:pt idx="24">
                  <c:v>49587.429104808456</c:v>
                </c:pt>
                <c:pt idx="25">
                  <c:v>49840.248153549343</c:v>
                </c:pt>
                <c:pt idx="26">
                  <c:v>50069.095783725686</c:v>
                </c:pt>
                <c:pt idx="27">
                  <c:v>50361.610933367585</c:v>
                </c:pt>
                <c:pt idx="28">
                  <c:v>50608.25706767317</c:v>
                </c:pt>
                <c:pt idx="29">
                  <c:v>51078.958559417006</c:v>
                </c:pt>
                <c:pt idx="30">
                  <c:v>51540.953978163692</c:v>
                </c:pt>
                <c:pt idx="31">
                  <c:v>52008.289321588614</c:v>
                </c:pt>
                <c:pt idx="32">
                  <c:v>52485.088508986897</c:v>
                </c:pt>
                <c:pt idx="33">
                  <c:v>52979.502187531791</c:v>
                </c:pt>
                <c:pt idx="34">
                  <c:v>53536.536961018202</c:v>
                </c:pt>
                <c:pt idx="35">
                  <c:v>53631.289113412051</c:v>
                </c:pt>
                <c:pt idx="36">
                  <c:v>53645.299903569714</c:v>
                </c:pt>
                <c:pt idx="37">
                  <c:v>53659.66347378269</c:v>
                </c:pt>
                <c:pt idx="38">
                  <c:v>53648.120465530184</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47638.317777423887</c:v>
                </c:pt>
                <c:pt idx="8">
                  <c:v>44514.887303888885</c:v>
                </c:pt>
                <c:pt idx="9">
                  <c:v>45124.985386816872</c:v>
                </c:pt>
                <c:pt idx="10">
                  <c:v>45525.685430102312</c:v>
                </c:pt>
                <c:pt idx="11">
                  <c:v>45846.16196162648</c:v>
                </c:pt>
                <c:pt idx="12">
                  <c:v>46216.000974282484</c:v>
                </c:pt>
                <c:pt idx="13">
                  <c:v>46531.94704093819</c:v>
                </c:pt>
                <c:pt idx="14">
                  <c:v>46735.785143327303</c:v>
                </c:pt>
                <c:pt idx="15">
                  <c:v>46926.956336631978</c:v>
                </c:pt>
                <c:pt idx="16">
                  <c:v>47125.273552535626</c:v>
                </c:pt>
                <c:pt idx="17">
                  <c:v>47529.630993012252</c:v>
                </c:pt>
                <c:pt idx="18">
                  <c:v>47824.380236205361</c:v>
                </c:pt>
                <c:pt idx="19">
                  <c:v>48066.799283528846</c:v>
                </c:pt>
                <c:pt idx="20">
                  <c:v>48328.297717346992</c:v>
                </c:pt>
                <c:pt idx="21">
                  <c:v>48729.710109396794</c:v>
                </c:pt>
                <c:pt idx="22">
                  <c:v>49187.958700522126</c:v>
                </c:pt>
                <c:pt idx="23">
                  <c:v>49396.880223739368</c:v>
                </c:pt>
                <c:pt idx="24">
                  <c:v>49587.429104808456</c:v>
                </c:pt>
                <c:pt idx="25">
                  <c:v>49840.248153549343</c:v>
                </c:pt>
                <c:pt idx="26">
                  <c:v>50069.095783725686</c:v>
                </c:pt>
                <c:pt idx="27">
                  <c:v>50361.610933367585</c:v>
                </c:pt>
                <c:pt idx="28">
                  <c:v>50608.25706767317</c:v>
                </c:pt>
                <c:pt idx="29">
                  <c:v>51078.958559417006</c:v>
                </c:pt>
                <c:pt idx="30">
                  <c:v>51540.953978163692</c:v>
                </c:pt>
                <c:pt idx="31">
                  <c:v>52008.289321588614</c:v>
                </c:pt>
                <c:pt idx="32">
                  <c:v>52485.088508986897</c:v>
                </c:pt>
                <c:pt idx="33">
                  <c:v>52979.502187531791</c:v>
                </c:pt>
                <c:pt idx="34">
                  <c:v>53536.536961018202</c:v>
                </c:pt>
                <c:pt idx="35">
                  <c:v>53631.289113412051</c:v>
                </c:pt>
                <c:pt idx="36">
                  <c:v>53645.299903569714</c:v>
                </c:pt>
                <c:pt idx="37">
                  <c:v>53659.66347378269</c:v>
                </c:pt>
                <c:pt idx="38">
                  <c:v>53648.120465530184</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5546875"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36" t="s">
        <v>691</v>
      </c>
      <c r="B4" s="36" t="s">
        <v>694</v>
      </c>
      <c r="C4" s="36" t="s">
        <v>695</v>
      </c>
      <c r="D4" s="36"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1389</v>
      </c>
      <c r="B13" t="s">
        <v>696</v>
      </c>
      <c r="C13" t="s">
        <v>1390</v>
      </c>
      <c r="D13" s="14" t="s">
        <v>1391</v>
      </c>
    </row>
    <row r="17" spans="1:6" ht="15.75" x14ac:dyDescent="0.25">
      <c r="A17" s="20" t="s">
        <v>697</v>
      </c>
      <c r="B17" s="20"/>
      <c r="C17" s="20"/>
      <c r="D17" s="20"/>
    </row>
    <row r="18" spans="1:6" x14ac:dyDescent="0.25">
      <c r="A18" s="36" t="s">
        <v>691</v>
      </c>
      <c r="B18" s="117" t="s">
        <v>700</v>
      </c>
      <c r="C18" s="117"/>
      <c r="D18" s="36" t="s">
        <v>283</v>
      </c>
    </row>
    <row r="19" spans="1:6" ht="51" customHeight="1" x14ac:dyDescent="0.25">
      <c r="A19" s="50" t="s">
        <v>7</v>
      </c>
      <c r="B19" s="116" t="s">
        <v>701</v>
      </c>
      <c r="C19" s="116"/>
      <c r="D19" s="4"/>
    </row>
    <row r="20" spans="1:6" ht="75" x14ac:dyDescent="0.25">
      <c r="A20" s="51" t="s">
        <v>316</v>
      </c>
      <c r="B20" s="116" t="s">
        <v>827</v>
      </c>
      <c r="C20" s="116"/>
      <c r="D20" s="52" t="s">
        <v>828</v>
      </c>
    </row>
    <row r="21" spans="1:6" ht="45" customHeight="1" x14ac:dyDescent="0.25">
      <c r="A21" s="55" t="s">
        <v>826</v>
      </c>
      <c r="B21" s="116" t="s">
        <v>781</v>
      </c>
      <c r="C21" s="116"/>
      <c r="D21" s="52"/>
    </row>
    <row r="22" spans="1:6" ht="99" customHeight="1" x14ac:dyDescent="0.25">
      <c r="A22" s="82" t="s">
        <v>829</v>
      </c>
      <c r="B22" s="118" t="s">
        <v>830</v>
      </c>
      <c r="C22" s="119"/>
      <c r="D22" s="52"/>
    </row>
    <row r="23" spans="1:6" x14ac:dyDescent="0.25">
      <c r="A23" s="53" t="s">
        <v>8</v>
      </c>
      <c r="B23" s="116" t="s">
        <v>728</v>
      </c>
      <c r="C23" s="116"/>
      <c r="D23" s="4"/>
    </row>
    <row r="24" spans="1:6" ht="60" customHeight="1" x14ac:dyDescent="0.25">
      <c r="A24" s="83" t="s">
        <v>876</v>
      </c>
      <c r="B24" s="118" t="s">
        <v>878</v>
      </c>
      <c r="C24" s="119"/>
      <c r="D24" s="4"/>
    </row>
    <row r="25" spans="1:6" ht="75" hidden="1" x14ac:dyDescent="0.25">
      <c r="A25" s="54" t="s">
        <v>783</v>
      </c>
      <c r="B25" s="116" t="s">
        <v>782</v>
      </c>
      <c r="C25" s="116"/>
      <c r="D25" s="76" t="s">
        <v>729</v>
      </c>
    </row>
    <row r="26" spans="1:6" ht="90" x14ac:dyDescent="0.25">
      <c r="A26" s="56" t="s">
        <v>142</v>
      </c>
      <c r="B26" s="116" t="s">
        <v>831</v>
      </c>
      <c r="C26" s="116"/>
      <c r="D26" s="52" t="s">
        <v>801</v>
      </c>
    </row>
    <row r="27" spans="1:6" ht="63" customHeight="1" x14ac:dyDescent="0.25">
      <c r="A27" s="56" t="s">
        <v>279</v>
      </c>
      <c r="B27" s="116" t="s">
        <v>730</v>
      </c>
      <c r="C27" s="116"/>
      <c r="D27" s="52" t="s">
        <v>731</v>
      </c>
    </row>
    <row r="28" spans="1:6" ht="46.5" customHeight="1" x14ac:dyDescent="0.25">
      <c r="A28" s="56" t="s">
        <v>699</v>
      </c>
      <c r="B28" s="116" t="s">
        <v>732</v>
      </c>
      <c r="C28" s="116"/>
      <c r="D28" s="4"/>
    </row>
    <row r="29" spans="1:6" x14ac:dyDescent="0.25">
      <c r="A29" s="56" t="s">
        <v>784</v>
      </c>
      <c r="B29" s="116" t="s">
        <v>733</v>
      </c>
      <c r="C29" s="116"/>
      <c r="D29" s="4"/>
    </row>
    <row r="30" spans="1:6" x14ac:dyDescent="0.25">
      <c r="A30" s="57" t="s">
        <v>785</v>
      </c>
      <c r="B30" s="116" t="s">
        <v>734</v>
      </c>
      <c r="C30" s="116"/>
      <c r="D30" s="4"/>
    </row>
    <row r="31" spans="1:6" ht="63.75" customHeight="1" x14ac:dyDescent="0.25">
      <c r="A31" s="112" t="s">
        <v>1392</v>
      </c>
      <c r="B31" s="116" t="s">
        <v>1398</v>
      </c>
      <c r="C31" s="116"/>
      <c r="D31" s="4"/>
      <c r="F31" t="s">
        <v>1403</v>
      </c>
    </row>
    <row r="32" spans="1:6" x14ac:dyDescent="0.25">
      <c r="A32" s="113" t="s">
        <v>1393</v>
      </c>
      <c r="B32" s="125" t="s">
        <v>1399</v>
      </c>
      <c r="C32" s="126"/>
      <c r="D32" s="4"/>
    </row>
    <row r="33" spans="1:4" x14ac:dyDescent="0.25">
      <c r="A33" s="113" t="s">
        <v>1400</v>
      </c>
      <c r="B33" s="127"/>
      <c r="C33" s="128"/>
      <c r="D33" s="4"/>
    </row>
    <row r="34" spans="1:4" x14ac:dyDescent="0.25">
      <c r="A34" s="113" t="s">
        <v>1394</v>
      </c>
      <c r="B34" s="127"/>
      <c r="C34" s="128"/>
      <c r="D34" s="4"/>
    </row>
    <row r="35" spans="1:4" x14ac:dyDescent="0.25">
      <c r="A35" s="113" t="s">
        <v>1395</v>
      </c>
      <c r="B35" s="129"/>
      <c r="C35" s="130"/>
      <c r="D35" s="4"/>
    </row>
    <row r="36" spans="1:4" ht="31.5" customHeight="1" x14ac:dyDescent="0.25">
      <c r="A36" s="113" t="s">
        <v>1396</v>
      </c>
      <c r="B36" s="116" t="s">
        <v>1401</v>
      </c>
      <c r="C36" s="116"/>
      <c r="D36" s="4"/>
    </row>
    <row r="37" spans="1:4" ht="47.25" customHeight="1" x14ac:dyDescent="0.25">
      <c r="A37" s="112" t="s">
        <v>1397</v>
      </c>
      <c r="B37" s="116" t="s">
        <v>1402</v>
      </c>
      <c r="C37" s="116"/>
      <c r="D37" s="4"/>
    </row>
    <row r="40" spans="1:4" ht="15.75" x14ac:dyDescent="0.25">
      <c r="A40" s="20" t="s">
        <v>702</v>
      </c>
      <c r="B40" s="123" t="s">
        <v>283</v>
      </c>
      <c r="C40" s="123"/>
    </row>
    <row r="41" spans="1:4" ht="50.25" customHeight="1" x14ac:dyDescent="0.25">
      <c r="A41" s="58" t="s">
        <v>324</v>
      </c>
      <c r="B41" s="124" t="s">
        <v>707</v>
      </c>
      <c r="C41" s="124"/>
    </row>
    <row r="42" spans="1:4" x14ac:dyDescent="0.25">
      <c r="A42" s="59" t="s">
        <v>703</v>
      </c>
      <c r="B42" s="122"/>
      <c r="C42" s="122"/>
    </row>
    <row r="43" spans="1:4" x14ac:dyDescent="0.25">
      <c r="A43" s="60" t="s">
        <v>704</v>
      </c>
      <c r="B43" s="122" t="s">
        <v>706</v>
      </c>
      <c r="C43" s="122"/>
    </row>
    <row r="44" spans="1:4" x14ac:dyDescent="0.25">
      <c r="A44" s="61" t="s">
        <v>708</v>
      </c>
      <c r="B44" s="120"/>
      <c r="C44" s="121"/>
    </row>
    <row r="45" spans="1:4" x14ac:dyDescent="0.25">
      <c r="A45" s="62" t="s">
        <v>714</v>
      </c>
      <c r="B45" s="120"/>
      <c r="C45" s="121"/>
    </row>
    <row r="46" spans="1:4" x14ac:dyDescent="0.25">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5546875" defaultRowHeight="15" x14ac:dyDescent="0.25"/>
  <cols>
    <col min="3" max="3" width="14.7109375" customWidth="1"/>
  </cols>
  <sheetData>
    <row r="6" spans="1:6" x14ac:dyDescent="0.25">
      <c r="D6" t="s">
        <v>886</v>
      </c>
      <c r="E6" t="s">
        <v>887</v>
      </c>
      <c r="F6" t="s">
        <v>888</v>
      </c>
    </row>
    <row r="7" spans="1:6" x14ac:dyDescent="0.25">
      <c r="A7" t="s">
        <v>889</v>
      </c>
      <c r="B7" t="s">
        <v>1443</v>
      </c>
      <c r="C7" t="str">
        <f>"DriversCGE!"&amp;ADDRESS(ROW(DriversCGE!A7),COLUMN(DriversCGE!A7),4)</f>
        <v>DriversCGE!A7</v>
      </c>
      <c r="D7">
        <v>1</v>
      </c>
      <c r="E7">
        <v>1</v>
      </c>
    </row>
    <row r="8" spans="1:6" x14ac:dyDescent="0.25">
      <c r="A8" t="s">
        <v>889</v>
      </c>
      <c r="B8" t="s">
        <v>906</v>
      </c>
      <c r="C8" t="str">
        <f>"DriversCGE!"&amp;ADDRESS(ROW(DriversCGE!A34),COLUMN(DriversCGE!A34),4)</f>
        <v>DriversCGE!A34</v>
      </c>
      <c r="E8">
        <v>1</v>
      </c>
    </row>
    <row r="9" spans="1:6" x14ac:dyDescent="0.25">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5546875"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85546875" defaultRowHeight="15" x14ac:dyDescent="0.25"/>
  <sheetData>
    <row r="7" spans="1:40" x14ac:dyDescent="0.25">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25">
      <c r="A8" s="115" t="s">
        <v>891</v>
      </c>
      <c r="B8">
        <v>2742.7</v>
      </c>
      <c r="C8">
        <v>2570.23</v>
      </c>
      <c r="D8">
        <v>2663.51</v>
      </c>
      <c r="E8">
        <v>2738.96</v>
      </c>
      <c r="F8">
        <v>2812.95</v>
      </c>
      <c r="G8">
        <v>2890.84</v>
      </c>
      <c r="H8">
        <v>2963.9</v>
      </c>
      <c r="I8">
        <v>3029.24</v>
      </c>
      <c r="J8">
        <v>3094.44</v>
      </c>
      <c r="K8">
        <v>3162.18</v>
      </c>
      <c r="L8">
        <v>3245.03</v>
      </c>
      <c r="M8">
        <v>3323.15</v>
      </c>
      <c r="N8">
        <v>3413.55</v>
      </c>
      <c r="O8">
        <v>3506.82</v>
      </c>
      <c r="P8">
        <v>3618.29</v>
      </c>
      <c r="Q8">
        <v>3735.21</v>
      </c>
      <c r="R8">
        <v>3846.98</v>
      </c>
      <c r="S8">
        <v>3952.74</v>
      </c>
      <c r="T8">
        <v>4036.91</v>
      </c>
      <c r="U8">
        <v>4137.6000000000004</v>
      </c>
      <c r="V8">
        <v>4257.1000000000004</v>
      </c>
      <c r="W8">
        <v>4369.76</v>
      </c>
      <c r="X8">
        <v>4496.03</v>
      </c>
      <c r="Y8">
        <v>4622.3</v>
      </c>
      <c r="Z8">
        <v>4749.76</v>
      </c>
      <c r="AA8">
        <v>4882.6899999999996</v>
      </c>
      <c r="AB8">
        <v>5022.43</v>
      </c>
      <c r="AC8">
        <v>5173.28</v>
      </c>
      <c r="AD8">
        <v>5269.79</v>
      </c>
      <c r="AE8">
        <v>5354.74</v>
      </c>
      <c r="AF8">
        <v>5438.42</v>
      </c>
      <c r="AG8">
        <v>5519.16</v>
      </c>
    </row>
    <row r="9" spans="1:40" x14ac:dyDescent="0.25">
      <c r="A9" s="115" t="s">
        <v>1442</v>
      </c>
      <c r="B9">
        <v>102.77</v>
      </c>
      <c r="C9">
        <v>101.85</v>
      </c>
      <c r="D9">
        <v>104.68</v>
      </c>
      <c r="E9">
        <v>107.17</v>
      </c>
      <c r="F9">
        <v>109.35</v>
      </c>
      <c r="G9">
        <v>111.59</v>
      </c>
      <c r="H9">
        <v>113.61</v>
      </c>
      <c r="I9">
        <v>115.3</v>
      </c>
      <c r="J9">
        <v>116.94</v>
      </c>
      <c r="K9">
        <v>120.33</v>
      </c>
      <c r="L9">
        <v>123.7</v>
      </c>
      <c r="M9">
        <v>126.03</v>
      </c>
      <c r="N9">
        <v>128.57</v>
      </c>
      <c r="O9">
        <v>130.74</v>
      </c>
      <c r="P9">
        <v>133.47999999999999</v>
      </c>
      <c r="Q9">
        <v>136.05000000000001</v>
      </c>
      <c r="R9">
        <v>140.6</v>
      </c>
      <c r="S9">
        <v>145.51</v>
      </c>
      <c r="T9">
        <v>147.41999999999999</v>
      </c>
      <c r="U9">
        <v>149.72999999999999</v>
      </c>
      <c r="V9">
        <v>151.53</v>
      </c>
      <c r="W9">
        <v>154.26</v>
      </c>
      <c r="X9">
        <v>157.19</v>
      </c>
      <c r="Y9">
        <v>159.76</v>
      </c>
      <c r="Z9">
        <v>161.96</v>
      </c>
      <c r="AA9">
        <v>164.13</v>
      </c>
      <c r="AB9">
        <v>166.38</v>
      </c>
      <c r="AC9">
        <v>168.75</v>
      </c>
      <c r="AD9">
        <v>169.19</v>
      </c>
      <c r="AE9">
        <v>169.4</v>
      </c>
      <c r="AF9">
        <v>169.79</v>
      </c>
      <c r="AG9">
        <v>170.18</v>
      </c>
    </row>
    <row r="10" spans="1:40" x14ac:dyDescent="0.25">
      <c r="A10" s="115" t="s">
        <v>897</v>
      </c>
      <c r="B10">
        <v>197.32</v>
      </c>
      <c r="C10">
        <v>188.75</v>
      </c>
      <c r="D10">
        <v>193.27</v>
      </c>
      <c r="E10">
        <v>196.31</v>
      </c>
      <c r="F10">
        <v>199.37</v>
      </c>
      <c r="G10">
        <v>202.51</v>
      </c>
      <c r="H10">
        <v>205.34</v>
      </c>
      <c r="I10">
        <v>207.91</v>
      </c>
      <c r="J10">
        <v>210.39</v>
      </c>
      <c r="K10">
        <v>216.65</v>
      </c>
      <c r="L10">
        <v>221.84</v>
      </c>
      <c r="M10">
        <v>224.93</v>
      </c>
      <c r="N10">
        <v>227.79</v>
      </c>
      <c r="O10">
        <v>230</v>
      </c>
      <c r="P10">
        <v>232.79</v>
      </c>
      <c r="Q10">
        <v>235.36</v>
      </c>
      <c r="R10">
        <v>242.48</v>
      </c>
      <c r="S10">
        <v>250.03</v>
      </c>
      <c r="T10">
        <v>252.13</v>
      </c>
      <c r="U10">
        <v>254.81</v>
      </c>
      <c r="V10">
        <v>254.84</v>
      </c>
      <c r="W10">
        <v>258.02</v>
      </c>
      <c r="X10">
        <v>260.3</v>
      </c>
      <c r="Y10">
        <v>261.68</v>
      </c>
      <c r="Z10">
        <v>262.60000000000002</v>
      </c>
      <c r="AA10">
        <v>263.49</v>
      </c>
      <c r="AB10">
        <v>264.62</v>
      </c>
      <c r="AC10">
        <v>266.10000000000002</v>
      </c>
      <c r="AD10">
        <v>265.45999999999998</v>
      </c>
      <c r="AE10">
        <v>264.17</v>
      </c>
      <c r="AF10">
        <v>263.06</v>
      </c>
      <c r="AG10">
        <v>261.68</v>
      </c>
    </row>
    <row r="11" spans="1:40" x14ac:dyDescent="0.25">
      <c r="A11" s="115" t="s">
        <v>894</v>
      </c>
      <c r="B11">
        <v>155.19999999999999</v>
      </c>
      <c r="C11">
        <v>154.51</v>
      </c>
      <c r="D11">
        <v>161.34</v>
      </c>
      <c r="E11">
        <v>167.36</v>
      </c>
      <c r="F11">
        <v>172.82</v>
      </c>
      <c r="G11">
        <v>178.36</v>
      </c>
      <c r="H11">
        <v>183.29</v>
      </c>
      <c r="I11">
        <v>187.41</v>
      </c>
      <c r="J11">
        <v>191.52</v>
      </c>
      <c r="K11">
        <v>198.84</v>
      </c>
      <c r="L11">
        <v>205.18</v>
      </c>
      <c r="M11">
        <v>209.75</v>
      </c>
      <c r="N11">
        <v>214.9</v>
      </c>
      <c r="O11">
        <v>219.47</v>
      </c>
      <c r="P11">
        <v>225.07</v>
      </c>
      <c r="Q11">
        <v>230.49</v>
      </c>
      <c r="R11">
        <v>241.08</v>
      </c>
      <c r="S11">
        <v>251.92</v>
      </c>
      <c r="T11">
        <v>255.45</v>
      </c>
      <c r="U11">
        <v>259.19</v>
      </c>
      <c r="V11">
        <v>261.45999999999998</v>
      </c>
      <c r="W11">
        <v>266.93</v>
      </c>
      <c r="X11">
        <v>272.95999999999998</v>
      </c>
      <c r="Y11">
        <v>277.56</v>
      </c>
      <c r="Z11">
        <v>281.05</v>
      </c>
      <c r="AA11">
        <v>284.37</v>
      </c>
      <c r="AB11">
        <v>287.97000000000003</v>
      </c>
      <c r="AC11">
        <v>291.79000000000002</v>
      </c>
      <c r="AD11">
        <v>292.86</v>
      </c>
      <c r="AE11">
        <v>293.20999999999998</v>
      </c>
      <c r="AF11">
        <v>293.61</v>
      </c>
      <c r="AG11">
        <v>293.94</v>
      </c>
    </row>
    <row r="12" spans="1:40" x14ac:dyDescent="0.25">
      <c r="A12" s="115" t="s">
        <v>900</v>
      </c>
      <c r="B12">
        <v>366.71</v>
      </c>
      <c r="C12">
        <v>339.03</v>
      </c>
      <c r="D12">
        <v>349.62</v>
      </c>
      <c r="E12">
        <v>356.97</v>
      </c>
      <c r="F12">
        <v>365</v>
      </c>
      <c r="G12">
        <v>374.06</v>
      </c>
      <c r="H12">
        <v>382.81</v>
      </c>
      <c r="I12">
        <v>391.7</v>
      </c>
      <c r="J12">
        <v>400.21</v>
      </c>
      <c r="K12">
        <v>413.95</v>
      </c>
      <c r="L12">
        <v>426.7</v>
      </c>
      <c r="M12">
        <v>436.52</v>
      </c>
      <c r="N12">
        <v>446.99</v>
      </c>
      <c r="O12">
        <v>457.85</v>
      </c>
      <c r="P12">
        <v>471.4</v>
      </c>
      <c r="Q12">
        <v>485.51</v>
      </c>
      <c r="R12">
        <v>505.43</v>
      </c>
      <c r="S12">
        <v>522.92999999999995</v>
      </c>
      <c r="T12">
        <v>530.27</v>
      </c>
      <c r="U12">
        <v>539.78</v>
      </c>
      <c r="V12">
        <v>550.91</v>
      </c>
      <c r="W12">
        <v>563.9</v>
      </c>
      <c r="X12">
        <v>571.30999999999995</v>
      </c>
      <c r="Y12">
        <v>581.63</v>
      </c>
      <c r="Z12">
        <v>595.29999999999995</v>
      </c>
      <c r="AA12">
        <v>610.46</v>
      </c>
      <c r="AB12">
        <v>626.64</v>
      </c>
      <c r="AC12">
        <v>644.64</v>
      </c>
      <c r="AD12">
        <v>650.41999999999996</v>
      </c>
      <c r="AE12">
        <v>656.26</v>
      </c>
      <c r="AF12">
        <v>663.56</v>
      </c>
      <c r="AG12">
        <v>670.82</v>
      </c>
    </row>
    <row r="13" spans="1:40" x14ac:dyDescent="0.25">
      <c r="A13" s="115" t="s">
        <v>902</v>
      </c>
      <c r="B13">
        <v>24.02</v>
      </c>
      <c r="C13">
        <v>22.83</v>
      </c>
      <c r="D13">
        <v>23.64</v>
      </c>
      <c r="E13">
        <v>24.06</v>
      </c>
      <c r="F13">
        <v>24.57</v>
      </c>
      <c r="G13">
        <v>25.29</v>
      </c>
      <c r="H13">
        <v>25.8</v>
      </c>
      <c r="I13">
        <v>26.15</v>
      </c>
      <c r="J13">
        <v>26.59</v>
      </c>
      <c r="K13">
        <v>27.06</v>
      </c>
      <c r="L13">
        <v>27.52</v>
      </c>
      <c r="M13">
        <v>27.94</v>
      </c>
      <c r="N13">
        <v>28.91</v>
      </c>
      <c r="O13">
        <v>29.53</v>
      </c>
      <c r="P13">
        <v>30.31</v>
      </c>
      <c r="Q13">
        <v>31.13</v>
      </c>
      <c r="R13">
        <v>31.92</v>
      </c>
      <c r="S13">
        <v>32.54</v>
      </c>
      <c r="T13">
        <v>32.880000000000003</v>
      </c>
      <c r="U13">
        <v>33.47</v>
      </c>
      <c r="V13">
        <v>33.89</v>
      </c>
      <c r="W13">
        <v>34.57</v>
      </c>
      <c r="X13">
        <v>35.28</v>
      </c>
      <c r="Y13">
        <v>35.96</v>
      </c>
      <c r="Z13">
        <v>36.619999999999997</v>
      </c>
      <c r="AA13">
        <v>37.33</v>
      </c>
      <c r="AB13">
        <v>38.1</v>
      </c>
      <c r="AC13">
        <v>38.950000000000003</v>
      </c>
      <c r="AD13">
        <v>39.33</v>
      </c>
      <c r="AE13">
        <v>39.630000000000003</v>
      </c>
      <c r="AF13">
        <v>39.950000000000003</v>
      </c>
      <c r="AG13">
        <v>40.26</v>
      </c>
    </row>
    <row r="14" spans="1:40" x14ac:dyDescent="0.25">
      <c r="A14" s="115" t="s">
        <v>892</v>
      </c>
      <c r="B14">
        <v>78.8</v>
      </c>
      <c r="C14">
        <v>77.650000000000006</v>
      </c>
      <c r="D14">
        <v>76.69</v>
      </c>
      <c r="E14">
        <v>77.209999999999994</v>
      </c>
      <c r="F14">
        <v>78.11</v>
      </c>
      <c r="G14">
        <v>78.900000000000006</v>
      </c>
      <c r="H14">
        <v>79.64</v>
      </c>
      <c r="I14">
        <v>80.319999999999993</v>
      </c>
      <c r="J14">
        <v>81</v>
      </c>
      <c r="K14">
        <v>82.01</v>
      </c>
      <c r="L14">
        <v>82.46</v>
      </c>
      <c r="M14">
        <v>83.04</v>
      </c>
      <c r="N14">
        <v>83.83</v>
      </c>
      <c r="O14">
        <v>84.67</v>
      </c>
      <c r="P14">
        <v>85.85</v>
      </c>
      <c r="Q14">
        <v>87.08</v>
      </c>
      <c r="R14">
        <v>68.459999999999994</v>
      </c>
      <c r="S14">
        <v>52.9</v>
      </c>
      <c r="T14">
        <v>50.58</v>
      </c>
      <c r="U14">
        <v>54.24</v>
      </c>
      <c r="V14">
        <v>56.85</v>
      </c>
      <c r="W14">
        <v>51.03</v>
      </c>
      <c r="X14">
        <v>50.88</v>
      </c>
      <c r="Y14">
        <v>51.46</v>
      </c>
      <c r="Z14">
        <v>52.38</v>
      </c>
      <c r="AA14">
        <v>53.51</v>
      </c>
      <c r="AB14">
        <v>54.78</v>
      </c>
      <c r="AC14">
        <v>56.14</v>
      </c>
      <c r="AD14">
        <v>57.05</v>
      </c>
      <c r="AE14">
        <v>57.61</v>
      </c>
      <c r="AF14">
        <v>58.16</v>
      </c>
      <c r="AG14">
        <v>58.71</v>
      </c>
    </row>
    <row r="15" spans="1:40" x14ac:dyDescent="0.25">
      <c r="A15" s="115" t="s">
        <v>899</v>
      </c>
      <c r="B15">
        <v>17.63</v>
      </c>
      <c r="C15">
        <v>16.38</v>
      </c>
      <c r="D15">
        <v>16.91</v>
      </c>
      <c r="E15">
        <v>17.3</v>
      </c>
      <c r="F15">
        <v>17.72</v>
      </c>
      <c r="G15">
        <v>18.170000000000002</v>
      </c>
      <c r="H15">
        <v>18.600000000000001</v>
      </c>
      <c r="I15">
        <v>19</v>
      </c>
      <c r="J15">
        <v>19.399999999999999</v>
      </c>
      <c r="K15">
        <v>19.97</v>
      </c>
      <c r="L15">
        <v>20.53</v>
      </c>
      <c r="M15">
        <v>20.99</v>
      </c>
      <c r="N15">
        <v>21.51</v>
      </c>
      <c r="O15">
        <v>22.03</v>
      </c>
      <c r="P15">
        <v>22.68</v>
      </c>
      <c r="Q15">
        <v>23.35</v>
      </c>
      <c r="R15">
        <v>24.11</v>
      </c>
      <c r="S15">
        <v>24.74</v>
      </c>
      <c r="T15">
        <v>25.06</v>
      </c>
      <c r="U15">
        <v>25.51</v>
      </c>
      <c r="V15">
        <v>26.07</v>
      </c>
      <c r="W15">
        <v>26.65</v>
      </c>
      <c r="X15">
        <v>27.19</v>
      </c>
      <c r="Y15">
        <v>27.76</v>
      </c>
      <c r="Z15">
        <v>28.37</v>
      </c>
      <c r="AA15">
        <v>29.02</v>
      </c>
      <c r="AB15">
        <v>29.72</v>
      </c>
      <c r="AC15">
        <v>30.49</v>
      </c>
      <c r="AD15">
        <v>30.81</v>
      </c>
      <c r="AE15">
        <v>31.08</v>
      </c>
      <c r="AF15">
        <v>31.37</v>
      </c>
      <c r="AG15">
        <v>31.64</v>
      </c>
    </row>
    <row r="16" spans="1:40" x14ac:dyDescent="0.25">
      <c r="A16" s="115" t="s">
        <v>896</v>
      </c>
      <c r="B16">
        <v>20.84</v>
      </c>
      <c r="C16">
        <v>19.72</v>
      </c>
      <c r="D16">
        <v>19.940000000000001</v>
      </c>
      <c r="E16">
        <v>20.03</v>
      </c>
      <c r="F16">
        <v>20.239999999999998</v>
      </c>
      <c r="G16">
        <v>20.52</v>
      </c>
      <c r="H16">
        <v>20.81</v>
      </c>
      <c r="I16">
        <v>21.19</v>
      </c>
      <c r="J16">
        <v>21.52</v>
      </c>
      <c r="K16">
        <v>22.23</v>
      </c>
      <c r="L16">
        <v>22.78</v>
      </c>
      <c r="M16">
        <v>23.14</v>
      </c>
      <c r="N16">
        <v>23.45</v>
      </c>
      <c r="O16">
        <v>23.78</v>
      </c>
      <c r="P16">
        <v>24.2</v>
      </c>
      <c r="Q16">
        <v>24.71</v>
      </c>
      <c r="R16">
        <v>25.82</v>
      </c>
      <c r="S16">
        <v>26.77</v>
      </c>
      <c r="T16">
        <v>27.15</v>
      </c>
      <c r="U16">
        <v>27.58</v>
      </c>
      <c r="V16">
        <v>27.84</v>
      </c>
      <c r="W16">
        <v>28.57</v>
      </c>
      <c r="X16">
        <v>28.41</v>
      </c>
      <c r="Y16">
        <v>28.67</v>
      </c>
      <c r="Z16">
        <v>29.23</v>
      </c>
      <c r="AA16">
        <v>29.91</v>
      </c>
      <c r="AB16">
        <v>30.63</v>
      </c>
      <c r="AC16">
        <v>31.33</v>
      </c>
      <c r="AD16">
        <v>31.4</v>
      </c>
      <c r="AE16">
        <v>31.65</v>
      </c>
      <c r="AF16">
        <v>31.93</v>
      </c>
      <c r="AG16">
        <v>32.22</v>
      </c>
    </row>
    <row r="17" spans="1:33" x14ac:dyDescent="0.25">
      <c r="A17" s="115" t="s">
        <v>898</v>
      </c>
      <c r="B17">
        <v>13.07</v>
      </c>
      <c r="C17">
        <v>12</v>
      </c>
      <c r="D17">
        <v>11.38</v>
      </c>
      <c r="E17">
        <v>10.67</v>
      </c>
      <c r="F17">
        <v>10.46</v>
      </c>
      <c r="G17">
        <v>10.46</v>
      </c>
      <c r="H17">
        <v>10.61</v>
      </c>
      <c r="I17">
        <v>11.26</v>
      </c>
      <c r="J17">
        <v>11.73</v>
      </c>
      <c r="K17">
        <v>13.44</v>
      </c>
      <c r="L17">
        <v>14.48</v>
      </c>
      <c r="M17">
        <v>14.77</v>
      </c>
      <c r="N17">
        <v>14.73</v>
      </c>
      <c r="O17">
        <v>14.66</v>
      </c>
      <c r="P17">
        <v>14.74</v>
      </c>
      <c r="Q17">
        <v>15.04</v>
      </c>
      <c r="R17">
        <v>17.91</v>
      </c>
      <c r="S17">
        <v>20.67</v>
      </c>
      <c r="T17">
        <v>20.25</v>
      </c>
      <c r="U17">
        <v>20.36</v>
      </c>
      <c r="V17">
        <v>19.59</v>
      </c>
      <c r="W17">
        <v>20.77</v>
      </c>
      <c r="X17">
        <v>17.77</v>
      </c>
      <c r="Y17">
        <v>16.77</v>
      </c>
      <c r="Z17">
        <v>16.95</v>
      </c>
      <c r="AA17">
        <v>17.420000000000002</v>
      </c>
      <c r="AB17">
        <v>17.989999999999998</v>
      </c>
      <c r="AC17">
        <v>18.420000000000002</v>
      </c>
      <c r="AD17">
        <v>17.350000000000001</v>
      </c>
      <c r="AE17">
        <v>16.91</v>
      </c>
      <c r="AF17">
        <v>16.760000000000002</v>
      </c>
      <c r="AG17">
        <v>16.690000000000001</v>
      </c>
    </row>
    <row r="18" spans="1:33" x14ac:dyDescent="0.25">
      <c r="A18" s="115" t="s">
        <v>895</v>
      </c>
      <c r="B18">
        <v>0.12</v>
      </c>
      <c r="C18">
        <v>0.13</v>
      </c>
      <c r="D18">
        <v>0.31</v>
      </c>
      <c r="E18">
        <v>0.73</v>
      </c>
      <c r="F18">
        <v>0.73</v>
      </c>
      <c r="G18">
        <v>0.73</v>
      </c>
      <c r="H18">
        <v>0.73</v>
      </c>
      <c r="I18">
        <v>0.73</v>
      </c>
      <c r="J18">
        <v>0.73</v>
      </c>
      <c r="K18">
        <v>0.73</v>
      </c>
      <c r="L18">
        <v>0.73</v>
      </c>
      <c r="M18">
        <v>0.73</v>
      </c>
      <c r="N18">
        <v>0.97</v>
      </c>
      <c r="O18">
        <v>2.31</v>
      </c>
      <c r="P18">
        <v>3.55</v>
      </c>
      <c r="Q18">
        <v>5</v>
      </c>
      <c r="R18">
        <v>6.69</v>
      </c>
      <c r="S18">
        <v>8.19</v>
      </c>
      <c r="T18">
        <v>20.63</v>
      </c>
      <c r="U18">
        <v>25.37</v>
      </c>
      <c r="V18">
        <v>30.06</v>
      </c>
      <c r="W18">
        <v>34.76</v>
      </c>
      <c r="X18">
        <v>37.130000000000003</v>
      </c>
      <c r="Y18">
        <v>39.5</v>
      </c>
      <c r="Z18">
        <v>41.85</v>
      </c>
      <c r="AA18">
        <v>44.2</v>
      </c>
      <c r="AB18">
        <v>46.55</v>
      </c>
      <c r="AC18">
        <v>49.02</v>
      </c>
      <c r="AD18">
        <v>51.48</v>
      </c>
      <c r="AE18">
        <v>53.95</v>
      </c>
      <c r="AF18">
        <v>56.41</v>
      </c>
      <c r="AG18">
        <v>58.88</v>
      </c>
    </row>
    <row r="19" spans="1:33" x14ac:dyDescent="0.25">
      <c r="A19" s="115" t="s">
        <v>893</v>
      </c>
      <c r="B19">
        <v>142.19999999999999</v>
      </c>
      <c r="C19">
        <v>137.66999999999999</v>
      </c>
      <c r="D19">
        <v>143.4</v>
      </c>
      <c r="E19">
        <v>144.38999999999999</v>
      </c>
      <c r="F19">
        <v>144.57</v>
      </c>
      <c r="G19">
        <v>145.81</v>
      </c>
      <c r="H19">
        <v>147.94999999999999</v>
      </c>
      <c r="I19">
        <v>149.13</v>
      </c>
      <c r="J19">
        <v>150.59</v>
      </c>
      <c r="K19">
        <v>152.97</v>
      </c>
      <c r="L19">
        <v>156.79</v>
      </c>
      <c r="M19">
        <v>158.83000000000001</v>
      </c>
      <c r="N19">
        <v>165.7</v>
      </c>
      <c r="O19">
        <v>174.21</v>
      </c>
      <c r="P19">
        <v>181.55</v>
      </c>
      <c r="Q19">
        <v>191.62</v>
      </c>
      <c r="R19">
        <v>191.16</v>
      </c>
      <c r="S19">
        <v>195.15</v>
      </c>
      <c r="T19">
        <v>233.38</v>
      </c>
      <c r="U19">
        <v>246.79</v>
      </c>
      <c r="V19">
        <v>262.18</v>
      </c>
      <c r="W19">
        <v>276.33</v>
      </c>
      <c r="X19">
        <v>285.33999999999997</v>
      </c>
      <c r="Y19">
        <v>294.49</v>
      </c>
      <c r="Z19">
        <v>304.62</v>
      </c>
      <c r="AA19">
        <v>314.81</v>
      </c>
      <c r="AB19">
        <v>325.05</v>
      </c>
      <c r="AC19">
        <v>341.29</v>
      </c>
      <c r="AD19">
        <v>356.6</v>
      </c>
      <c r="AE19">
        <v>371.17</v>
      </c>
      <c r="AF19">
        <v>386.66</v>
      </c>
      <c r="AG19">
        <v>402.21</v>
      </c>
    </row>
    <row r="20" spans="1:33" x14ac:dyDescent="0.25">
      <c r="A20" s="115" t="s">
        <v>904</v>
      </c>
      <c r="B20">
        <v>60.68</v>
      </c>
      <c r="C20">
        <v>58.58</v>
      </c>
      <c r="D20">
        <v>60.09</v>
      </c>
      <c r="E20">
        <v>61.48</v>
      </c>
      <c r="F20">
        <v>62.68</v>
      </c>
      <c r="G20">
        <v>64.05</v>
      </c>
      <c r="H20">
        <v>65.23</v>
      </c>
      <c r="I20">
        <v>66.2</v>
      </c>
      <c r="J20">
        <v>67.41</v>
      </c>
      <c r="K20">
        <v>69.67</v>
      </c>
      <c r="L20">
        <v>72.37</v>
      </c>
      <c r="M20">
        <v>74.66</v>
      </c>
      <c r="N20">
        <v>77.239999999999995</v>
      </c>
      <c r="O20">
        <v>79.61</v>
      </c>
      <c r="P20">
        <v>82.52</v>
      </c>
      <c r="Q20">
        <v>85.37</v>
      </c>
      <c r="R20">
        <v>89.15</v>
      </c>
      <c r="S20">
        <v>93.56</v>
      </c>
      <c r="T20">
        <v>96.22</v>
      </c>
      <c r="U20">
        <v>99.16</v>
      </c>
      <c r="V20">
        <v>101.85</v>
      </c>
      <c r="W20">
        <v>104.7</v>
      </c>
      <c r="X20">
        <v>107.63</v>
      </c>
      <c r="Y20">
        <v>110.21</v>
      </c>
      <c r="Z20">
        <v>112.46</v>
      </c>
      <c r="AA20">
        <v>114.47</v>
      </c>
      <c r="AB20">
        <v>116.38</v>
      </c>
      <c r="AC20">
        <v>118.34</v>
      </c>
      <c r="AD20">
        <v>118.47</v>
      </c>
      <c r="AE20">
        <v>118.4</v>
      </c>
      <c r="AF20">
        <v>118.4</v>
      </c>
      <c r="AG20">
        <v>118.36</v>
      </c>
    </row>
    <row r="21" spans="1:33" x14ac:dyDescent="0.25">
      <c r="A21" s="115" t="s">
        <v>903</v>
      </c>
      <c r="B21">
        <v>247.43</v>
      </c>
      <c r="C21">
        <v>235.95</v>
      </c>
      <c r="D21">
        <v>242.5</v>
      </c>
      <c r="E21">
        <v>248.63</v>
      </c>
      <c r="F21">
        <v>253.33</v>
      </c>
      <c r="G21">
        <v>258.23</v>
      </c>
      <c r="H21">
        <v>263.17</v>
      </c>
      <c r="I21">
        <v>268.76</v>
      </c>
      <c r="J21">
        <v>274.67</v>
      </c>
      <c r="K21">
        <v>282.06</v>
      </c>
      <c r="L21">
        <v>291.58999999999997</v>
      </c>
      <c r="M21">
        <v>299.91000000000003</v>
      </c>
      <c r="N21">
        <v>308.88</v>
      </c>
      <c r="O21">
        <v>317.89</v>
      </c>
      <c r="P21">
        <v>330.19</v>
      </c>
      <c r="Q21">
        <v>343.29</v>
      </c>
      <c r="R21">
        <v>353.76</v>
      </c>
      <c r="S21">
        <v>364</v>
      </c>
      <c r="T21">
        <v>373.36</v>
      </c>
      <c r="U21">
        <v>384.36</v>
      </c>
      <c r="V21">
        <v>395.7</v>
      </c>
      <c r="W21">
        <v>407.99</v>
      </c>
      <c r="X21">
        <v>420.62</v>
      </c>
      <c r="Y21">
        <v>432.8</v>
      </c>
      <c r="Z21">
        <v>445.63</v>
      </c>
      <c r="AA21">
        <v>458.11</v>
      </c>
      <c r="AB21">
        <v>470.64</v>
      </c>
      <c r="AC21">
        <v>482.18</v>
      </c>
      <c r="AD21">
        <v>485.3</v>
      </c>
      <c r="AE21">
        <v>488.87</v>
      </c>
      <c r="AF21">
        <v>493.16</v>
      </c>
      <c r="AG21">
        <v>497.65</v>
      </c>
    </row>
    <row r="22" spans="1:33" x14ac:dyDescent="0.25">
      <c r="A22" s="115" t="s">
        <v>905</v>
      </c>
      <c r="B22">
        <v>7.29</v>
      </c>
      <c r="C22">
        <v>7.02</v>
      </c>
      <c r="D22">
        <v>7.35</v>
      </c>
      <c r="E22">
        <v>7.62</v>
      </c>
      <c r="F22">
        <v>7.82</v>
      </c>
      <c r="G22">
        <v>8.02</v>
      </c>
      <c r="H22">
        <v>8.2200000000000006</v>
      </c>
      <c r="I22">
        <v>8.42</v>
      </c>
      <c r="J22">
        <v>8.6199999999999992</v>
      </c>
      <c r="K22">
        <v>8.77</v>
      </c>
      <c r="L22">
        <v>9</v>
      </c>
      <c r="M22">
        <v>9.2200000000000006</v>
      </c>
      <c r="N22">
        <v>9.42</v>
      </c>
      <c r="O22">
        <v>9.61</v>
      </c>
      <c r="P22">
        <v>9.89</v>
      </c>
      <c r="Q22">
        <v>10.19</v>
      </c>
      <c r="R22">
        <v>10.35</v>
      </c>
      <c r="S22">
        <v>10.48</v>
      </c>
      <c r="T22">
        <v>10.64</v>
      </c>
      <c r="U22">
        <v>10.89</v>
      </c>
      <c r="V22">
        <v>11.16</v>
      </c>
      <c r="W22">
        <v>11.43</v>
      </c>
      <c r="X22">
        <v>11.7</v>
      </c>
      <c r="Y22">
        <v>11.97</v>
      </c>
      <c r="Z22">
        <v>12.28</v>
      </c>
      <c r="AA22">
        <v>12.58</v>
      </c>
      <c r="AB22">
        <v>12.88</v>
      </c>
      <c r="AC22">
        <v>13.16</v>
      </c>
      <c r="AD22">
        <v>13.25</v>
      </c>
      <c r="AE22">
        <v>13.36</v>
      </c>
      <c r="AF22">
        <v>13.48</v>
      </c>
      <c r="AG22">
        <v>13.61</v>
      </c>
    </row>
    <row r="23" spans="1:33" x14ac:dyDescent="0.25">
      <c r="A23" s="115" t="s">
        <v>901</v>
      </c>
      <c r="B23">
        <v>46.32</v>
      </c>
      <c r="C23">
        <v>29.08</v>
      </c>
      <c r="D23">
        <v>33.340000000000003</v>
      </c>
      <c r="E23">
        <v>38.270000000000003</v>
      </c>
      <c r="F23">
        <v>38.229999999999997</v>
      </c>
      <c r="G23">
        <v>38.19</v>
      </c>
      <c r="H23">
        <v>38.159999999999997</v>
      </c>
      <c r="I23">
        <v>38.119999999999997</v>
      </c>
      <c r="J23">
        <v>38.08</v>
      </c>
      <c r="K23">
        <v>16.8</v>
      </c>
      <c r="L23">
        <v>10.85</v>
      </c>
      <c r="M23">
        <v>10.81</v>
      </c>
      <c r="N23">
        <v>10.81</v>
      </c>
      <c r="O23">
        <v>10.81</v>
      </c>
      <c r="P23">
        <v>10.81</v>
      </c>
      <c r="Q23">
        <v>10.79</v>
      </c>
      <c r="R23">
        <v>6.07</v>
      </c>
      <c r="S23">
        <v>1.4</v>
      </c>
      <c r="T23">
        <v>1.38</v>
      </c>
      <c r="U23">
        <v>1.28</v>
      </c>
      <c r="V23">
        <v>1.17</v>
      </c>
      <c r="W23">
        <v>1.06</v>
      </c>
      <c r="X23">
        <v>0.97</v>
      </c>
      <c r="Y23">
        <v>0.88</v>
      </c>
      <c r="Z23">
        <v>0.79</v>
      </c>
      <c r="AA23">
        <v>0.7</v>
      </c>
      <c r="AB23">
        <v>0.61</v>
      </c>
      <c r="AC23">
        <v>0.62</v>
      </c>
      <c r="AD23">
        <v>0.63</v>
      </c>
      <c r="AE23">
        <v>0.63</v>
      </c>
      <c r="AF23">
        <v>0.64</v>
      </c>
      <c r="AG23">
        <v>0.65</v>
      </c>
    </row>
    <row r="24" spans="1:33" x14ac:dyDescent="0.25">
      <c r="A24" s="115" t="s">
        <v>890</v>
      </c>
      <c r="B24">
        <v>112.99</v>
      </c>
      <c r="C24">
        <v>109.03</v>
      </c>
      <c r="D24">
        <v>107.81</v>
      </c>
      <c r="E24">
        <v>106.54</v>
      </c>
      <c r="F24">
        <v>104.86</v>
      </c>
      <c r="G24">
        <v>103.71</v>
      </c>
      <c r="H24">
        <v>102.26</v>
      </c>
      <c r="I24">
        <v>99.81</v>
      </c>
      <c r="J24">
        <v>96.7</v>
      </c>
      <c r="K24">
        <v>94.63</v>
      </c>
      <c r="L24">
        <v>92.91</v>
      </c>
      <c r="M24">
        <v>88.38</v>
      </c>
      <c r="N24">
        <v>84.01</v>
      </c>
      <c r="O24">
        <v>81.599999999999994</v>
      </c>
      <c r="P24">
        <v>77.55</v>
      </c>
      <c r="Q24">
        <v>77.3</v>
      </c>
      <c r="R24">
        <v>63.1</v>
      </c>
      <c r="S24">
        <v>49.91</v>
      </c>
      <c r="T24">
        <v>42.41</v>
      </c>
      <c r="U24">
        <v>38.44</v>
      </c>
      <c r="V24">
        <v>34.46</v>
      </c>
      <c r="W24">
        <v>30.51</v>
      </c>
      <c r="X24">
        <v>29.19</v>
      </c>
      <c r="Y24">
        <v>27.86</v>
      </c>
      <c r="Z24">
        <v>26.53</v>
      </c>
      <c r="AA24">
        <v>25.19</v>
      </c>
      <c r="AB24">
        <v>23.86</v>
      </c>
      <c r="AC24">
        <v>21.82</v>
      </c>
      <c r="AD24">
        <v>19.77</v>
      </c>
      <c r="AE24">
        <v>17.73</v>
      </c>
      <c r="AF24">
        <v>15.68</v>
      </c>
      <c r="AG24">
        <v>13.64</v>
      </c>
    </row>
    <row r="25" spans="1:33" x14ac:dyDescent="0.25">
      <c r="A25" s="115" t="s">
        <v>1444</v>
      </c>
      <c r="B25">
        <v>97.82</v>
      </c>
      <c r="C25">
        <v>74.11</v>
      </c>
      <c r="D25">
        <v>78.11</v>
      </c>
      <c r="E25">
        <v>82.05</v>
      </c>
      <c r="F25">
        <v>86.08</v>
      </c>
      <c r="G25">
        <v>90.14</v>
      </c>
      <c r="H25">
        <v>94.22</v>
      </c>
      <c r="I25">
        <v>94.74</v>
      </c>
      <c r="J25">
        <v>95.24</v>
      </c>
      <c r="K25">
        <v>95.95</v>
      </c>
      <c r="L25">
        <v>96.56</v>
      </c>
      <c r="M25">
        <v>97.04</v>
      </c>
      <c r="N25">
        <v>98.98</v>
      </c>
      <c r="O25">
        <v>100.95</v>
      </c>
      <c r="P25">
        <v>102.96</v>
      </c>
      <c r="Q25">
        <v>105</v>
      </c>
      <c r="R25">
        <v>107.44</v>
      </c>
      <c r="S25">
        <v>109.83</v>
      </c>
      <c r="T25">
        <v>111.69</v>
      </c>
      <c r="U25">
        <v>113.62</v>
      </c>
      <c r="V25">
        <v>115.47</v>
      </c>
      <c r="W25">
        <v>117.58</v>
      </c>
      <c r="X25">
        <v>140.30000000000001</v>
      </c>
      <c r="Y25">
        <v>163.32</v>
      </c>
      <c r="Z25">
        <v>186.53</v>
      </c>
      <c r="AA25">
        <v>209.81</v>
      </c>
      <c r="AB25">
        <v>233.11</v>
      </c>
      <c r="AC25">
        <v>256.42</v>
      </c>
      <c r="AD25">
        <v>279.41000000000003</v>
      </c>
      <c r="AE25">
        <v>302.49</v>
      </c>
      <c r="AF25">
        <v>325.62</v>
      </c>
      <c r="AG25">
        <v>348.76</v>
      </c>
    </row>
    <row r="26" spans="1:33" x14ac:dyDescent="0.25">
      <c r="A26" s="115" t="s">
        <v>1445</v>
      </c>
      <c r="B26">
        <v>2.4900000000000002</v>
      </c>
      <c r="C26">
        <v>2.35</v>
      </c>
      <c r="D26">
        <v>2.35</v>
      </c>
      <c r="E26">
        <v>2.39</v>
      </c>
      <c r="F26">
        <v>2.42</v>
      </c>
      <c r="G26">
        <v>2.4500000000000002</v>
      </c>
      <c r="H26">
        <v>2.4700000000000002</v>
      </c>
      <c r="I26">
        <v>2.5099999999999998</v>
      </c>
      <c r="J26">
        <v>2.54</v>
      </c>
      <c r="K26">
        <v>2.5</v>
      </c>
      <c r="L26">
        <v>2.5</v>
      </c>
      <c r="M26">
        <v>2.5299999999999998</v>
      </c>
      <c r="N26">
        <v>2.56</v>
      </c>
      <c r="O26">
        <v>2.59</v>
      </c>
      <c r="P26">
        <v>2.64</v>
      </c>
      <c r="Q26">
        <v>2.68</v>
      </c>
      <c r="R26">
        <v>2.23</v>
      </c>
      <c r="S26">
        <v>1.86</v>
      </c>
      <c r="T26">
        <v>1.8</v>
      </c>
      <c r="U26">
        <v>1.9</v>
      </c>
      <c r="V26">
        <v>1.97</v>
      </c>
      <c r="W26">
        <v>1.85</v>
      </c>
      <c r="X26">
        <v>1.82</v>
      </c>
      <c r="Y26">
        <v>1.84</v>
      </c>
      <c r="Z26">
        <v>1.88</v>
      </c>
      <c r="AA26">
        <v>1.93</v>
      </c>
      <c r="AB26">
        <v>1.98</v>
      </c>
      <c r="AC26">
        <v>2.0299999999999998</v>
      </c>
      <c r="AD26">
        <v>2.0499999999999998</v>
      </c>
      <c r="AE26">
        <v>2.0699999999999998</v>
      </c>
      <c r="AF26">
        <v>2.09</v>
      </c>
      <c r="AG26">
        <v>2.11</v>
      </c>
    </row>
    <row r="27" spans="1:33" x14ac:dyDescent="0.25">
      <c r="A27" s="115" t="s">
        <v>1446</v>
      </c>
      <c r="B27">
        <v>0.28999999999999998</v>
      </c>
      <c r="C27">
        <v>0.28999999999999998</v>
      </c>
      <c r="D27">
        <v>0.28999999999999998</v>
      </c>
      <c r="E27">
        <v>0.28999999999999998</v>
      </c>
      <c r="F27">
        <v>0.28999999999999998</v>
      </c>
      <c r="G27">
        <v>0.28999999999999998</v>
      </c>
      <c r="H27">
        <v>0.28999999999999998</v>
      </c>
      <c r="I27">
        <v>0.28999999999999998</v>
      </c>
      <c r="J27">
        <v>0.28999999999999998</v>
      </c>
      <c r="K27">
        <v>0.28999999999999998</v>
      </c>
      <c r="L27">
        <v>0.28999999999999998</v>
      </c>
      <c r="M27">
        <v>0.28999999999999998</v>
      </c>
      <c r="N27">
        <v>1.63</v>
      </c>
      <c r="O27">
        <v>1.77</v>
      </c>
      <c r="P27">
        <v>1.5</v>
      </c>
      <c r="Q27">
        <v>1.96</v>
      </c>
      <c r="R27">
        <v>2.0499999999999998</v>
      </c>
      <c r="S27">
        <v>2.16</v>
      </c>
      <c r="T27">
        <v>5.39</v>
      </c>
      <c r="U27">
        <v>11.2</v>
      </c>
      <c r="V27">
        <v>16.98</v>
      </c>
      <c r="W27">
        <v>22.75</v>
      </c>
      <c r="X27">
        <v>25.18</v>
      </c>
      <c r="Y27">
        <v>27.62</v>
      </c>
      <c r="Z27">
        <v>30.04</v>
      </c>
      <c r="AA27">
        <v>32.450000000000003</v>
      </c>
      <c r="AB27">
        <v>34.869999999999997</v>
      </c>
      <c r="AC27">
        <v>34.19</v>
      </c>
      <c r="AD27">
        <v>33.5</v>
      </c>
      <c r="AE27">
        <v>32.82</v>
      </c>
      <c r="AF27">
        <v>32.14</v>
      </c>
      <c r="AG27">
        <v>31.46</v>
      </c>
    </row>
    <row r="28" spans="1:33" x14ac:dyDescent="0.25">
      <c r="A28" s="115" t="s">
        <v>1447</v>
      </c>
      <c r="B28">
        <v>0.08</v>
      </c>
      <c r="C28">
        <v>0.08</v>
      </c>
      <c r="D28">
        <v>0.08</v>
      </c>
      <c r="E28">
        <v>0.08</v>
      </c>
      <c r="F28">
        <v>0.12</v>
      </c>
      <c r="G28">
        <v>0.16</v>
      </c>
      <c r="H28">
        <v>0.2</v>
      </c>
      <c r="I28">
        <v>0.23</v>
      </c>
      <c r="J28">
        <v>0.27</v>
      </c>
      <c r="K28">
        <v>0.31</v>
      </c>
      <c r="L28">
        <v>0.35</v>
      </c>
      <c r="M28">
        <v>1.99</v>
      </c>
      <c r="N28">
        <v>1.01</v>
      </c>
      <c r="O28">
        <v>1.4</v>
      </c>
      <c r="P28">
        <v>1.29</v>
      </c>
      <c r="Q28">
        <v>1.66</v>
      </c>
      <c r="R28">
        <v>2.08</v>
      </c>
      <c r="S28">
        <v>1.84</v>
      </c>
      <c r="T28">
        <v>8.24</v>
      </c>
      <c r="U28">
        <v>8.2200000000000006</v>
      </c>
      <c r="V28">
        <v>4.18</v>
      </c>
      <c r="W28">
        <v>4.18</v>
      </c>
      <c r="X28">
        <v>4.18</v>
      </c>
      <c r="Y28">
        <v>4.17</v>
      </c>
      <c r="Z28">
        <v>3.29</v>
      </c>
      <c r="AA28">
        <v>3.29</v>
      </c>
      <c r="AB28">
        <v>3.29</v>
      </c>
      <c r="AC28">
        <v>3.29</v>
      </c>
      <c r="AD28">
        <v>3.29</v>
      </c>
      <c r="AE28">
        <v>6.49</v>
      </c>
      <c r="AF28">
        <v>6.49</v>
      </c>
      <c r="AG28">
        <v>6.49</v>
      </c>
    </row>
    <row r="29" spans="1:33" x14ac:dyDescent="0.25">
      <c r="A29" s="115"/>
    </row>
    <row r="30" spans="1:33" x14ac:dyDescent="0.25">
      <c r="A30" s="115"/>
    </row>
    <row r="34" spans="1:39" x14ac:dyDescent="0.25">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25">
      <c r="A35">
        <v>58364.834921819442</v>
      </c>
      <c r="B35">
        <v>59233.695328537608</v>
      </c>
      <c r="C35">
        <v>60170.135702880638</v>
      </c>
      <c r="D35">
        <v>61141.664651048479</v>
      </c>
      <c r="E35">
        <v>62126.086164056695</v>
      </c>
      <c r="F35">
        <v>63126.357518916688</v>
      </c>
      <c r="G35">
        <v>64142.733908636139</v>
      </c>
      <c r="H35">
        <v>65115.73026470167</v>
      </c>
      <c r="I35">
        <v>66042.835586617308</v>
      </c>
      <c r="J35">
        <v>66921.626677758162</v>
      </c>
      <c r="K35">
        <v>67749.778587208697</v>
      </c>
      <c r="L35">
        <v>68525.074762177479</v>
      </c>
      <c r="M35">
        <v>69286.388472916427</v>
      </c>
      <c r="N35">
        <v>70033.051881823092</v>
      </c>
      <c r="O35">
        <v>70764.404167450688</v>
      </c>
      <c r="P35">
        <v>71479.792486390259</v>
      </c>
      <c r="Q35">
        <v>72178.572932855866</v>
      </c>
      <c r="R35">
        <v>72865.243718484664</v>
      </c>
      <c r="S35">
        <v>73539.326072165728</v>
      </c>
      <c r="T35">
        <v>74200.346452615137</v>
      </c>
      <c r="U35">
        <v>74847.837096563293</v>
      </c>
      <c r="V35">
        <v>75481.33656472007</v>
      </c>
      <c r="W35">
        <v>76101.885632753023</v>
      </c>
      <c r="X35">
        <v>76709.073592680114</v>
      </c>
      <c r="Y35">
        <v>77302.495984815265</v>
      </c>
      <c r="Z35">
        <v>77881.755043150377</v>
      </c>
      <c r="AA35">
        <v>78446.460136387468</v>
      </c>
      <c r="AB35">
        <v>78997.842335977519</v>
      </c>
      <c r="AC35">
        <v>79535.560193629761</v>
      </c>
      <c r="AD35">
        <v>80059.278886956381</v>
      </c>
      <c r="AE35">
        <v>80568.670564877786</v>
      </c>
      <c r="AF35">
        <v>81063.414687793367</v>
      </c>
    </row>
    <row r="86" spans="1:5" x14ac:dyDescent="0.25">
      <c r="A86" s="115" t="s">
        <v>1406</v>
      </c>
      <c r="B86" s="115" t="s">
        <v>891</v>
      </c>
      <c r="C86" s="115" t="s">
        <v>1407</v>
      </c>
      <c r="D86" s="115" t="s">
        <v>1408</v>
      </c>
      <c r="E86" s="115" t="s">
        <v>1409</v>
      </c>
    </row>
    <row r="87" spans="1:5" x14ac:dyDescent="0.25">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5546875"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817.50416981239323</v>
      </c>
      <c r="M7" s="85">
        <f>'Net zero emission summary'!AN5</f>
        <v>833.20264347512648</v>
      </c>
      <c r="N7" s="85">
        <f>'Net zero emission summary'!AO5</f>
        <v>842.4287813491012</v>
      </c>
      <c r="O7" s="85">
        <f>'Net zero emission summary'!AP5</f>
        <v>849.48009968476947</v>
      </c>
      <c r="P7" s="85">
        <f>'Net zero emission summary'!AQ5</f>
        <v>857.82163210114061</v>
      </c>
      <c r="Q7" s="85">
        <f>'Net zero emission summary'!AR5</f>
        <v>864.64052481108149</v>
      </c>
      <c r="R7" s="85">
        <f>'Net zero emission summary'!AS5</f>
        <v>868.49769312823344</v>
      </c>
      <c r="S7" s="85">
        <f>'Net zero emission summary'!AT5</f>
        <v>872.09306508657266</v>
      </c>
      <c r="T7" s="85">
        <f>'Net zero emission summary'!AU5</f>
        <v>875.94398943649298</v>
      </c>
      <c r="U7" s="85">
        <f>'Net zero emission summary'!AV5</f>
        <v>885.40262034901002</v>
      </c>
      <c r="V7" s="85">
        <f>'Net zero emission summary'!AW5</f>
        <v>891.93057241609847</v>
      </c>
      <c r="W7" s="85">
        <f>'Net zero emission summary'!AX5</f>
        <v>896.56774327870403</v>
      </c>
      <c r="X7" s="85">
        <f>'Net zero emission summary'!AY5</f>
        <v>901.66319163502794</v>
      </c>
      <c r="Y7" s="85">
        <f>'Net zero emission summary'!AZ5</f>
        <v>910.4758027697186</v>
      </c>
      <c r="Z7" s="85">
        <f>'Net zero emission summary'!BA5</f>
        <v>920.7419261002758</v>
      </c>
      <c r="AA7" s="85">
        <f>'Net zero emission summary'!BB5</f>
        <v>924.29231685051468</v>
      </c>
      <c r="AB7" s="85">
        <f>'Net zero emission summary'!BC5</f>
        <v>927.37129792391556</v>
      </c>
      <c r="AC7" s="85">
        <f>'Net zero emission summary'!BD5</f>
        <v>932.08039734530917</v>
      </c>
      <c r="AD7" s="85">
        <f>'Net zero emission summary'!BE5</f>
        <v>936.10111944911944</v>
      </c>
      <c r="AE7" s="85">
        <f>'Net zero emission summary'!BF5</f>
        <v>941.79465393834698</v>
      </c>
      <c r="AF7" s="85">
        <f>'Net zero emission summary'!BG5</f>
        <v>946.21526544376195</v>
      </c>
      <c r="AG7" s="85">
        <f>'Net zero emission summary'!BH5</f>
        <v>956.89616707503455</v>
      </c>
      <c r="AH7" s="85">
        <f>'Net zero emission summary'!BI5</f>
        <v>967.28703974053133</v>
      </c>
      <c r="AI7" s="85">
        <f>'Net zero emission summary'!BJ5</f>
        <v>977.78475459656465</v>
      </c>
      <c r="AJ7" s="85">
        <f>'Net zero emission summary'!BK5</f>
        <v>988.49360311270925</v>
      </c>
      <c r="AK7" s="85">
        <f>'Net zero emission summary'!BL5</f>
        <v>999.62554842333452</v>
      </c>
      <c r="AL7" s="85">
        <f>'Net zero emission summary'!BM5</f>
        <v>1012.3574637471361</v>
      </c>
      <c r="AM7" s="85">
        <f>'Net zero emission summary'!BN5</f>
        <v>1012.8832247875257</v>
      </c>
      <c r="AN7" s="85">
        <f>'Net zero emission summary'!BO5</f>
        <v>1011.3672103667901</v>
      </c>
      <c r="AO7" s="85">
        <f>'Net zero emission summary'!BP5</f>
        <v>1009.8649657707257</v>
      </c>
      <c r="AP7" s="85">
        <f>'Net zero emission summary'!BQ5</f>
        <v>1007.6736215930381</v>
      </c>
    </row>
    <row r="8" spans="1:42" x14ac:dyDescent="0.25">
      <c r="A8" t="str">
        <f>'Emissions summary'!C6</f>
        <v>3A1c Sheep</v>
      </c>
      <c r="B8" t="str">
        <f t="shared" ref="B8:B36" si="1">"A"&amp;LEFT(A8,4)</f>
        <v>A3A1c</v>
      </c>
      <c r="C8" t="str">
        <f>'Emissions summary'!D6</f>
        <v>CH4</v>
      </c>
      <c r="D8" s="85">
        <f>'Net zero emission summary'!AE6</f>
        <v>146.95966438340821</v>
      </c>
      <c r="E8" s="85">
        <f>'Net zero emission summary'!AF6</f>
        <v>147.03912500631182</v>
      </c>
      <c r="F8" s="85">
        <f>'Net zero emission summary'!AG6</f>
        <v>147.22911237458149</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149.79852955915686</v>
      </c>
      <c r="M8" s="85">
        <f>'Net zero emission summary'!AN6</f>
        <v>150.44287245399701</v>
      </c>
      <c r="N8" s="85">
        <f>'Net zero emission summary'!AO6</f>
        <v>151.15597394632553</v>
      </c>
      <c r="O8" s="85">
        <f>'Net zero emission summary'!AP6</f>
        <v>151.90421284221381</v>
      </c>
      <c r="P8" s="85">
        <f>'Net zero emission summary'!AQ6</f>
        <v>152.69471198074163</v>
      </c>
      <c r="Q8" s="85">
        <f>'Net zero emission summary'!AR6</f>
        <v>153.52250104709262</v>
      </c>
      <c r="R8" s="85">
        <f>'Net zero emission summary'!AS6</f>
        <v>154.28938276318524</v>
      </c>
      <c r="S8" s="85">
        <f>'Net zero emission summary'!AT6</f>
        <v>154.99479141486128</v>
      </c>
      <c r="T8" s="85">
        <f>'Net zero emission summary'!AU6</f>
        <v>155.63567608538554</v>
      </c>
      <c r="U8" s="85">
        <f>'Net zero emission summary'!AV6</f>
        <v>156.21582876063385</v>
      </c>
      <c r="V8" s="85">
        <f>'Net zero emission summary'!AW6</f>
        <v>156.72061670098705</v>
      </c>
      <c r="W8" s="85">
        <f>'Net zero emission summary'!AX6</f>
        <v>157.21974707398812</v>
      </c>
      <c r="X8" s="85">
        <f>'Net zero emission summary'!AY6</f>
        <v>157.70766109684729</v>
      </c>
      <c r="Y8" s="85">
        <f>'Net zero emission summary'!AZ6</f>
        <v>158.18772142543779</v>
      </c>
      <c r="Z8" s="85">
        <f>'Net zero emission summary'!BA6</f>
        <v>158.65556856049966</v>
      </c>
      <c r="AA8" s="85">
        <f>'Net zero emission summary'!BB6</f>
        <v>159.09776185395873</v>
      </c>
      <c r="AB8" s="85">
        <f>'Net zero emission summary'!BC6</f>
        <v>159.52993320411238</v>
      </c>
      <c r="AC8" s="85">
        <f>'Net zero emission summary'!BD6</f>
        <v>159.95433711593208</v>
      </c>
      <c r="AD8" s="85">
        <f>'Net zero emission summary'!BE6</f>
        <v>160.36646999290812</v>
      </c>
      <c r="AE8" s="85">
        <f>'Net zero emission summary'!BF6</f>
        <v>160.76922477363746</v>
      </c>
      <c r="AF8" s="85">
        <f>'Net zero emission summary'!BG6</f>
        <v>161.1570131337192</v>
      </c>
      <c r="AG8" s="85">
        <f>'Net zero emission summary'!BH6</f>
        <v>161.53811702698127</v>
      </c>
      <c r="AH8" s="85">
        <f>'Net zero emission summary'!BI6</f>
        <v>161.90640713556095</v>
      </c>
      <c r="AI8" s="85">
        <f>'Net zero emission summary'!BJ6</f>
        <v>162.261841850135</v>
      </c>
      <c r="AJ8" s="85">
        <f>'Net zero emission summary'!BK6</f>
        <v>162.60393987757189</v>
      </c>
      <c r="AK8" s="85">
        <f>'Net zero emission summary'!BL6</f>
        <v>162.93246121536325</v>
      </c>
      <c r="AL8" s="85">
        <f>'Net zero emission summary'!BM6</f>
        <v>163.25136209196768</v>
      </c>
      <c r="AM8" s="85">
        <f>'Net zero emission summary'!BN6</f>
        <v>163.53445707093272</v>
      </c>
      <c r="AN8" s="85">
        <f>'Net zero emission summary'!BO6</f>
        <v>163.79937739656754</v>
      </c>
      <c r="AO8" s="85">
        <f>'Net zero emission summary'!BP6</f>
        <v>164.04937941190667</v>
      </c>
      <c r="AP8" s="85">
        <f>'Net zero emission summary'!BQ6</f>
        <v>164.28258934751187</v>
      </c>
    </row>
    <row r="9" spans="1:42" x14ac:dyDescent="0.25">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38.314214869749947</v>
      </c>
      <c r="J9" s="85">
        <f>'Net zero emission summary'!AK7</f>
        <v>38.551961103128548</v>
      </c>
      <c r="K9" s="85">
        <f>'Net zero emission summary'!AL7</f>
        <v>38.805602883426992</v>
      </c>
      <c r="L9" s="85">
        <f>'Net zero emission summary'!AM7</f>
        <v>38.989884030152659</v>
      </c>
      <c r="M9" s="85">
        <f>'Net zero emission summary'!AN7</f>
        <v>39.267607471098472</v>
      </c>
      <c r="N9" s="85">
        <f>'Net zero emission summary'!AO7</f>
        <v>39.5683451559227</v>
      </c>
      <c r="O9" s="85">
        <f>'Net zero emission summary'!AP7</f>
        <v>39.879006577730621</v>
      </c>
      <c r="P9" s="85">
        <f>'Net zero emission summary'!AQ7</f>
        <v>40.202561104409924</v>
      </c>
      <c r="Q9" s="85">
        <f>'Net zero emission summary'!AR7</f>
        <v>40.53720021756331</v>
      </c>
      <c r="R9" s="85">
        <f>'Net zero emission summary'!AS7</f>
        <v>40.844766285698341</v>
      </c>
      <c r="S9" s="85">
        <f>'Net zero emission summary'!AT7</f>
        <v>41.125404161137311</v>
      </c>
      <c r="T9" s="85">
        <f>'Net zero emission summary'!AU7</f>
        <v>41.378268162518509</v>
      </c>
      <c r="U9" s="85">
        <f>'Net zero emission summary'!AV7</f>
        <v>41.605148449097655</v>
      </c>
      <c r="V9" s="85">
        <f>'Net zero emission summary'!AW7</f>
        <v>41.80067994035268</v>
      </c>
      <c r="W9" s="85">
        <f>'Net zero emission summary'!AX7</f>
        <v>41.992053232817696</v>
      </c>
      <c r="X9" s="85">
        <f>'Net zero emission summary'!AY7</f>
        <v>42.177252221179664</v>
      </c>
      <c r="Y9" s="85">
        <f>'Net zero emission summary'!AZ7</f>
        <v>42.357694621237094</v>
      </c>
      <c r="Z9" s="85">
        <f>'Net zero emission summary'!BA7</f>
        <v>42.531817998512487</v>
      </c>
      <c r="AA9" s="85">
        <f>'Net zero emission summary'!BB7</f>
        <v>42.694589879335162</v>
      </c>
      <c r="AB9" s="85">
        <f>'Net zero emission summary'!BC7</f>
        <v>42.852111981109914</v>
      </c>
      <c r="AC9" s="85">
        <f>'Net zero emission summary'!BD7</f>
        <v>43.00533407662266</v>
      </c>
      <c r="AD9" s="85">
        <f>'Net zero emission summary'!BE7</f>
        <v>43.152622181855484</v>
      </c>
      <c r="AE9" s="85">
        <f>'Net zero emission summary'!BF7</f>
        <v>43.295158568876793</v>
      </c>
      <c r="AF9" s="85">
        <f>'Net zero emission summary'!BG7</f>
        <v>43.430897169083892</v>
      </c>
      <c r="AG9" s="85">
        <f>'Net zero emission summary'!BH7</f>
        <v>43.563051496580968</v>
      </c>
      <c r="AH9" s="85">
        <f>'Net zero emission summary'!BI7</f>
        <v>43.689364482610287</v>
      </c>
      <c r="AI9" s="85">
        <f>'Net zero emission summary'!BJ7</f>
        <v>43.80988730910785</v>
      </c>
      <c r="AJ9" s="85">
        <f>'Net zero emission summary'!BK7</f>
        <v>43.924502138890482</v>
      </c>
      <c r="AK9" s="85">
        <f>'Net zero emission summary'!BL7</f>
        <v>44.033179748222622</v>
      </c>
      <c r="AL9" s="85">
        <f>'Net zero emission summary'!BM7</f>
        <v>44.137463059709034</v>
      </c>
      <c r="AM9" s="85">
        <f>'Net zero emission summary'!BN7</f>
        <v>44.227590536174986</v>
      </c>
      <c r="AN9" s="85">
        <f>'Net zero emission summary'!BO7</f>
        <v>44.310250074359189</v>
      </c>
      <c r="AO9" s="85">
        <f>'Net zero emission summary'!BP7</f>
        <v>44.386716019850759</v>
      </c>
      <c r="AP9" s="85">
        <f>'Net zero emission summary'!BQ7</f>
        <v>44.456339920087743</v>
      </c>
    </row>
    <row r="10" spans="1:42" x14ac:dyDescent="0.25">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5.5483103177944022</v>
      </c>
      <c r="L10" s="85">
        <f>'Net zero emission summary'!AM8</f>
        <v>5.2594752763681871</v>
      </c>
      <c r="M10" s="85">
        <f>'Net zero emission summary'!AN8</f>
        <v>5.3200773987468288</v>
      </c>
      <c r="N10" s="85">
        <f>'Net zero emission summary'!AO8</f>
        <v>5.3545163749368081</v>
      </c>
      <c r="O10" s="85">
        <f>'Net zero emission summary'!AP8</f>
        <v>5.3801734099945513</v>
      </c>
      <c r="P10" s="85">
        <f>'Net zero emission summary'!AQ8</f>
        <v>5.4100424005182939</v>
      </c>
      <c r="Q10" s="85">
        <f>'Net zero emission summary'!AR8</f>
        <v>5.4334851067530554</v>
      </c>
      <c r="R10" s="85">
        <f>'Net zero emission summary'!AS8</f>
        <v>5.4482182607696963</v>
      </c>
      <c r="S10" s="85">
        <f>'Net zero emission summary'!AT8</f>
        <v>5.4645781472734996</v>
      </c>
      <c r="T10" s="85">
        <f>'Net zero emission summary'!AU8</f>
        <v>5.4846325540790337</v>
      </c>
      <c r="U10" s="85">
        <f>'Net zero emission summary'!AV8</f>
        <v>5.5291325404289164</v>
      </c>
      <c r="V10" s="85">
        <f>'Net zero emission summary'!AW8</f>
        <v>5.5654149310972549</v>
      </c>
      <c r="W10" s="85">
        <f>'Net zero emission summary'!AX8</f>
        <v>5.617075468057485</v>
      </c>
      <c r="X10" s="85">
        <f>'Net zero emission summary'!AY8</f>
        <v>5.6725961228803161</v>
      </c>
      <c r="Y10" s="85">
        <f>'Net zero emission summary'!AZ8</f>
        <v>5.7452958261110387</v>
      </c>
      <c r="Z10" s="85">
        <f>'Net zero emission summary'!BA8</f>
        <v>5.8266619535507118</v>
      </c>
      <c r="AA10" s="85">
        <f>'Net zero emission summary'!BB8</f>
        <v>5.8832676592940976</v>
      </c>
      <c r="AB10" s="85">
        <f>'Net zero emission summary'!BC8</f>
        <v>5.9400353043652414</v>
      </c>
      <c r="AC10" s="85">
        <f>'Net zero emission summary'!BD8</f>
        <v>6.0059494822867201</v>
      </c>
      <c r="AD10" s="85">
        <f>'Net zero emission summary'!BE8</f>
        <v>6.071414002819111</v>
      </c>
      <c r="AE10" s="85">
        <f>'Net zero emission summary'!BF8</f>
        <v>6.1467944588042647</v>
      </c>
      <c r="AF10" s="85">
        <f>'Net zero emission summary'!BG8</f>
        <v>6.2194412555818364</v>
      </c>
      <c r="AG10" s="85">
        <f>'Net zero emission summary'!BH8</f>
        <v>6.307766252188495</v>
      </c>
      <c r="AH10" s="85">
        <f>'Net zero emission summary'!BI8</f>
        <v>6.3974338322939595</v>
      </c>
      <c r="AI10" s="85">
        <f>'Net zero emission summary'!BJ8</f>
        <v>6.4903535752187125</v>
      </c>
      <c r="AJ10" s="85">
        <f>'Net zero emission summary'!BK8</f>
        <v>6.5871606200362107</v>
      </c>
      <c r="AK10" s="85">
        <f>'Net zero emission summary'!BL8</f>
        <v>6.68903218902632</v>
      </c>
      <c r="AL10" s="85">
        <f>'Net zero emission summary'!BM8</f>
        <v>6.8017351840427605</v>
      </c>
      <c r="AM10" s="85">
        <f>'Net zero emission summary'!BN8</f>
        <v>6.85860610660351</v>
      </c>
      <c r="AN10" s="85">
        <f>'Net zero emission summary'!BO8</f>
        <v>6.9074844547049681</v>
      </c>
      <c r="AO10" s="85">
        <f>'Net zero emission summary'!BP8</f>
        <v>6.9583121868742142</v>
      </c>
      <c r="AP10" s="85">
        <f>'Net zero emission summary'!BQ8</f>
        <v>7.0076128657995085</v>
      </c>
    </row>
    <row r="11" spans="1:42" x14ac:dyDescent="0.25">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5">
      <c r="A12" t="str">
        <f>'Emissions summary'!C10</f>
        <v>3A1h Swine</v>
      </c>
      <c r="B12" t="str">
        <f t="shared" si="1"/>
        <v>A3A1h</v>
      </c>
      <c r="C12" t="str">
        <f>'Emissions summary'!D10</f>
        <v>CH4</v>
      </c>
      <c r="D12" s="85">
        <f>'Net zero emission summary'!AE10</f>
        <v>2.095067194550456</v>
      </c>
      <c r="E12" s="85">
        <f>'Net zero emission summary'!AF10</f>
        <v>2.0836791108466932</v>
      </c>
      <c r="F12" s="85">
        <f>'Net zero emission summary'!AG10</f>
        <v>2.0846138094278075</v>
      </c>
      <c r="G12" s="85">
        <f>'Net zero emission summary'!AH10</f>
        <v>2.0654754572205229</v>
      </c>
      <c r="H12" s="85">
        <f>'Net zero emission summary'!AI10</f>
        <v>2.0342181138558564</v>
      </c>
      <c r="I12" s="85">
        <f>'Net zero emission summary'!AJ10</f>
        <v>1.9913414611083862</v>
      </c>
      <c r="J12" s="85">
        <f>'Net zero emission summary'!AK10</f>
        <v>1.9602082563146459</v>
      </c>
      <c r="K12" s="85">
        <f>'Net zero emission summary'!AL10</f>
        <v>1.9318299226197024</v>
      </c>
      <c r="L12" s="85">
        <f>'Net zero emission summary'!AM10</f>
        <v>1.7224383343854308</v>
      </c>
      <c r="M12" s="85">
        <f>'Net zero emission summary'!AN10</f>
        <v>1.7479892771854819</v>
      </c>
      <c r="N12" s="85">
        <f>'Net zero emission summary'!AO10</f>
        <v>1.7573524119962365</v>
      </c>
      <c r="O12" s="85">
        <f>'Net zero emission summary'!AP10</f>
        <v>1.7614719191926553</v>
      </c>
      <c r="P12" s="85">
        <f>'Net zero emission summary'!AQ10</f>
        <v>1.7688502548317018</v>
      </c>
      <c r="Q12" s="85">
        <f>'Net zero emission summary'!AR10</f>
        <v>1.7725792921477259</v>
      </c>
      <c r="R12" s="85">
        <f>'Net zero emission summary'!AS10</f>
        <v>1.769689449601624</v>
      </c>
      <c r="S12" s="85">
        <f>'Net zero emission summary'!AT10</f>
        <v>1.7667777574873385</v>
      </c>
      <c r="T12" s="85">
        <f>'Net zero emission summary'!AU10</f>
        <v>1.7650817731601918</v>
      </c>
      <c r="U12" s="85">
        <f>'Net zero emission summary'!AV10</f>
        <v>1.7774344208658872</v>
      </c>
      <c r="V12" s="85">
        <f>'Net zero emission summary'!AW10</f>
        <v>1.7832395016834957</v>
      </c>
      <c r="W12" s="85">
        <f>'Net zero emission summary'!AX10</f>
        <v>1.7980279392540137</v>
      </c>
      <c r="X12" s="85">
        <f>'Net zero emission summary'!AY10</f>
        <v>1.8145326670368345</v>
      </c>
      <c r="Y12" s="85">
        <f>'Net zero emission summary'!AZ10</f>
        <v>1.8406603068023353</v>
      </c>
      <c r="Z12" s="85">
        <f>'Net zero emission summary'!BA10</f>
        <v>1.8710274970842113</v>
      </c>
      <c r="AA12" s="85">
        <f>'Net zero emission summary'!BB10</f>
        <v>1.8857575458306104</v>
      </c>
      <c r="AB12" s="85">
        <f>'Net zero emission summary'!BC10</f>
        <v>1.8999204509946195</v>
      </c>
      <c r="AC12" s="85">
        <f>'Net zero emission summary'!BD10</f>
        <v>1.9186846303730589</v>
      </c>
      <c r="AD12" s="85">
        <f>'Net zero emission summary'!BE10</f>
        <v>1.9363817903238243</v>
      </c>
      <c r="AE12" s="85">
        <f>'Net zero emission summary'!BF10</f>
        <v>1.9588705017210384</v>
      </c>
      <c r="AF12" s="85">
        <f>'Net zero emission summary'!BG10</f>
        <v>1.9788681712559608</v>
      </c>
      <c r="AG12" s="85">
        <f>'Net zero emission summary'!BH10</f>
        <v>2.0066543591037052</v>
      </c>
      <c r="AH12" s="85">
        <f>'Net zero emission summary'!BI10</f>
        <v>2.0340683313410519</v>
      </c>
      <c r="AI12" s="85">
        <f>'Net zero emission summary'!BJ10</f>
        <v>2.0621054450476608</v>
      </c>
      <c r="AJ12" s="85">
        <f>'Net zero emission summary'!BK10</f>
        <v>2.0910317451606919</v>
      </c>
      <c r="AK12" s="85">
        <f>'Net zero emission summary'!BL10</f>
        <v>2.1213859470134984</v>
      </c>
      <c r="AL12" s="85">
        <f>'Net zero emission summary'!BM10</f>
        <v>2.1561305318524084</v>
      </c>
      <c r="AM12" s="85">
        <f>'Net zero emission summary'!BN10</f>
        <v>2.1604608440722446</v>
      </c>
      <c r="AN12" s="85">
        <f>'Net zero emission summary'!BO10</f>
        <v>2.1599131135007972</v>
      </c>
      <c r="AO12" s="85">
        <f>'Net zero emission summary'!BP10</f>
        <v>2.15966277847778</v>
      </c>
      <c r="AP12" s="85">
        <f>'Net zero emission summary'!BQ10</f>
        <v>2.1579260208143043</v>
      </c>
    </row>
    <row r="13" spans="1:42" x14ac:dyDescent="0.25">
      <c r="A13" t="str">
        <f>'Emissions summary'!C12</f>
        <v>3A2a Cattle</v>
      </c>
      <c r="B13" t="str">
        <f t="shared" si="1"/>
        <v>A3A2a</v>
      </c>
      <c r="C13" t="str">
        <f>'Emissions summary'!D12</f>
        <v>CH4</v>
      </c>
      <c r="D13" s="85">
        <f>'Net zero emission summary'!AE12</f>
        <v>10.513994827787096</v>
      </c>
      <c r="E13" s="85">
        <f>'Net zero emission summary'!AF12</f>
        <v>10.583676395984554</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10.553149488275976</v>
      </c>
      <c r="M13" s="85">
        <f>'Net zero emission summary'!AN12</f>
        <v>10.709944193068164</v>
      </c>
      <c r="N13" s="85">
        <f>'Net zero emission summary'!AO12</f>
        <v>10.836990139126312</v>
      </c>
      <c r="O13" s="85">
        <f>'Net zero emission summary'!AP12</f>
        <v>10.955106358352175</v>
      </c>
      <c r="P13" s="85">
        <f>'Net zero emission summary'!AQ12</f>
        <v>11.083285230807107</v>
      </c>
      <c r="Q13" s="85">
        <f>'Net zero emission summary'!AR12</f>
        <v>11.205882948575956</v>
      </c>
      <c r="R13" s="85">
        <f>'Net zero emission summary'!AS12</f>
        <v>11.310731140347601</v>
      </c>
      <c r="S13" s="85">
        <f>'Net zero emission summary'!AT12</f>
        <v>11.412722295481817</v>
      </c>
      <c r="T13" s="85">
        <f>'Net zero emission summary'!AU12</f>
        <v>11.514733492326414</v>
      </c>
      <c r="U13" s="85">
        <f>'Net zero emission summary'!AV12</f>
        <v>11.648599100141091</v>
      </c>
      <c r="V13" s="85">
        <f>'Net zero emission summary'!AW12</f>
        <v>11.764024528601992</v>
      </c>
      <c r="W13" s="85">
        <f>'Net zero emission summary'!AX12</f>
        <v>11.903765038382613</v>
      </c>
      <c r="X13" s="85">
        <f>'Net zero emission summary'!AY12</f>
        <v>12.049382828878993</v>
      </c>
      <c r="Y13" s="85">
        <f>'Net zero emission summary'!AZ12</f>
        <v>12.222021749786924</v>
      </c>
      <c r="Z13" s="85">
        <f>'Net zero emission summary'!BA12</f>
        <v>12.408457007486417</v>
      </c>
      <c r="AA13" s="85">
        <f>'Net zero emission summary'!BB12</f>
        <v>12.554943845435602</v>
      </c>
      <c r="AB13" s="85">
        <f>'Net zero emission summary'!BC12</f>
        <v>12.701694652985744</v>
      </c>
      <c r="AC13" s="85">
        <f>'Net zero emission summary'!BD12</f>
        <v>12.863247881311825</v>
      </c>
      <c r="AD13" s="85">
        <f>'Net zero emission summary'!BE12</f>
        <v>13.024004631329827</v>
      </c>
      <c r="AE13" s="85">
        <f>'Net zero emission summary'!BF12</f>
        <v>13.200934530145018</v>
      </c>
      <c r="AF13" s="85">
        <f>'Net zero emission summary'!BG12</f>
        <v>13.373191597661407</v>
      </c>
      <c r="AG13" s="85">
        <f>'Net zero emission summary'!BH12</f>
        <v>13.57097947793795</v>
      </c>
      <c r="AH13" s="85">
        <f>'Net zero emission summary'!BI12</f>
        <v>13.771036598979272</v>
      </c>
      <c r="AI13" s="85">
        <f>'Net zero emission summary'!BJ12</f>
        <v>13.976483467369004</v>
      </c>
      <c r="AJ13" s="85">
        <f>'Net zero emission summary'!BK12</f>
        <v>14.188341450475471</v>
      </c>
      <c r="AK13" s="85">
        <f>'Net zero emission summary'!BL12</f>
        <v>14.40856917208219</v>
      </c>
      <c r="AL13" s="85">
        <f>'Net zero emission summary'!BM12</f>
        <v>14.647260620570961</v>
      </c>
      <c r="AM13" s="85">
        <f>'Net zero emission summary'!BN12</f>
        <v>14.790034946928957</v>
      </c>
      <c r="AN13" s="85">
        <f>'Net zero emission summary'!BO12</f>
        <v>14.918050272565214</v>
      </c>
      <c r="AO13" s="85">
        <f>'Net zero emission summary'!BP12</f>
        <v>15.048256916563165</v>
      </c>
      <c r="AP13" s="85">
        <f>'Net zero emission summary'!BQ12</f>
        <v>15.174559464207789</v>
      </c>
    </row>
    <row r="14" spans="1:42" x14ac:dyDescent="0.25">
      <c r="A14" t="str">
        <f>'Emissions summary'!C13</f>
        <v>3A2c Sheep</v>
      </c>
      <c r="B14" t="str">
        <f t="shared" si="1"/>
        <v>A3A2c</v>
      </c>
      <c r="C14" t="str">
        <f>'Emissions summary'!D13</f>
        <v>CH4</v>
      </c>
      <c r="D14" s="85">
        <f>'Net zero emission summary'!AE13</f>
        <v>4.0172291132253617E-2</v>
      </c>
      <c r="E14" s="85">
        <f>'Net zero emission summary'!AF13</f>
        <v>4.019401216223982E-2</v>
      </c>
      <c r="F14" s="85">
        <f>'Net zero emission summary'!AG13</f>
        <v>4.0245946330037502E-2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4.094831167369864E-2</v>
      </c>
      <c r="M14" s="85">
        <f>'Net zero emission summary'!AN13</f>
        <v>4.1124446604797735E-2</v>
      </c>
      <c r="N14" s="85">
        <f>'Net zero emission summary'!AO13</f>
        <v>4.1319377104107588E-2</v>
      </c>
      <c r="O14" s="85">
        <f>'Net zero emission summary'!AP13</f>
        <v>4.1523912619945993E-2</v>
      </c>
      <c r="P14" s="85">
        <f>'Net zero emission summary'!AQ13</f>
        <v>4.1740000222391008E-2</v>
      </c>
      <c r="Q14" s="85">
        <f>'Net zero emission summary'!AR13</f>
        <v>4.1966281246569113E-2</v>
      </c>
      <c r="R14" s="85">
        <f>'Net zero emission summary'!AS13</f>
        <v>4.2175912887279059E-2</v>
      </c>
      <c r="S14" s="85">
        <f>'Net zero emission summary'!AT13</f>
        <v>4.2368740503218684E-2</v>
      </c>
      <c r="T14" s="85">
        <f>'Net zero emission summary'!AU13</f>
        <v>4.2543930108301951E-2</v>
      </c>
      <c r="U14" s="85">
        <f>'Net zero emission summary'!AV13</f>
        <v>4.2702518264235857E-2</v>
      </c>
      <c r="V14" s="85">
        <f>'Net zero emission summary'!AW13</f>
        <v>4.2840505025331169E-2</v>
      </c>
      <c r="W14" s="85">
        <f>'Net zero emission summary'!AX13</f>
        <v>4.2976945257018395E-2</v>
      </c>
      <c r="X14" s="85">
        <f>'Net zero emission summary'!AY13</f>
        <v>4.3110319433232278E-2</v>
      </c>
      <c r="Y14" s="85">
        <f>'Net zero emission summary'!AZ13</f>
        <v>4.3241546755791144E-2</v>
      </c>
      <c r="Z14" s="85">
        <f>'Net zero emission summary'!BA13</f>
        <v>4.3369435529856816E-2</v>
      </c>
      <c r="AA14" s="85">
        <f>'Net zero emission summary'!BB13</f>
        <v>4.3490311674995681E-2</v>
      </c>
      <c r="AB14" s="85">
        <f>'Net zero emission summary'!BC13</f>
        <v>4.3608448262815423E-2</v>
      </c>
      <c r="AC14" s="85">
        <f>'Net zero emission summary'!BD13</f>
        <v>4.3724461575548698E-2</v>
      </c>
      <c r="AD14" s="85">
        <f>'Net zero emission summary'!BE13</f>
        <v>4.3837120528524121E-2</v>
      </c>
      <c r="AE14" s="85">
        <f>'Net zero emission summary'!BF13</f>
        <v>4.39472159235718E-2</v>
      </c>
      <c r="AF14" s="85">
        <f>'Net zero emission summary'!BG13</f>
        <v>4.4053220159252823E-2</v>
      </c>
      <c r="AG14" s="85">
        <f>'Net zero emission summary'!BH13</f>
        <v>4.4157397156498919E-2</v>
      </c>
      <c r="AH14" s="85">
        <f>'Net zero emission summary'!BI13</f>
        <v>4.4258071430117257E-2</v>
      </c>
      <c r="AI14" s="85">
        <f>'Net zero emission summary'!BJ13</f>
        <v>4.4355231605953852E-2</v>
      </c>
      <c r="AJ14" s="85">
        <f>'Net zero emission summary'!BK13</f>
        <v>4.4448746119692184E-2</v>
      </c>
      <c r="AK14" s="85">
        <f>'Net zero emission summary'!BL13</f>
        <v>4.4538549365230912E-2</v>
      </c>
      <c r="AL14" s="85">
        <f>'Net zero emission summary'!BM13</f>
        <v>4.4625722800955843E-2</v>
      </c>
      <c r="AM14" s="85">
        <f>'Net zero emission summary'!BN13</f>
        <v>4.470310848335228E-2</v>
      </c>
      <c r="AN14" s="85">
        <f>'Net zero emission summary'!BO13</f>
        <v>4.4775526017053834E-2</v>
      </c>
      <c r="AO14" s="85">
        <f>'Net zero emission summary'!BP13</f>
        <v>4.484386554263721E-2</v>
      </c>
      <c r="AP14" s="85">
        <f>'Net zero emission summary'!BQ13</f>
        <v>4.490761485417364E-2</v>
      </c>
    </row>
    <row r="15" spans="1:42" x14ac:dyDescent="0.25">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4.4060428405231659E-2</v>
      </c>
      <c r="M15" s="85">
        <f>'Net zero emission summary'!AN14</f>
        <v>4.4374269138299352E-2</v>
      </c>
      <c r="N15" s="85">
        <f>'Net zero emission summary'!AO14</f>
        <v>4.4714117064512865E-2</v>
      </c>
      <c r="O15" s="85">
        <f>'Net zero emission summary'!AP14</f>
        <v>4.506517928678698E-2</v>
      </c>
      <c r="P15" s="85">
        <f>'Net zero emission summary'!AQ14</f>
        <v>4.5430811332445739E-2</v>
      </c>
      <c r="Q15" s="85">
        <f>'Net zero emission summary'!AR14</f>
        <v>4.5808969489450832E-2</v>
      </c>
      <c r="R15" s="85">
        <f>'Net zero emission summary'!AS14</f>
        <v>4.6156533814455281E-2</v>
      </c>
      <c r="S15" s="85">
        <f>'Net zero emission summary'!AT14</f>
        <v>4.6473667997491398E-2</v>
      </c>
      <c r="T15" s="85">
        <f>'Net zero emission summary'!AU14</f>
        <v>4.675941637828937E-2</v>
      </c>
      <c r="U15" s="85">
        <f>'Net zero emission summary'!AV14</f>
        <v>4.7015801922181924E-2</v>
      </c>
      <c r="V15" s="85">
        <f>'Net zero emission summary'!AW14</f>
        <v>4.7236761832315233E-2</v>
      </c>
      <c r="W15" s="85">
        <f>'Net zero emission summary'!AX14</f>
        <v>4.7453022779508802E-2</v>
      </c>
      <c r="X15" s="85">
        <f>'Net zero emission summary'!AY14</f>
        <v>4.7662306468609632E-2</v>
      </c>
      <c r="Y15" s="85">
        <f>'Net zero emission summary'!AZ14</f>
        <v>4.7866214986081755E-2</v>
      </c>
      <c r="Z15" s="85">
        <f>'Net zero emission summary'!BA14</f>
        <v>4.8062982706452165E-2</v>
      </c>
      <c r="AA15" s="85">
        <f>'Net zero emission summary'!BB14</f>
        <v>4.8246922694471256E-2</v>
      </c>
      <c r="AB15" s="85">
        <f>'Net zero emission summary'!BC14</f>
        <v>4.8424930181801065E-2</v>
      </c>
      <c r="AC15" s="85">
        <f>'Net zero emission summary'!BD14</f>
        <v>4.8598078456984904E-2</v>
      </c>
      <c r="AD15" s="85">
        <f>'Net zero emission summary'!BE14</f>
        <v>4.8764521040156855E-2</v>
      </c>
      <c r="AE15" s="85">
        <f>'Net zero emission summary'!BF14</f>
        <v>4.8925593955137466E-2</v>
      </c>
      <c r="AF15" s="85">
        <f>'Net zero emission summary'!BG14</f>
        <v>4.907898504682745E-2</v>
      </c>
      <c r="AG15" s="85">
        <f>'Net zero emission summary'!BH14</f>
        <v>4.9228325739418988E-2</v>
      </c>
      <c r="AH15" s="85">
        <f>'Net zero emission summary'!BI14</f>
        <v>4.9371065437574843E-2</v>
      </c>
      <c r="AI15" s="85">
        <f>'Net zero emission summary'!BJ14</f>
        <v>4.9507261979323605E-2</v>
      </c>
      <c r="AJ15" s="85">
        <f>'Net zero emission summary'!BK14</f>
        <v>4.9636782203028557E-2</v>
      </c>
      <c r="AK15" s="85">
        <f>'Net zero emission summary'!BL14</f>
        <v>4.9759593084474814E-2</v>
      </c>
      <c r="AL15" s="85">
        <f>'Net zero emission summary'!BM14</f>
        <v>4.9877438199788682E-2</v>
      </c>
      <c r="AM15" s="85">
        <f>'Net zero emission summary'!BN14</f>
        <v>4.9979286546429087E-2</v>
      </c>
      <c r="AN15" s="85">
        <f>'Net zero emission summary'!BO14</f>
        <v>5.0072695766660624E-2</v>
      </c>
      <c r="AO15" s="85">
        <f>'Net zero emission summary'!BP14</f>
        <v>5.0159105931773307E-2</v>
      </c>
      <c r="AP15" s="85">
        <f>'Net zero emission summary'!BQ14</f>
        <v>5.023778425944702E-2</v>
      </c>
    </row>
    <row r="16" spans="1:42" x14ac:dyDescent="0.25">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3.9153871501852065E-3</v>
      </c>
      <c r="M16" s="85">
        <f>'Net zero emission summary'!AN15</f>
        <v>3.9605020635115288E-3</v>
      </c>
      <c r="N16" s="85">
        <f>'Net zero emission summary'!AO15</f>
        <v>3.9861399680085124E-3</v>
      </c>
      <c r="O16" s="85">
        <f>'Net zero emission summary'!AP15</f>
        <v>4.0052402052181664E-3</v>
      </c>
      <c r="P16" s="85">
        <f>'Net zero emission summary'!AQ15</f>
        <v>4.0274760092747297E-3</v>
      </c>
      <c r="Q16" s="85">
        <f>'Net zero emission summary'!AR15</f>
        <v>4.0449278016939415E-3</v>
      </c>
      <c r="R16" s="85">
        <f>'Net zero emission summary'!AS15</f>
        <v>4.0558958163507746E-3</v>
      </c>
      <c r="S16" s="85">
        <f>'Net zero emission summary'!AT15</f>
        <v>4.0680748429702722E-3</v>
      </c>
      <c r="T16" s="85">
        <f>'Net zero emission summary'!AU15</f>
        <v>4.0830042347032814E-3</v>
      </c>
      <c r="U16" s="85">
        <f>'Net zero emission summary'!AV15</f>
        <v>4.1161320023193042E-3</v>
      </c>
      <c r="V16" s="85">
        <f>'Net zero emission summary'!AW15</f>
        <v>4.1431422264835115E-3</v>
      </c>
      <c r="W16" s="85">
        <f>'Net zero emission summary'!AX15</f>
        <v>4.1816006262205717E-3</v>
      </c>
      <c r="X16" s="85">
        <f>'Net zero emission summary'!AY15</f>
        <v>4.2229326692553469E-3</v>
      </c>
      <c r="Y16" s="85">
        <f>'Net zero emission summary'!AZ15</f>
        <v>4.2770535594382183E-3</v>
      </c>
      <c r="Z16" s="85">
        <f>'Net zero emission summary'!BA15</f>
        <v>4.3376261209766417E-3</v>
      </c>
      <c r="AA16" s="85">
        <f>'Net zero emission summary'!BB15</f>
        <v>4.3797659241411619E-3</v>
      </c>
      <c r="AB16" s="85">
        <f>'Net zero emission summary'!BC15</f>
        <v>4.4220262821385685E-3</v>
      </c>
      <c r="AC16" s="85">
        <f>'Net zero emission summary'!BD15</f>
        <v>4.4710957257023363E-3</v>
      </c>
      <c r="AD16" s="85">
        <f>'Net zero emission summary'!BE15</f>
        <v>4.5198304243208942E-3</v>
      </c>
      <c r="AE16" s="85">
        <f>'Net zero emission summary'!BF15</f>
        <v>4.5759469859987297E-3</v>
      </c>
      <c r="AF16" s="85">
        <f>'Net zero emission summary'!BG15</f>
        <v>4.630028490266478E-3</v>
      </c>
      <c r="AG16" s="85">
        <f>'Net zero emission summary'!BH15</f>
        <v>4.6957815432958801E-3</v>
      </c>
      <c r="AH16" s="85">
        <f>'Net zero emission summary'!BI15</f>
        <v>4.7625340751521698E-3</v>
      </c>
      <c r="AI16" s="85">
        <f>'Net zero emission summary'!BJ15</f>
        <v>4.8317076615517086E-3</v>
      </c>
      <c r="AJ16" s="85">
        <f>'Net zero emission summary'!BK15</f>
        <v>4.9037751282491786E-3</v>
      </c>
      <c r="AK16" s="85">
        <f>'Net zero emission summary'!BL15</f>
        <v>4.9796128518307045E-3</v>
      </c>
      <c r="AL16" s="85">
        <f>'Net zero emission summary'!BM15</f>
        <v>5.0635139703429444E-3</v>
      </c>
      <c r="AM16" s="85">
        <f>'Net zero emission summary'!BN15</f>
        <v>5.1058512126937244E-3</v>
      </c>
      <c r="AN16" s="85">
        <f>'Net zero emission summary'!BO15</f>
        <v>5.1422384273914767E-3</v>
      </c>
      <c r="AO16" s="85">
        <f>'Net zero emission summary'!BP15</f>
        <v>5.1800768502285816E-3</v>
      </c>
      <c r="AP16" s="85">
        <f>'Net zero emission summary'!BQ15</f>
        <v>5.2167784667618566E-3</v>
      </c>
    </row>
    <row r="17" spans="1:42" x14ac:dyDescent="0.25">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5">
      <c r="A18" t="str">
        <f>'Emissions summary'!C17</f>
        <v>3A2h Swine</v>
      </c>
      <c r="B18" t="str">
        <f t="shared" si="1"/>
        <v>A3A2h</v>
      </c>
      <c r="C18" t="str">
        <f>'Emissions summary'!D17</f>
        <v>CH4</v>
      </c>
      <c r="D18" s="85">
        <f>'Net zero emission summary'!AE17</f>
        <v>23.356999930110067</v>
      </c>
      <c r="E18" s="85">
        <f>'Net zero emission summary'!AF17</f>
        <v>23.230039099944452</v>
      </c>
      <c r="F18" s="85">
        <f>'Net zero emission summary'!AG17</f>
        <v>23.240459651013442</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21.53713803785411</v>
      </c>
      <c r="L18" s="85">
        <f>'Net zero emission summary'!AM17</f>
        <v>19.202721593133379</v>
      </c>
      <c r="M18" s="85">
        <f>'Net zero emission summary'!AN17</f>
        <v>19.487578026734827</v>
      </c>
      <c r="N18" s="85">
        <f>'Net zero emission summary'!AO17</f>
        <v>19.591963575651477</v>
      </c>
      <c r="O18" s="85">
        <f>'Net zero emission summary'!AP17</f>
        <v>19.637890183422876</v>
      </c>
      <c r="P18" s="85">
        <f>'Net zero emission summary'!AQ17</f>
        <v>19.720148063004878</v>
      </c>
      <c r="Q18" s="85">
        <f>'Net zero emission summary'!AR17</f>
        <v>19.761721490604867</v>
      </c>
      <c r="R18" s="85">
        <f>'Net zero emission summary'!AS17</f>
        <v>19.729503883301909</v>
      </c>
      <c r="S18" s="85">
        <f>'Net zero emission summary'!AT17</f>
        <v>19.697042684593452</v>
      </c>
      <c r="T18" s="85">
        <f>'Net zero emission summary'!AU17</f>
        <v>19.678134887309586</v>
      </c>
      <c r="U18" s="85">
        <f>'Net zero emission summary'!AV17</f>
        <v>19.815849225231105</v>
      </c>
      <c r="V18" s="85">
        <f>'Net zero emission summary'!AW17</f>
        <v>19.880567565818868</v>
      </c>
      <c r="W18" s="85">
        <f>'Net zero emission summary'!AX17</f>
        <v>20.045437473666929</v>
      </c>
      <c r="X18" s="85">
        <f>'Net zero emission summary'!AY17</f>
        <v>20.229441560348523</v>
      </c>
      <c r="Y18" s="85">
        <f>'Net zero emission summary'!AZ17</f>
        <v>20.520727339517862</v>
      </c>
      <c r="Z18" s="85">
        <f>'Net zero emission summary'!BA17</f>
        <v>20.859278037622609</v>
      </c>
      <c r="AA18" s="85">
        <f>'Net zero emission summary'!BB17</f>
        <v>21.023496993670932</v>
      </c>
      <c r="AB18" s="85">
        <f>'Net zero emission summary'!BC17</f>
        <v>21.181393110695904</v>
      </c>
      <c r="AC18" s="85">
        <f>'Net zero emission summary'!BD17</f>
        <v>21.390586848047523</v>
      </c>
      <c r="AD18" s="85">
        <f>'Net zero emission summary'!BE17</f>
        <v>21.587884846320968</v>
      </c>
      <c r="AE18" s="85">
        <f>'Net zero emission summary'!BF17</f>
        <v>21.838601783658007</v>
      </c>
      <c r="AF18" s="85">
        <f>'Net zero emission summary'!BG17</f>
        <v>22.061547170395244</v>
      </c>
      <c r="AG18" s="85">
        <f>'Net zero emission summary'!BH17</f>
        <v>22.371323386311339</v>
      </c>
      <c r="AH18" s="85">
        <f>'Net zero emission summary'!BI17</f>
        <v>22.676949931033757</v>
      </c>
      <c r="AI18" s="85">
        <f>'Net zero emission summary'!BJ17</f>
        <v>22.989523611051826</v>
      </c>
      <c r="AJ18" s="85">
        <f>'Net zero emission summary'!BK17</f>
        <v>23.312010446546083</v>
      </c>
      <c r="AK18" s="85">
        <f>'Net zero emission summary'!BL17</f>
        <v>23.650416342260879</v>
      </c>
      <c r="AL18" s="85">
        <f>'Net zero emission summary'!BM17</f>
        <v>24.037768723017457</v>
      </c>
      <c r="AM18" s="85">
        <f>'Net zero emission summary'!BN17</f>
        <v>24.086045505012411</v>
      </c>
      <c r="AN18" s="85">
        <f>'Net zero emission summary'!BO17</f>
        <v>24.079939093269481</v>
      </c>
      <c r="AO18" s="85">
        <f>'Net zero emission summary'!BP17</f>
        <v>24.077148216141374</v>
      </c>
      <c r="AP18" s="85">
        <f>'Net zero emission summary'!BQ17</f>
        <v>24.057785854528372</v>
      </c>
    </row>
    <row r="19" spans="1:42" x14ac:dyDescent="0.25">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3.010126579070374</v>
      </c>
      <c r="I19" s="85">
        <f>'Net zero emission summary'!AJ18</f>
        <v>2.9854362546719675</v>
      </c>
      <c r="J19" s="85">
        <f>'Net zero emission summary'!AK18</f>
        <v>2.9805084686213328</v>
      </c>
      <c r="K19" s="85">
        <f>'Net zero emission summary'!AL18</f>
        <v>2.978868166437934</v>
      </c>
      <c r="L19" s="85">
        <f>'Net zero emission summary'!AM18</f>
        <v>2.6179812364432546</v>
      </c>
      <c r="M19" s="85">
        <f>'Net zero emission summary'!AN18</f>
        <v>2.7161621607666815</v>
      </c>
      <c r="N19" s="85">
        <f>'Net zero emission summary'!AO18</f>
        <v>2.7824558999954472</v>
      </c>
      <c r="O19" s="85">
        <f>'Net zero emission summary'!AP18</f>
        <v>2.8384605160064109</v>
      </c>
      <c r="P19" s="85">
        <f>'Net zero emission summary'!AQ18</f>
        <v>2.9015620689995965</v>
      </c>
      <c r="Q19" s="85">
        <f>'Net zero emission summary'!AR18</f>
        <v>2.9574204638657018</v>
      </c>
      <c r="R19" s="85">
        <f>'Net zero emission summary'!AS18</f>
        <v>3.0001483088451693</v>
      </c>
      <c r="S19" s="85">
        <f>'Net zero emission summary'!AT18</f>
        <v>3.0436254057396779</v>
      </c>
      <c r="T19" s="85">
        <f>'Net zero emission summary'!AU18</f>
        <v>3.0906414689318447</v>
      </c>
      <c r="U19" s="85">
        <f>'Net zero emission summary'!AV18</f>
        <v>3.170163777012958</v>
      </c>
      <c r="V19" s="85">
        <f>'Net zero emission summary'!AW18</f>
        <v>3.2366595221249259</v>
      </c>
      <c r="W19" s="85">
        <f>'Net zero emission summary'!AX18</f>
        <v>3.3248913563805247</v>
      </c>
      <c r="X19" s="85">
        <f>'Net zero emission summary'!AY18</f>
        <v>3.4187602679907982</v>
      </c>
      <c r="Y19" s="85">
        <f>'Net zero emission summary'!AZ18</f>
        <v>3.5372166386807469</v>
      </c>
      <c r="Z19" s="85">
        <f>'Net zero emission summary'!BA18</f>
        <v>3.6683142346665969</v>
      </c>
      <c r="AA19" s="85">
        <f>'Net zero emission summary'!BB18</f>
        <v>3.7641677923997028</v>
      </c>
      <c r="AB19" s="85">
        <f>'Net zero emission summary'!BC18</f>
        <v>3.8604227999975245</v>
      </c>
      <c r="AC19" s="85">
        <f>'Net zero emission summary'!BD18</f>
        <v>3.9699981682438219</v>
      </c>
      <c r="AD19" s="85">
        <f>'Net zero emission summary'!BE18</f>
        <v>4.0790606128539455</v>
      </c>
      <c r="AE19" s="85">
        <f>'Net zero emission summary'!BF18</f>
        <v>4.202604392406494</v>
      </c>
      <c r="AF19" s="85">
        <f>'Net zero emission summary'!BG18</f>
        <v>4.3222495389028284</v>
      </c>
      <c r="AG19" s="85">
        <f>'Net zero emission summary'!BH18</f>
        <v>4.4648899293431397</v>
      </c>
      <c r="AH19" s="85">
        <f>'Net zero emission summary'!BI18</f>
        <v>4.609627492914969</v>
      </c>
      <c r="AI19" s="85">
        <f>'Net zero emission summary'!BJ18</f>
        <v>4.7592055090606964</v>
      </c>
      <c r="AJ19" s="85">
        <f>'Net zero emission summary'!BK18</f>
        <v>4.9145133376325578</v>
      </c>
      <c r="AK19" s="85">
        <f>'Net zero emission summary'!BL18</f>
        <v>5.0772434419925423</v>
      </c>
      <c r="AL19" s="85">
        <f>'Net zero emission summary'!BM18</f>
        <v>5.2559906529560712</v>
      </c>
      <c r="AM19" s="85">
        <f>'Net zero emission summary'!BN18</f>
        <v>5.3519280977419692</v>
      </c>
      <c r="AN19" s="85">
        <f>'Net zero emission summary'!BO18</f>
        <v>5.435572500707825</v>
      </c>
      <c r="AO19" s="85">
        <f>'Net zero emission summary'!BP18</f>
        <v>5.521600148031637</v>
      </c>
      <c r="AP19" s="85">
        <f>'Net zero emission summary'!BQ18</f>
        <v>5.6047932871361636</v>
      </c>
    </row>
    <row r="20" spans="1:42" x14ac:dyDescent="0.25">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2.7146557268578313</v>
      </c>
      <c r="H20" s="85">
        <f>'Net zero emission summary'!AI20</f>
        <v>2.7128512798971709</v>
      </c>
      <c r="I20" s="85">
        <f>'Net zero emission summary'!AJ20</f>
        <v>2.6960639868509828</v>
      </c>
      <c r="J20" s="85">
        <f>'Net zero emission summary'!AK20</f>
        <v>2.6925532758612407</v>
      </c>
      <c r="K20" s="85">
        <f>'Net zero emission summary'!AL20</f>
        <v>2.6916404315629792</v>
      </c>
      <c r="L20" s="85">
        <f>'Net zero emission summary'!AM20</f>
        <v>2.4603811134916156</v>
      </c>
      <c r="M20" s="85">
        <f>'Net zero emission summary'!AN20</f>
        <v>2.5322443290227774</v>
      </c>
      <c r="N20" s="85">
        <f>'Net zero emission summary'!AO20</f>
        <v>2.5843912390522998</v>
      </c>
      <c r="O20" s="85">
        <f>'Net zero emission summary'!AP20</f>
        <v>2.6301705804405842</v>
      </c>
      <c r="P20" s="85">
        <f>'Net zero emission summary'!AQ20</f>
        <v>2.6807241363451393</v>
      </c>
      <c r="Q20" s="85">
        <f>'Net zero emission summary'!AR20</f>
        <v>2.7269026794152129</v>
      </c>
      <c r="R20" s="85">
        <f>'Net zero emission summary'!AS20</f>
        <v>2.7638498259679167</v>
      </c>
      <c r="S20" s="85">
        <f>'Net zero emission summary'!AT20</f>
        <v>2.8003951207777313</v>
      </c>
      <c r="T20" s="85">
        <f>'Net zero emission summary'!AU20</f>
        <v>2.8382957291820188</v>
      </c>
      <c r="U20" s="85">
        <f>'Net zero emission summary'!AV20</f>
        <v>2.8959891744122785</v>
      </c>
      <c r="V20" s="85">
        <f>'Net zero emission summary'!AW20</f>
        <v>2.9444422761610376</v>
      </c>
      <c r="W20" s="85">
        <f>'Net zero emission summary'!AX20</f>
        <v>3.0008198567724227</v>
      </c>
      <c r="X20" s="85">
        <f>'Net zero emission summary'!AY20</f>
        <v>3.0604136492719762</v>
      </c>
      <c r="Y20" s="85">
        <f>'Net zero emission summary'!AZ20</f>
        <v>3.1351990365283453</v>
      </c>
      <c r="Z20" s="85">
        <f>'Net zero emission summary'!BA20</f>
        <v>3.2175381434484498</v>
      </c>
      <c r="AA20" s="85">
        <f>'Net zero emission summary'!BB20</f>
        <v>3.277200588820131</v>
      </c>
      <c r="AB20" s="85">
        <f>'Net zero emission summary'!BC20</f>
        <v>3.3368388050441231</v>
      </c>
      <c r="AC20" s="85">
        <f>'Net zero emission summary'!BD20</f>
        <v>3.4045699697933323</v>
      </c>
      <c r="AD20" s="85">
        <f>'Net zero emission summary'!BE20</f>
        <v>3.4716809573058987</v>
      </c>
      <c r="AE20" s="85">
        <f>'Net zero emission summary'!BF20</f>
        <v>3.5475637819283774</v>
      </c>
      <c r="AF20" s="85">
        <f>'Net zero emission summary'!BG20</f>
        <v>3.620695614474899</v>
      </c>
      <c r="AG20" s="85">
        <f>'Net zero emission summary'!BH20</f>
        <v>3.7111550813674237</v>
      </c>
      <c r="AH20" s="85">
        <f>'Net zero emission summary'!BI20</f>
        <v>3.8027114213271567</v>
      </c>
      <c r="AI20" s="85">
        <f>'Net zero emission summary'!BJ20</f>
        <v>3.8970781937710983</v>
      </c>
      <c r="AJ20" s="85">
        <f>'Net zero emission summary'!BK20</f>
        <v>3.9948100343140203</v>
      </c>
      <c r="AK20" s="85">
        <f>'Net zero emission summary'!BL20</f>
        <v>4.0969612289871584</v>
      </c>
      <c r="AL20" s="85">
        <f>'Net zero emission summary'!BM20</f>
        <v>4.2089060809959378</v>
      </c>
      <c r="AM20" s="85">
        <f>'Net zero emission summary'!BN20</f>
        <v>4.2691566889707726</v>
      </c>
      <c r="AN20" s="85">
        <f>'Net zero emission summary'!BO20</f>
        <v>4.3216424248932981</v>
      </c>
      <c r="AO20" s="85">
        <f>'Net zero emission summary'!BP20</f>
        <v>4.3754986582550472</v>
      </c>
      <c r="AP20" s="85">
        <f>'Net zero emission summary'!BQ20</f>
        <v>4.4274846926850939</v>
      </c>
    </row>
    <row r="21" spans="1:42" x14ac:dyDescent="0.25">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0.18018352824459793</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0.18332806023546683</v>
      </c>
      <c r="M21" s="85">
        <f>'Net zero emission summary'!AN21</f>
        <v>0.18411662694159658</v>
      </c>
      <c r="N21" s="85">
        <f>'Net zero emission summary'!AO21</f>
        <v>0.18498934253983601</v>
      </c>
      <c r="O21" s="85">
        <f>'Net zero emission summary'!AP21</f>
        <v>0.18590506037618337</v>
      </c>
      <c r="P21" s="85">
        <f>'Net zero emission summary'!AQ21</f>
        <v>0.18687249760077163</v>
      </c>
      <c r="Q21" s="85">
        <f>'Net zero emission summary'!AR21</f>
        <v>0.18788557138904483</v>
      </c>
      <c r="R21" s="85">
        <f>'Net zero emission summary'!AS21</f>
        <v>0.18882410488369966</v>
      </c>
      <c r="S21" s="85">
        <f>'Net zero emission summary'!AT21</f>
        <v>0.18968740574630266</v>
      </c>
      <c r="T21" s="85">
        <f>'Net zero emission summary'!AU21</f>
        <v>0.19047174017086363</v>
      </c>
      <c r="U21" s="85">
        <f>'Net zero emission summary'!AV21</f>
        <v>0.19118174890664158</v>
      </c>
      <c r="V21" s="85">
        <f>'Net zero emission summary'!AW21</f>
        <v>0.19179952395561939</v>
      </c>
      <c r="W21" s="85">
        <f>'Net zero emission summary'!AX21</f>
        <v>0.19241037509919318</v>
      </c>
      <c r="X21" s="85">
        <f>'Net zero emission summary'!AY21</f>
        <v>0.19300749932755307</v>
      </c>
      <c r="Y21" s="85">
        <f>'Net zero emission summary'!AZ21</f>
        <v>0.19359501196266032</v>
      </c>
      <c r="Z21" s="85">
        <f>'Net zero emission summary'!BA21</f>
        <v>0.1941675777148745</v>
      </c>
      <c r="AA21" s="85">
        <f>'Net zero emission summary'!BB21</f>
        <v>0.19470874750457506</v>
      </c>
      <c r="AB21" s="85">
        <f>'Net zero emission summary'!BC21</f>
        <v>0.19523765213098349</v>
      </c>
      <c r="AC21" s="85">
        <f>'Net zero emission summary'!BD21</f>
        <v>0.19575705072681232</v>
      </c>
      <c r="AD21" s="85">
        <f>'Net zero emission summary'!BE21</f>
        <v>0.19626143165176285</v>
      </c>
      <c r="AE21" s="85">
        <f>'Net zero emission summary'!BF21</f>
        <v>0.1967543353733078</v>
      </c>
      <c r="AF21" s="85">
        <f>'Net zero emission summary'!BG21</f>
        <v>0.19722892272770237</v>
      </c>
      <c r="AG21" s="85">
        <f>'Net zero emission summary'!BH21</f>
        <v>0.1976953294254552</v>
      </c>
      <c r="AH21" s="85">
        <f>'Net zero emission summary'!BI21</f>
        <v>0.19814605421833886</v>
      </c>
      <c r="AI21" s="85">
        <f>'Net zero emission summary'!BJ21</f>
        <v>0.19858104618358027</v>
      </c>
      <c r="AJ21" s="85">
        <f>'Net zero emission summary'!BK21</f>
        <v>0.19899971629980201</v>
      </c>
      <c r="AK21" s="85">
        <f>'Net zero emission summary'!BL21</f>
        <v>0.19940177084453281</v>
      </c>
      <c r="AL21" s="85">
        <f>'Net zero emission summary'!BM21</f>
        <v>0.19979205157216967</v>
      </c>
      <c r="AM21" s="85">
        <f>'Net zero emission summary'!BN21</f>
        <v>0.2001385119380277</v>
      </c>
      <c r="AN21" s="85">
        <f>'Net zero emission summary'!BO21</f>
        <v>0.20046272960263706</v>
      </c>
      <c r="AO21" s="85">
        <f>'Net zero emission summary'!BP21</f>
        <v>0.2007686897790284</v>
      </c>
      <c r="AP21" s="85">
        <f>'Net zero emission summary'!BQ21</f>
        <v>0.20105409929037649</v>
      </c>
    </row>
    <row r="22" spans="1:42" x14ac:dyDescent="0.25">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0.13212269035728821</v>
      </c>
      <c r="J22" s="85">
        <f>'Net zero emission summary'!AK22</f>
        <v>0.13294253416938454</v>
      </c>
      <c r="K22" s="85">
        <f>'Net zero emission summary'!AL22</f>
        <v>0.13381719216548246</v>
      </c>
      <c r="L22" s="85">
        <f>'Net zero emission summary'!AM22</f>
        <v>0.13445266704002429</v>
      </c>
      <c r="M22" s="85">
        <f>'Net zero emission summary'!AN22</f>
        <v>0.13541036820440372</v>
      </c>
      <c r="N22" s="85">
        <f>'Net zero emission summary'!AO22</f>
        <v>0.13644743165842141</v>
      </c>
      <c r="O22" s="85">
        <f>'Net zero emission summary'!AP22</f>
        <v>0.13751871611456953</v>
      </c>
      <c r="P22" s="85">
        <f>'Net zero emission summary'!AQ22</f>
        <v>0.13863446113733655</v>
      </c>
      <c r="Q22" s="85">
        <f>'Net zero emission summary'!AR22</f>
        <v>0.13978843023415627</v>
      </c>
      <c r="R22" s="85">
        <f>'Net zero emission summary'!AS22</f>
        <v>0.14084904067659279</v>
      </c>
      <c r="S22" s="85">
        <f>'Net zero emission summary'!AT22</f>
        <v>0.14181679197321206</v>
      </c>
      <c r="T22" s="85">
        <f>'Net zero emission summary'!AU22</f>
        <v>0.14268876787747029</v>
      </c>
      <c r="U22" s="85">
        <f>'Net zero emission summary'!AV22</f>
        <v>0.14347114157229274</v>
      </c>
      <c r="V22" s="85">
        <f>'Net zero emission summary'!AW22</f>
        <v>0.14414541212075657</v>
      </c>
      <c r="W22" s="85">
        <f>'Net zero emission summary'!AX22</f>
        <v>0.14480534354174396</v>
      </c>
      <c r="X22" s="85">
        <f>'Net zero emission summary'!AY22</f>
        <v>0.14544398350022972</v>
      </c>
      <c r="Y22" s="85">
        <f>'Net zero emission summary'!AZ22</f>
        <v>0.14606622084558987</v>
      </c>
      <c r="Z22" s="85">
        <f>'Net zero emission summary'!BA22</f>
        <v>0.14666666768073791</v>
      </c>
      <c r="AA22" s="85">
        <f>'Net zero emission summary'!BB22</f>
        <v>0.14722797002979865</v>
      </c>
      <c r="AB22" s="85">
        <f>'Net zero emission summary'!BC22</f>
        <v>0.14777116904739476</v>
      </c>
      <c r="AC22" s="85">
        <f>'Net zero emission summary'!BD22</f>
        <v>0.1482995399288064</v>
      </c>
      <c r="AD22" s="85">
        <f>'Net zero emission summary'!BE22</f>
        <v>0.14880744804560178</v>
      </c>
      <c r="AE22" s="85">
        <f>'Net zero emission summary'!BF22</f>
        <v>0.14929897034329428</v>
      </c>
      <c r="AF22" s="85">
        <f>'Net zero emission summary'!BG22</f>
        <v>0.14976705116148831</v>
      </c>
      <c r="AG22" s="85">
        <f>'Net zero emission summary'!BH22</f>
        <v>0.1502227719781781</v>
      </c>
      <c r="AH22" s="85">
        <f>'Net zero emission summary'!BI22</f>
        <v>0.15065834952029897</v>
      </c>
      <c r="AI22" s="85">
        <f>'Net zero emission summary'!BJ22</f>
        <v>0.15107396028357462</v>
      </c>
      <c r="AJ22" s="85">
        <f>'Net zero emission summary'!BK22</f>
        <v>0.15146919791841074</v>
      </c>
      <c r="AK22" s="85">
        <f>'Net zero emission summary'!BL22</f>
        <v>0.15184396164971448</v>
      </c>
      <c r="AL22" s="85">
        <f>'Net zero emission summary'!BM22</f>
        <v>0.1522035720898551</v>
      </c>
      <c r="AM22" s="85">
        <f>'Net zero emission summary'!BN22</f>
        <v>0.15251436756631925</v>
      </c>
      <c r="AN22" s="85">
        <f>'Net zero emission summary'!BO22</f>
        <v>0.15279941061380739</v>
      </c>
      <c r="AO22" s="85">
        <f>'Net zero emission summary'!BP22</f>
        <v>0.15306309568404575</v>
      </c>
      <c r="AP22" s="85">
        <f>'Net zero emission summary'!BQ22</f>
        <v>0.15330318665403564</v>
      </c>
    </row>
    <row r="23" spans="1:42" x14ac:dyDescent="0.25">
      <c r="A23" t="str">
        <f>'Emissions summary'!C25</f>
        <v>3A2h Swine</v>
      </c>
      <c r="B23" t="str">
        <f t="shared" si="1"/>
        <v>A3A2h</v>
      </c>
      <c r="C23" t="str">
        <f>'Emissions summary'!D25</f>
        <v>N2O</v>
      </c>
      <c r="D23" s="85">
        <f>'Net zero emission summary'!AE25</f>
        <v>0.13559803489000394</v>
      </c>
      <c r="E23" s="85">
        <f>'Net zero emission summary'!AF25</f>
        <v>0.13486096937945144</v>
      </c>
      <c r="F23" s="85">
        <f>'Net zero emission summary'!AG25</f>
        <v>0.13492146542995681</v>
      </c>
      <c r="G23" s="85">
        <f>'Net zero emission summary'!AH25</f>
        <v>0.13368278298717362</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0.11148055488119622</v>
      </c>
      <c r="M23" s="85">
        <f>'Net zero emission summary'!AN25</f>
        <v>0.11313427636673418</v>
      </c>
      <c r="N23" s="85">
        <f>'Net zero emission summary'!AO25</f>
        <v>0.1137402820757878</v>
      </c>
      <c r="O23" s="85">
        <f>'Net zero emission summary'!AP25</f>
        <v>0.11400690697545815</v>
      </c>
      <c r="P23" s="85">
        <f>'Net zero emission summary'!AQ25</f>
        <v>0.11448445147427708</v>
      </c>
      <c r="Q23" s="85">
        <f>'Net zero emission summary'!AR25</f>
        <v>0.11472580417809469</v>
      </c>
      <c r="R23" s="85">
        <f>'Net zero emission summary'!AS25</f>
        <v>0.11453876627715662</v>
      </c>
      <c r="S23" s="85">
        <f>'Net zero emission summary'!AT25</f>
        <v>0.11435031421703709</v>
      </c>
      <c r="T23" s="85">
        <f>'Net zero emission summary'!AU25</f>
        <v>0.11424054583225043</v>
      </c>
      <c r="U23" s="85">
        <f>'Net zero emission summary'!AV25</f>
        <v>0.115040040358697</v>
      </c>
      <c r="V23" s="85">
        <f>'Net zero emission summary'!AW25</f>
        <v>0.11541575983599724</v>
      </c>
      <c r="W23" s="85">
        <f>'Net zero emission summary'!AX25</f>
        <v>0.1163729048282303</v>
      </c>
      <c r="X23" s="85">
        <f>'Net zero emission summary'!AY25</f>
        <v>0.11744113245337107</v>
      </c>
      <c r="Y23" s="85">
        <f>'Net zero emission summary'!AZ25</f>
        <v>0.11913217922157555</v>
      </c>
      <c r="Z23" s="85">
        <f>'Net zero emission summary'!BA25</f>
        <v>0.12109762039599896</v>
      </c>
      <c r="AA23" s="85">
        <f>'Net zero emission summary'!BB25</f>
        <v>0.12205098631621436</v>
      </c>
      <c r="AB23" s="85">
        <f>'Net zero emission summary'!BC25</f>
        <v>0.12296764527281895</v>
      </c>
      <c r="AC23" s="85">
        <f>'Net zero emission summary'!BD25</f>
        <v>0.1241821103060447</v>
      </c>
      <c r="AD23" s="85">
        <f>'Net zero emission summary'!BE25</f>
        <v>0.12532751514971743</v>
      </c>
      <c r="AE23" s="85">
        <f>'Net zero emission summary'!BF25</f>
        <v>0.12678304129255552</v>
      </c>
      <c r="AF23" s="85">
        <f>'Net zero emission summary'!BG25</f>
        <v>0.12807734092092474</v>
      </c>
      <c r="AG23" s="85">
        <f>'Net zero emission summary'!BH25</f>
        <v>0.12987573310569045</v>
      </c>
      <c r="AH23" s="85">
        <f>'Net zero emission summary'!BI25</f>
        <v>0.13165003455701502</v>
      </c>
      <c r="AI23" s="85">
        <f>'Net zero emission summary'!BJ25</f>
        <v>0.13346466729647691</v>
      </c>
      <c r="AJ23" s="85">
        <f>'Net zero emission summary'!BK25</f>
        <v>0.13533685042366636</v>
      </c>
      <c r="AK23" s="85">
        <f>'Net zero emission summary'!BL25</f>
        <v>0.1373014509541893</v>
      </c>
      <c r="AL23" s="85">
        <f>'Net zero emission summary'!BM25</f>
        <v>0.13955020814893698</v>
      </c>
      <c r="AM23" s="85">
        <f>'Net zero emission summary'!BN25</f>
        <v>0.13983047688160452</v>
      </c>
      <c r="AN23" s="85">
        <f>'Net zero emission summary'!BO25</f>
        <v>0.13979502637704283</v>
      </c>
      <c r="AO23" s="85">
        <f>'Net zero emission summary'!BP25</f>
        <v>0.13977882406273351</v>
      </c>
      <c r="AP23" s="85">
        <f>'Net zero emission summary'!BQ25</f>
        <v>0.13966641672474453</v>
      </c>
    </row>
    <row r="24" spans="1:42" x14ac:dyDescent="0.25">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2.2054156910391569</v>
      </c>
      <c r="I24" s="85">
        <f>'Net zero emission summary'!AJ26</f>
        <v>2.1852604118945709</v>
      </c>
      <c r="J24" s="85">
        <f>'Net zero emission summary'!AK26</f>
        <v>2.1799994398925189</v>
      </c>
      <c r="K24" s="85">
        <f>'Net zero emission summary'!AL26</f>
        <v>2.1772115733745303</v>
      </c>
      <c r="L24" s="85">
        <f>'Net zero emission summary'!AM26</f>
        <v>1.9040235393405025</v>
      </c>
      <c r="M24" s="85">
        <f>'Net zero emission summary'!AN26</f>
        <v>1.9764493957951506</v>
      </c>
      <c r="N24" s="85">
        <f>'Net zero emission summary'!AO26</f>
        <v>2.0248142168590277</v>
      </c>
      <c r="O24" s="85">
        <f>'Net zero emission summary'!AP26</f>
        <v>2.0654117503348495</v>
      </c>
      <c r="P24" s="85">
        <f>'Net zero emission summary'!AQ26</f>
        <v>2.1113232390305741</v>
      </c>
      <c r="Q24" s="85">
        <f>'Net zero emission summary'!AR26</f>
        <v>2.1517585685694529</v>
      </c>
      <c r="R24" s="85">
        <f>'Net zero emission summary'!AS26</f>
        <v>2.1823658042699123</v>
      </c>
      <c r="S24" s="85">
        <f>'Net zero emission summary'!AT26</f>
        <v>2.2135900285220727</v>
      </c>
      <c r="T24" s="85">
        <f>'Net zero emission summary'!AU26</f>
        <v>2.2475310712783561</v>
      </c>
      <c r="U24" s="85">
        <f>'Net zero emission summary'!AV26</f>
        <v>2.3059650763876447</v>
      </c>
      <c r="V24" s="85">
        <f>'Net zero emission summary'!AW26</f>
        <v>2.3546609082319394</v>
      </c>
      <c r="W24" s="85">
        <f>'Net zero emission summary'!AX26</f>
        <v>2.4196986037364181</v>
      </c>
      <c r="X24" s="85">
        <f>'Net zero emission summary'!AY26</f>
        <v>2.488975389280748</v>
      </c>
      <c r="Y24" s="85">
        <f>'Net zero emission summary'!AZ26</f>
        <v>2.5767262478029673</v>
      </c>
      <c r="Z24" s="85">
        <f>'Net zero emission summary'!BA26</f>
        <v>2.6739707150907699</v>
      </c>
      <c r="AA24" s="85">
        <f>'Net zero emission summary'!BB26</f>
        <v>2.744743925670158</v>
      </c>
      <c r="AB24" s="85">
        <f>'Net zero emission summary'!BC26</f>
        <v>2.8158182079021539</v>
      </c>
      <c r="AC24" s="85">
        <f>'Net zero emission summary'!BD26</f>
        <v>2.8968933514847452</v>
      </c>
      <c r="AD24" s="85">
        <f>'Net zero emission summary'!BE26</f>
        <v>2.97758158236477</v>
      </c>
      <c r="AE24" s="85">
        <f>'Net zero emission summary'!BF26</f>
        <v>3.0691378850797708</v>
      </c>
      <c r="AF24" s="85">
        <f>'Net zero emission summary'!BG26</f>
        <v>3.1577651419316548</v>
      </c>
      <c r="AG24" s="85">
        <f>'Net zero emission summary'!BH26</f>
        <v>3.2636432655231178</v>
      </c>
      <c r="AH24" s="85">
        <f>'Net zero emission summary'!BI26</f>
        <v>3.3710872091333273</v>
      </c>
      <c r="AI24" s="85">
        <f>'Net zero emission summary'!BJ26</f>
        <v>3.4821549517731616</v>
      </c>
      <c r="AJ24" s="85">
        <f>'Net zero emission summary'!BK26</f>
        <v>3.5975128423888201</v>
      </c>
      <c r="AK24" s="85">
        <f>'Net zero emission summary'!BL26</f>
        <v>3.7184291621951444</v>
      </c>
      <c r="AL24" s="85">
        <f>'Net zero emission summary'!BM26</f>
        <v>3.8513452527225032</v>
      </c>
      <c r="AM24" s="85">
        <f>'Net zero emission summary'!BN26</f>
        <v>3.9221624920337153</v>
      </c>
      <c r="AN24" s="85">
        <f>'Net zero emission summary'!BO26</f>
        <v>3.9837681948636434</v>
      </c>
      <c r="AO24" s="85">
        <f>'Net zero emission summary'!BP26</f>
        <v>4.0471669674920587</v>
      </c>
      <c r="AP24" s="85">
        <f>'Net zero emission summary'!BQ26</f>
        <v>4.1084480922390396</v>
      </c>
    </row>
    <row r="25" spans="1:42" x14ac:dyDescent="0.25">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5">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5">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5">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5">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5">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5">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5">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5">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5">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5">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5">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5">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893.03570048379652</v>
      </c>
      <c r="N37" s="85">
        <f>'Net zero emission summary'!AO41</f>
        <v>897.75050855247002</v>
      </c>
      <c r="O37" s="85">
        <f>'Net zero emission summary'!AP41</f>
        <v>901.41331497263798</v>
      </c>
      <c r="P37" s="85">
        <f>'Net zero emission summary'!AQ41</f>
        <v>904.71380330078057</v>
      </c>
      <c r="Q37" s="85">
        <f>'Net zero emission summary'!AR41</f>
        <v>908.20500855686078</v>
      </c>
      <c r="R37" s="85">
        <f>'Net zero emission summary'!AS41</f>
        <v>911.43996858629851</v>
      </c>
      <c r="S37" s="85">
        <f>'Net zero emission summary'!AT41</f>
        <v>914.19272561761863</v>
      </c>
      <c r="T37" s="85">
        <f>'Net zero emission summary'!AU41</f>
        <v>916.89440643569799</v>
      </c>
      <c r="U37" s="85">
        <f>'Net zero emission summary'!AV41</f>
        <v>919.6295770213552</v>
      </c>
      <c r="V37" s="85">
        <f>'Net zero emission summary'!AW41</f>
        <v>923.26255709721102</v>
      </c>
      <c r="W37" s="85">
        <f>'Net zero emission summary'!AX41</f>
        <v>926.42076444204258</v>
      </c>
      <c r="X37" s="85">
        <f>'Net zero emission summary'!AY41</f>
        <v>930.16639152266441</v>
      </c>
      <c r="Y37" s="85">
        <f>'Net zero emission summary'!AZ41</f>
        <v>934.01384504693101</v>
      </c>
      <c r="Z37" s="85">
        <f>'Net zero emission summary'!BA41</f>
        <v>938.49499692262714</v>
      </c>
      <c r="AA37" s="85">
        <f>'Net zero emission summary'!BB41</f>
        <v>943.24544354000125</v>
      </c>
      <c r="AB37" s="85">
        <f>'Net zero emission summary'!BC41</f>
        <v>946.93992351486327</v>
      </c>
      <c r="AC37" s="85">
        <f>'Net zero emission summary'!BD41</f>
        <v>950.58912100180544</v>
      </c>
      <c r="AD37" s="85">
        <f>'Net zero emission summary'!BE41</f>
        <v>954.53889983067154</v>
      </c>
      <c r="AE37" s="85">
        <f>'Net zero emission summary'!BF41</f>
        <v>958.41176236077661</v>
      </c>
      <c r="AF37" s="85">
        <f>'Net zero emission summary'!BG41</f>
        <v>962.59843220718994</v>
      </c>
      <c r="AG37" s="85">
        <f>'Net zero emission summary'!BH41</f>
        <v>966.6147902267171</v>
      </c>
      <c r="AH37" s="85">
        <f>'Net zero emission summary'!BI41</f>
        <v>971.1429371263506</v>
      </c>
      <c r="AI37" s="85">
        <f>'Net zero emission summary'!BJ41</f>
        <v>975.64093784338002</v>
      </c>
      <c r="AJ37" s="85">
        <f>'Net zero emission summary'!BK41</f>
        <v>980.17496458510834</v>
      </c>
      <c r="AK37" s="85">
        <f>'Net zero emission summary'!BL41</f>
        <v>984.76247839379755</v>
      </c>
      <c r="AL37" s="85">
        <f>'Net zero emission summary'!BM41</f>
        <v>989.43819595230968</v>
      </c>
      <c r="AM37" s="85">
        <f>'Net zero emission summary'!BN41</f>
        <v>994.39229079699851</v>
      </c>
      <c r="AN37" s="85">
        <f>'Net zero emission summary'!BO41</f>
        <v>997.3891746279678</v>
      </c>
      <c r="AO37" s="85">
        <f>'Net zero emission summary'!BP41</f>
        <v>1000.0726110336085</v>
      </c>
      <c r="AP37" s="85">
        <f>'Net zero emission summary'!BQ41</f>
        <v>1002.7760830754939</v>
      </c>
    </row>
    <row r="38" spans="1:42" x14ac:dyDescent="0.25">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469.93000326648109</v>
      </c>
      <c r="N38" s="85">
        <f>'Net zero emission summary'!AO42</f>
        <v>469.81120974710927</v>
      </c>
      <c r="O38" s="85">
        <f>'Net zero emission summary'!AP42</f>
        <v>469.71892228617935</v>
      </c>
      <c r="P38" s="85">
        <f>'Net zero emission summary'!AQ42</f>
        <v>469.63576373159242</v>
      </c>
      <c r="Q38" s="85">
        <f>'Net zero emission summary'!AR42</f>
        <v>469.54779990503181</v>
      </c>
      <c r="R38" s="85">
        <f>'Net zero emission summary'!AS42</f>
        <v>469.4662923905525</v>
      </c>
      <c r="S38" s="85">
        <f>'Net zero emission summary'!AT42</f>
        <v>469.39693438255659</v>
      </c>
      <c r="T38" s="85">
        <f>'Net zero emission summary'!AU42</f>
        <v>469.32886328232848</v>
      </c>
      <c r="U38" s="85">
        <f>'Net zero emission summary'!AV42</f>
        <v>469.25994837949042</v>
      </c>
      <c r="V38" s="85">
        <f>'Net zero emission summary'!AW42</f>
        <v>469.16841241816758</v>
      </c>
      <c r="W38" s="85">
        <f>'Net zero emission summary'!AX42</f>
        <v>469.08883875155504</v>
      </c>
      <c r="X38" s="85">
        <f>'Net zero emission summary'!AY42</f>
        <v>468.99446455504892</v>
      </c>
      <c r="Y38" s="85">
        <f>'Net zero emission summary'!AZ42</f>
        <v>468.89752475641649</v>
      </c>
      <c r="Z38" s="85">
        <f>'Net zero emission summary'!BA42</f>
        <v>468.7846183995934</v>
      </c>
      <c r="AA38" s="85">
        <f>'Net zero emission summary'!BB42</f>
        <v>468.66492693728014</v>
      </c>
      <c r="AB38" s="85">
        <f>'Net zero emission summary'!BC42</f>
        <v>468.57184143473791</v>
      </c>
      <c r="AC38" s="85">
        <f>'Net zero emission summary'!BD42</f>
        <v>468.47989686222451</v>
      </c>
      <c r="AD38" s="85">
        <f>'Net zero emission summary'!BE42</f>
        <v>468.38037889224842</v>
      </c>
      <c r="AE38" s="85">
        <f>'Net zero emission summary'!BF42</f>
        <v>468.282798892534</v>
      </c>
      <c r="AF38" s="85">
        <f>'Net zero emission summary'!BG42</f>
        <v>468.17731225590751</v>
      </c>
      <c r="AG38" s="85">
        <f>'Net zero emission summary'!BH42</f>
        <v>468.07611676772478</v>
      </c>
      <c r="AH38" s="85">
        <f>'Net zero emission summary'!BI42</f>
        <v>467.96202633210038</v>
      </c>
      <c r="AI38" s="85">
        <f>'Net zero emission summary'!BJ42</f>
        <v>467.84869545467535</v>
      </c>
      <c r="AJ38" s="85">
        <f>'Net zero emission summary'!BK42</f>
        <v>467.73445687152821</v>
      </c>
      <c r="AK38" s="85">
        <f>'Net zero emission summary'!BL42</f>
        <v>467.61887063714414</v>
      </c>
      <c r="AL38" s="85">
        <f>'Net zero emission summary'!BM42</f>
        <v>467.50106203576007</v>
      </c>
      <c r="AM38" s="85">
        <f>'Net zero emission summary'!BN42</f>
        <v>467.37623948660638</v>
      </c>
      <c r="AN38" s="85">
        <f>'Net zero emission summary'!BO42</f>
        <v>467.30073050039869</v>
      </c>
      <c r="AO38" s="85">
        <f>'Net zero emission summary'!BP42</f>
        <v>467.23311908334972</v>
      </c>
      <c r="AP38" s="85">
        <f>'Net zero emission summary'!BQ42</f>
        <v>467.16500285174465</v>
      </c>
    </row>
    <row r="39" spans="1:42" x14ac:dyDescent="0.25">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49.683325313088737</v>
      </c>
      <c r="M39" s="85">
        <f>'Net zero emission summary'!AN43</f>
        <v>50.226615761258799</v>
      </c>
      <c r="N39" s="85">
        <f>'Net zero emission summary'!AO43</f>
        <v>50.58200825786507</v>
      </c>
      <c r="O39" s="85">
        <f>'Net zero emission summary'!AP43</f>
        <v>50.859363141767943</v>
      </c>
      <c r="P39" s="85">
        <f>'Net zero emission summary'!AQ43</f>
        <v>51.1827053487306</v>
      </c>
      <c r="Q39" s="85">
        <f>'Net zero emission summary'!AR43</f>
        <v>51.454328303014712</v>
      </c>
      <c r="R39" s="85">
        <f>'Net zero emission summary'!AS43</f>
        <v>51.617928433151818</v>
      </c>
      <c r="S39" s="85">
        <f>'Net zero emission summary'!AT43</f>
        <v>51.767784973848201</v>
      </c>
      <c r="T39" s="85">
        <f>'Net zero emission summary'!AU43</f>
        <v>51.922993706447684</v>
      </c>
      <c r="U39" s="85">
        <f>'Net zero emission summary'!AV43</f>
        <v>52.271335132649909</v>
      </c>
      <c r="V39" s="85">
        <f>'Net zero emission summary'!AW43</f>
        <v>52.515120785076498</v>
      </c>
      <c r="W39" s="85">
        <f>'Net zero emission summary'!AX43</f>
        <v>52.684327045110415</v>
      </c>
      <c r="X39" s="85">
        <f>'Net zero emission summary'!AY43</f>
        <v>52.86945856980924</v>
      </c>
      <c r="Y39" s="85">
        <f>'Net zero emission summary'!AZ43</f>
        <v>53.183029856820831</v>
      </c>
      <c r="Z39" s="85">
        <f>'Net zero emission summary'!BA43</f>
        <v>53.546850024283628</v>
      </c>
      <c r="AA39" s="85">
        <f>'Net zero emission summary'!BB43</f>
        <v>53.674716612400431</v>
      </c>
      <c r="AB39" s="85">
        <f>'Net zero emission summary'!BC43</f>
        <v>53.781832905303929</v>
      </c>
      <c r="AC39" s="85">
        <f>'Net zero emission summary'!BD43</f>
        <v>53.943898625380641</v>
      </c>
      <c r="AD39" s="85">
        <f>'Net zero emission summary'!BE43</f>
        <v>54.080893370855158</v>
      </c>
      <c r="AE39" s="85">
        <f>'Net zero emission summary'!BF43</f>
        <v>54.273830331238898</v>
      </c>
      <c r="AF39" s="85">
        <f>'Net zero emission summary'!BG43</f>
        <v>54.421215187953457</v>
      </c>
      <c r="AG39" s="85">
        <f>'Net zero emission summary'!BH43</f>
        <v>54.788208098277252</v>
      </c>
      <c r="AH39" s="85">
        <f>'Net zero emission summary'!BI43</f>
        <v>55.14430860727056</v>
      </c>
      <c r="AI39" s="85">
        <f>'Net zero emission summary'!BJ43</f>
        <v>55.501791475263005</v>
      </c>
      <c r="AJ39" s="85">
        <f>'Net zero emission summary'!BK43</f>
        <v>55.864324932619439</v>
      </c>
      <c r="AK39" s="85">
        <f>'Net zero emission summary'!BL43</f>
        <v>56.23914779322314</v>
      </c>
      <c r="AL39" s="85">
        <f>'Net zero emission summary'!BM43</f>
        <v>56.666863446963255</v>
      </c>
      <c r="AM39" s="85">
        <f>'Net zero emission summary'!BN43</f>
        <v>56.672588464108799</v>
      </c>
      <c r="AN39" s="85">
        <f>'Net zero emission summary'!BO43</f>
        <v>56.601397548857399</v>
      </c>
      <c r="AO39" s="85">
        <f>'Net zero emission summary'!BP43</f>
        <v>56.528266267913892</v>
      </c>
      <c r="AP39" s="85">
        <f>'Net zero emission summary'!BQ43</f>
        <v>56.429898175690553</v>
      </c>
    </row>
    <row r="40" spans="1:42" x14ac:dyDescent="0.25">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6.3913491075327151</v>
      </c>
      <c r="K40" s="85">
        <f>'Net zero emission summary'!AL49</f>
        <v>6.3428476696520812</v>
      </c>
      <c r="L40" s="85">
        <f>'Net zero emission summary'!AM49</f>
        <v>5.970908420018179</v>
      </c>
      <c r="M40" s="85">
        <f>'Net zero emission summary'!AN49</f>
        <v>6.0471372248586714</v>
      </c>
      <c r="N40" s="85">
        <f>'Net zero emission summary'!AO49</f>
        <v>6.0966031994314145</v>
      </c>
      <c r="O40" s="85">
        <f>'Net zero emission summary'!AP49</f>
        <v>6.1368472955217177</v>
      </c>
      <c r="P40" s="85">
        <f>'Net zero emission summary'!AQ49</f>
        <v>6.1832200794796872</v>
      </c>
      <c r="Q40" s="85">
        <f>'Net zero emission summary'!AR49</f>
        <v>6.2233326264683555</v>
      </c>
      <c r="R40" s="85">
        <f>'Net zero emission summary'!AS49</f>
        <v>6.2497687376415616</v>
      </c>
      <c r="S40" s="85">
        <f>'Net zero emission summary'!AT49</f>
        <v>6.2743831641620833</v>
      </c>
      <c r="T40" s="85">
        <f>'Net zero emission summary'!AU49</f>
        <v>6.2994482352503098</v>
      </c>
      <c r="U40" s="85">
        <f>'Net zero emission summary'!AV49</f>
        <v>6.3485890863336163</v>
      </c>
      <c r="V40" s="85">
        <f>'Net zero emission summary'!AW49</f>
        <v>6.3841035277970661</v>
      </c>
      <c r="W40" s="85">
        <f>'Net zero emission summary'!AX49</f>
        <v>6.4128726790629305</v>
      </c>
      <c r="X40" s="85">
        <f>'Net zero emission summary'!AY49</f>
        <v>6.44368000523058</v>
      </c>
      <c r="Y40" s="85">
        <f>'Net zero emission summary'!AZ49</f>
        <v>6.4909378185693845</v>
      </c>
      <c r="Z40" s="85">
        <f>'Net zero emission summary'!BA49</f>
        <v>6.5446715768423855</v>
      </c>
      <c r="AA40" s="85">
        <f>'Net zero emission summary'!BB49</f>
        <v>6.5685843745533337</v>
      </c>
      <c r="AB40" s="85">
        <f>'Net zero emission summary'!BC49</f>
        <v>6.5903455995011608</v>
      </c>
      <c r="AC40" s="85">
        <f>'Net zero emission summary'!BD49</f>
        <v>6.61935909036763</v>
      </c>
      <c r="AD40" s="85">
        <f>'Net zero emission summary'!BE49</f>
        <v>6.645334201610698</v>
      </c>
      <c r="AE40" s="85">
        <f>'Net zero emission summary'!BF49</f>
        <v>6.6787653301620251</v>
      </c>
      <c r="AF40" s="85">
        <f>'Net zero emission summary'!BG49</f>
        <v>6.7065453408161106</v>
      </c>
      <c r="AG40" s="85">
        <f>'Net zero emission summary'!BH49</f>
        <v>6.7611091699404975</v>
      </c>
      <c r="AH40" s="85">
        <f>'Net zero emission summary'!BI49</f>
        <v>6.8144035329034853</v>
      </c>
      <c r="AI40" s="85">
        <f>'Net zero emission summary'!BJ49</f>
        <v>6.8681648383049048</v>
      </c>
      <c r="AJ40" s="85">
        <f>'Net zero emission summary'!BK49</f>
        <v>6.9228630120916081</v>
      </c>
      <c r="AK40" s="85">
        <f>'Net zero emission summary'!BL49</f>
        <v>6.9794500458909488</v>
      </c>
      <c r="AL40" s="85">
        <f>'Net zero emission summary'!BM49</f>
        <v>7.0432386221812866</v>
      </c>
      <c r="AM40" s="85">
        <f>'Net zero emission summary'!BN49</f>
        <v>7.0522395762087298</v>
      </c>
      <c r="AN40" s="85">
        <f>'Net zero emission summary'!BO49</f>
        <v>7.0518637166735401</v>
      </c>
      <c r="AO40" s="85">
        <f>'Net zero emission summary'!BP49</f>
        <v>7.0514356307805492</v>
      </c>
      <c r="AP40" s="85">
        <f>'Net zero emission summary'!BQ49</f>
        <v>7.0478069826949543</v>
      </c>
    </row>
    <row r="41" spans="1:42" x14ac:dyDescent="0.25">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1.5429841908916513</v>
      </c>
      <c r="L41" s="85">
        <f>'Net zero emission summary'!AM52</f>
        <v>1.4228142813699038</v>
      </c>
      <c r="M41" s="85">
        <f>'Net zero emission summary'!AN52</f>
        <v>1.459364691978043</v>
      </c>
      <c r="N41" s="85">
        <f>'Net zero emission summary'!AO52</f>
        <v>1.485418046264118</v>
      </c>
      <c r="O41" s="85">
        <f>'Net zero emission summary'!AP52</f>
        <v>1.5081355856184704</v>
      </c>
      <c r="P41" s="85">
        <f>'Net zero emission summary'!AQ52</f>
        <v>1.5334455394438404</v>
      </c>
      <c r="Q41" s="85">
        <f>'Net zero emission summary'!AR52</f>
        <v>1.5564662474466924</v>
      </c>
      <c r="R41" s="85">
        <f>'Net zero emission summary'!AS52</f>
        <v>1.5747347174638737</v>
      </c>
      <c r="S41" s="85">
        <f>'Net zero emission summary'!AT52</f>
        <v>1.5929548861390128</v>
      </c>
      <c r="T41" s="85">
        <f>'Net zero emission summary'!AU52</f>
        <v>1.6120605411582019</v>
      </c>
      <c r="U41" s="85">
        <f>'Net zero emission summary'!AV52</f>
        <v>1.6418889649481032</v>
      </c>
      <c r="V41" s="85">
        <f>'Net zero emission summary'!AW52</f>
        <v>1.6669439593304705</v>
      </c>
      <c r="W41" s="85">
        <f>'Net zero emission summary'!AX52</f>
        <v>1.6994921699211207</v>
      </c>
      <c r="X41" s="85">
        <f>'Net zero emission summary'!AY52</f>
        <v>1.7339248340468745</v>
      </c>
      <c r="Y41" s="85">
        <f>'Net zero emission summary'!AZ52</f>
        <v>1.776686864034851</v>
      </c>
      <c r="Z41" s="85">
        <f>'Net zero emission summary'!BA52</f>
        <v>1.823713904879134</v>
      </c>
      <c r="AA41" s="85">
        <f>'Net zero emission summary'!BB52</f>
        <v>1.8587043405788397</v>
      </c>
      <c r="AB41" s="85">
        <f>'Net zero emission summary'!BC52</f>
        <v>1.8938208210769036</v>
      </c>
      <c r="AC41" s="85">
        <f>'Net zero emission summary'!BD52</f>
        <v>1.9334609444866702</v>
      </c>
      <c r="AD41" s="85">
        <f>'Net zero emission summary'!BE52</f>
        <v>1.9729129531804639</v>
      </c>
      <c r="AE41" s="85">
        <f>'Net zero emission summary'!BF52</f>
        <v>2.0172847998732197</v>
      </c>
      <c r="AF41" s="85">
        <f>'Net zero emission summary'!BG52</f>
        <v>2.0603129775500384</v>
      </c>
      <c r="AG41" s="85">
        <f>'Net zero emission summary'!BH52</f>
        <v>2.1110340419284901</v>
      </c>
      <c r="AH41" s="85">
        <f>'Net zero emission summary'!BI52</f>
        <v>2.1624518123265366</v>
      </c>
      <c r="AI41" s="85">
        <f>'Net zero emission summary'!BJ52</f>
        <v>2.215501536982539</v>
      </c>
      <c r="AJ41" s="85">
        <f>'Net zero emission summary'!BK52</f>
        <v>2.2704869941904837</v>
      </c>
      <c r="AK41" s="85">
        <f>'Net zero emission summary'!BL52</f>
        <v>2.3279868101389787</v>
      </c>
      <c r="AL41" s="85">
        <f>'Net zero emission summary'!BM52</f>
        <v>2.3909494125866093</v>
      </c>
      <c r="AM41" s="85">
        <f>'Net zero emission summary'!BN52</f>
        <v>2.4256118855033364</v>
      </c>
      <c r="AN41" s="85">
        <f>'Net zero emission summary'!BO52</f>
        <v>2.456046400666331</v>
      </c>
      <c r="AO41" s="85">
        <f>'Net zero emission summary'!BP52</f>
        <v>2.4872652797978514</v>
      </c>
      <c r="AP41" s="85">
        <f>'Net zero emission summary'!BQ52</f>
        <v>2.5174832001377019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5546875"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32" t="s">
        <v>11</v>
      </c>
      <c r="B3" s="133"/>
      <c r="C3" s="133"/>
      <c r="D3" s="134"/>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31" t="s">
        <v>36</v>
      </c>
      <c r="C40" s="3" t="s">
        <v>37</v>
      </c>
      <c r="D40" s="3"/>
      <c r="F40" t="s">
        <v>137</v>
      </c>
    </row>
    <row r="41" spans="1:6" x14ac:dyDescent="0.25">
      <c r="A41" s="6"/>
      <c r="B41" s="131"/>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5546875" defaultRowHeight="15" outlineLevelCol="1" x14ac:dyDescent="0.25"/>
  <cols>
    <col min="1" max="1" width="19.140625" customWidth="1"/>
    <col min="2" max="2" width="12.85546875" customWidth="1"/>
    <col min="3" max="3" width="28.42578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59233695.328537606</v>
      </c>
      <c r="AI4" s="22">
        <f>DriversCGE!C35*1000</f>
        <v>60170135.702880636</v>
      </c>
      <c r="AJ4" s="22">
        <f>DriversCGE!D35*1000</f>
        <v>61141664.651048481</v>
      </c>
      <c r="AK4" s="22">
        <f>DriversCGE!E35*1000</f>
        <v>62126086.164056696</v>
      </c>
      <c r="AL4" s="22">
        <f>DriversCGE!F35*1000</f>
        <v>63126357.518916689</v>
      </c>
      <c r="AM4" s="22">
        <f>DriversCGE!G35*1000</f>
        <v>64142733.908636138</v>
      </c>
      <c r="AN4" s="22">
        <f>DriversCGE!H35*1000</f>
        <v>65115730.264701672</v>
      </c>
      <c r="AO4" s="22">
        <f>DriversCGE!I35*1000</f>
        <v>66042835.586617306</v>
      </c>
      <c r="AP4" s="22">
        <f>DriversCGE!J35*1000</f>
        <v>66921626.677758165</v>
      </c>
      <c r="AQ4" s="22">
        <f>DriversCGE!K35*1000</f>
        <v>67749778.587208703</v>
      </c>
      <c r="AR4" s="22">
        <f>DriversCGE!L35*1000</f>
        <v>68525074.762177482</v>
      </c>
      <c r="AS4" s="22">
        <f>DriversCGE!M35*1000</f>
        <v>69286388.472916424</v>
      </c>
      <c r="AT4" s="22">
        <f>DriversCGE!N35*1000</f>
        <v>70033051.881823093</v>
      </c>
      <c r="AU4" s="22">
        <f>DriversCGE!O35*1000</f>
        <v>70764404.167450681</v>
      </c>
      <c r="AV4" s="22">
        <f>DriversCGE!P35*1000</f>
        <v>71479792.486390263</v>
      </c>
      <c r="AW4" s="22">
        <f>DriversCGE!Q35*1000</f>
        <v>72178572.932855859</v>
      </c>
      <c r="AX4" s="22">
        <f>DriversCGE!R35*1000</f>
        <v>72865243.71848467</v>
      </c>
      <c r="AY4" s="22">
        <f>DriversCGE!S35*1000</f>
        <v>73539326.072165728</v>
      </c>
      <c r="AZ4" s="22">
        <f>DriversCGE!T35*1000</f>
        <v>74200346.452615142</v>
      </c>
      <c r="BA4" s="22">
        <f>DriversCGE!U35*1000</f>
        <v>74847837.096563295</v>
      </c>
      <c r="BB4" s="22">
        <f>DriversCGE!V35*1000</f>
        <v>75481336.564720064</v>
      </c>
      <c r="BC4" s="22">
        <f>DriversCGE!W35*1000</f>
        <v>76101885.632753029</v>
      </c>
      <c r="BD4" s="22">
        <f>DriversCGE!X35*1000</f>
        <v>76709073.592680112</v>
      </c>
      <c r="BE4" s="22">
        <f>DriversCGE!Y35*1000</f>
        <v>77302495.98481527</v>
      </c>
      <c r="BF4" s="22">
        <f>DriversCGE!Z35*1000</f>
        <v>77881755.04315038</v>
      </c>
      <c r="BG4" s="22">
        <f>DriversCGE!AA35*1000</f>
        <v>78446460.136387467</v>
      </c>
      <c r="BH4" s="22">
        <f>DriversCGE!AB35*1000</f>
        <v>78997842.335977525</v>
      </c>
      <c r="BI4" s="22">
        <f>DriversCGE!AC35*1000</f>
        <v>79535560.193629757</v>
      </c>
      <c r="BJ4" s="22">
        <f>DriversCGE!AD35*1000</f>
        <v>80059278.886956379</v>
      </c>
      <c r="BK4" s="22">
        <f>DriversCGE!AE35*1000</f>
        <v>80568670.564877793</v>
      </c>
      <c r="BL4" s="22">
        <f>DriversCGE!AF35*1000</f>
        <v>81063414.687793374</v>
      </c>
    </row>
    <row r="5" spans="1:68" x14ac:dyDescent="0.25">
      <c r="A5" t="s">
        <v>809</v>
      </c>
      <c r="B5" t="s">
        <v>747</v>
      </c>
      <c r="C5" t="s">
        <v>810</v>
      </c>
      <c r="D5" s="21">
        <f t="shared" ref="D5:Y5" si="0">E5/(1+E7)</f>
        <v>1973.3474900800998</v>
      </c>
      <c r="E5" s="21">
        <f t="shared" si="0"/>
        <v>2032.5479147825029</v>
      </c>
      <c r="F5" s="21">
        <f t="shared" si="0"/>
        <v>2093.524352225978</v>
      </c>
      <c r="G5" s="21">
        <f t="shared" si="0"/>
        <v>2156.3300827927574</v>
      </c>
      <c r="H5" s="21">
        <f t="shared" si="0"/>
        <v>2221.01998527654</v>
      </c>
      <c r="I5" s="21">
        <f t="shared" si="0"/>
        <v>2287.6505848348361</v>
      </c>
      <c r="J5" s="21">
        <f t="shared" si="0"/>
        <v>2383.7319093978995</v>
      </c>
      <c r="K5" s="21">
        <f t="shared" si="0"/>
        <v>2445.7089390422448</v>
      </c>
      <c r="L5" s="21">
        <f t="shared" si="0"/>
        <v>2462.8289016155404</v>
      </c>
      <c r="M5" s="21">
        <f t="shared" si="0"/>
        <v>2529.3252819591598</v>
      </c>
      <c r="N5" s="21">
        <f t="shared" si="0"/>
        <v>2640.615594365363</v>
      </c>
      <c r="O5" s="21">
        <f t="shared" si="0"/>
        <v>2717.1934466019584</v>
      </c>
      <c r="P5" s="21">
        <f t="shared" si="0"/>
        <v>2820.4582175530736</v>
      </c>
      <c r="Q5" s="21">
        <f t="shared" si="0"/>
        <v>2904.5493224007159</v>
      </c>
      <c r="R5" s="21">
        <f t="shared" si="0"/>
        <v>3035.1865814363005</v>
      </c>
      <c r="S5" s="21">
        <f t="shared" si="0"/>
        <v>3196.4287260597175</v>
      </c>
      <c r="T5" s="21">
        <f t="shared" si="0"/>
        <v>3373.068924997895</v>
      </c>
      <c r="U5" s="21">
        <f t="shared" si="0"/>
        <v>3561.4780611830051</v>
      </c>
      <c r="V5" s="21">
        <f t="shared" si="0"/>
        <v>3695.457478470953</v>
      </c>
      <c r="W5" s="21">
        <f t="shared" si="0"/>
        <v>3645.8547404821466</v>
      </c>
      <c r="X5" s="21">
        <f t="shared" si="0"/>
        <v>3758.1363307141014</v>
      </c>
      <c r="Y5" s="21">
        <f t="shared" si="0"/>
        <v>3887.0962541320359</v>
      </c>
      <c r="Z5" s="21">
        <f t="shared" ref="Z5" si="1">AA5/(1+AA7)</f>
        <v>3981.8923251427409</v>
      </c>
      <c r="AA5" s="21">
        <f t="shared" ref="AA5" si="2">AB5/(1+AB7)</f>
        <v>4070.0257303707494</v>
      </c>
      <c r="AB5" s="21">
        <f t="shared" ref="AB5" si="3">AC5/(1+AC7)</f>
        <v>4176.4070827588903</v>
      </c>
      <c r="AC5" s="21">
        <f t="shared" ref="AC5" si="4">AD5/(1+AD7)</f>
        <v>4250.9853523664096</v>
      </c>
      <c r="AD5" s="21">
        <f t="shared" ref="AD5" si="5">AE5/(1+AE7)</f>
        <v>4304.4554096726424</v>
      </c>
      <c r="AE5" s="21">
        <f t="shared" ref="AE5" si="6">AF5/(1+AF7)</f>
        <v>4336.2922664660382</v>
      </c>
      <c r="AF5" s="21">
        <f t="shared" ref="AF5" si="7">AG5/(1+AG7)</f>
        <v>4385.0240504286548</v>
      </c>
      <c r="AG5" s="22">
        <f>SUM(DriversCGE!B8:B26)</f>
        <v>4436.3999999999987</v>
      </c>
      <c r="AH5" s="22">
        <f>SUM(DriversCGE!C8:C26)</f>
        <v>4156.87</v>
      </c>
      <c r="AI5" s="22">
        <f>SUM(DriversCGE!D8:D26)</f>
        <v>4296.2400000000007</v>
      </c>
      <c r="AJ5" s="22">
        <f>SUM(DriversCGE!E8:E26)</f>
        <v>4408.1400000000012</v>
      </c>
      <c r="AK5" s="22">
        <f>SUM(DriversCGE!F8:F26)</f>
        <v>4511.3099999999986</v>
      </c>
      <c r="AL5" s="22">
        <f>SUM(DriversCGE!G8:G26)</f>
        <v>4622.0300000000007</v>
      </c>
      <c r="AM5" s="22">
        <f>SUM(DriversCGE!H8:H26)</f>
        <v>4726.8200000000006</v>
      </c>
      <c r="AN5" s="22">
        <f>SUM(DriversCGE!I8:I26)</f>
        <v>4817.9000000000005</v>
      </c>
      <c r="AO5" s="22">
        <f>SUM(DriversCGE!J8:J26)</f>
        <v>4908.3199999999988</v>
      </c>
      <c r="AP5" s="22">
        <f>SUM(DriversCGE!K8:K26)</f>
        <v>5000.7400000000007</v>
      </c>
      <c r="AQ5" s="22">
        <f>SUM(DriversCGE!L8:L26)</f>
        <v>5123.5199999999995</v>
      </c>
      <c r="AR5" s="22">
        <f>SUM(DriversCGE!M8:M26)</f>
        <v>5232.37</v>
      </c>
      <c r="AS5" s="22">
        <f>SUM(DriversCGE!N8:N26)</f>
        <v>5362.8</v>
      </c>
      <c r="AT5" s="22">
        <f>SUM(DriversCGE!O8:O26)</f>
        <v>5499.13</v>
      </c>
      <c r="AU5" s="22">
        <f>SUM(DriversCGE!P8:P26)</f>
        <v>5660.4700000000021</v>
      </c>
      <c r="AV5" s="22">
        <f>SUM(DriversCGE!Q8:Q26)</f>
        <v>5835.17</v>
      </c>
      <c r="AW5" s="22">
        <f>SUM(DriversCGE!R8:R26)</f>
        <v>5974.739999999998</v>
      </c>
      <c r="AX5" s="22">
        <f>SUM(DriversCGE!S8:S26)</f>
        <v>6115.1299999999983</v>
      </c>
      <c r="AY5" s="22">
        <f>SUM(DriversCGE!T8:T26)</f>
        <v>6269.6100000000006</v>
      </c>
      <c r="AZ5" s="22">
        <f>SUM(DriversCGE!U8:U26)</f>
        <v>6424.0799999999981</v>
      </c>
      <c r="BA5" s="22">
        <f>SUM(DriversCGE!V8:V26)</f>
        <v>6594.1000000000022</v>
      </c>
      <c r="BB5" s="22">
        <f>SUM(DriversCGE!W8:W26)</f>
        <v>6760.670000000001</v>
      </c>
      <c r="BC5" s="22">
        <f>SUM(DriversCGE!X8:X26)</f>
        <v>6952.0199999999986</v>
      </c>
      <c r="BD5" s="22">
        <f>SUM(DriversCGE!Y8:Y26)</f>
        <v>7146.4200000000019</v>
      </c>
      <c r="BE5" s="22">
        <f>SUM(DriversCGE!Z8:Z26)</f>
        <v>7346.79</v>
      </c>
      <c r="BF5" s="22">
        <f>SUM(DriversCGE!AA8:AA26)</f>
        <v>7554.13</v>
      </c>
      <c r="BG5" s="22">
        <f>SUM(DriversCGE!AB8:AB26)</f>
        <v>7770.3200000000006</v>
      </c>
      <c r="BH5" s="22">
        <f>SUM(DriversCGE!AC8:AC26)</f>
        <v>8004.77</v>
      </c>
      <c r="BI5" s="22">
        <f>SUM(DriversCGE!AD8:AD26)</f>
        <v>8150.6200000000008</v>
      </c>
      <c r="BJ5" s="22">
        <f>SUM(DriversCGE!AE8:AE26)</f>
        <v>8283.3299999999981</v>
      </c>
      <c r="BK5" s="22">
        <f>SUM(DriversCGE!AF8:AF26)</f>
        <v>8418.75</v>
      </c>
      <c r="BL5" s="22">
        <f>SUM(DriversCGE!AG8:AG26)</f>
        <v>8551.17</v>
      </c>
    </row>
    <row r="6" spans="1:68" x14ac:dyDescent="0.25">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5">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5">
      <c r="Y16">
        <v>2830.9069841561718</v>
      </c>
      <c r="Z16">
        <v>2893.5650000000564</v>
      </c>
      <c r="AA16">
        <v>2969.1963051355538</v>
      </c>
      <c r="AB16">
        <v>3022.2173632302474</v>
      </c>
      <c r="AC16">
        <v>3060.2316404410249</v>
      </c>
      <c r="AD16">
        <v>3082.8658989519636</v>
      </c>
      <c r="AE16">
        <v>3117.5115237718705</v>
      </c>
      <c r="AF16">
        <v>3154.0370052724184</v>
      </c>
    </row>
    <row r="18" spans="26:32" x14ac:dyDescent="0.25">
      <c r="Z18">
        <v>52.325432882070082</v>
      </c>
      <c r="AA18">
        <v>53.104386458423342</v>
      </c>
      <c r="AB18">
        <v>53.912365691429272</v>
      </c>
      <c r="AC18">
        <v>54.750491457321111</v>
      </c>
      <c r="AD18">
        <v>55.619940469824826</v>
      </c>
      <c r="AE18">
        <v>56.521948041648095</v>
      </c>
      <c r="AF18">
        <v>57.436000617299655</v>
      </c>
    </row>
    <row r="19" spans="26:32" x14ac:dyDescent="0.25">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t="str">
        <f>'IPCC Categories'!A5</f>
        <v>3A Livestock</v>
      </c>
      <c r="C18" t="str">
        <f>'IPCC Categories'!$D$5</f>
        <v>3A1ai Dairy cattle</v>
      </c>
      <c r="D18" t="str">
        <f>'IPCC Categories'!$F$39</f>
        <v>TMR</v>
      </c>
      <c r="E18" t="s">
        <v>330</v>
      </c>
      <c r="F18" t="s">
        <v>327</v>
      </c>
      <c r="G18" t="s">
        <v>331</v>
      </c>
      <c r="H18" s="48">
        <v>0.35</v>
      </c>
    </row>
    <row r="19" spans="1:10" x14ac:dyDescent="0.25">
      <c r="A19" t="str">
        <f>A18</f>
        <v>3A Livestock</v>
      </c>
      <c r="C19" t="str">
        <f>C18</f>
        <v>3A1ai Dairy cattle</v>
      </c>
      <c r="E19" t="s">
        <v>841</v>
      </c>
      <c r="F19" t="s">
        <v>327</v>
      </c>
      <c r="H19" s="48">
        <v>0.28999999999999998</v>
      </c>
    </row>
    <row r="20" spans="1:10" x14ac:dyDescent="0.25">
      <c r="A20" t="str">
        <f>A19</f>
        <v>3A Livestock</v>
      </c>
      <c r="C20" t="str">
        <f>'IPCC Categories'!D13</f>
        <v>3A2aii Other cattle</v>
      </c>
      <c r="E20" t="s">
        <v>844</v>
      </c>
      <c r="F20" t="s">
        <v>327</v>
      </c>
      <c r="H20" s="48">
        <v>0.53</v>
      </c>
    </row>
    <row r="21" spans="1:10" x14ac:dyDescent="0.25">
      <c r="A21" t="str">
        <f>A20</f>
        <v>3A Livestock</v>
      </c>
      <c r="C21" t="str">
        <f>C20</f>
        <v>3A2aii Other cattle</v>
      </c>
      <c r="E21" t="s">
        <v>908</v>
      </c>
      <c r="F21" t="s">
        <v>909</v>
      </c>
      <c r="H21" s="48">
        <v>460</v>
      </c>
    </row>
    <row r="22" spans="1:10" x14ac:dyDescent="0.25">
      <c r="A22" t="str">
        <f>A18</f>
        <v>3A Livestock</v>
      </c>
      <c r="C22" t="str">
        <f>'IPCC Categories'!C7</f>
        <v>3A1c Sheep</v>
      </c>
      <c r="E22" t="s">
        <v>833</v>
      </c>
      <c r="F22" t="s">
        <v>327</v>
      </c>
      <c r="H22" s="48">
        <v>0.87</v>
      </c>
    </row>
    <row r="23" spans="1:10" x14ac:dyDescent="0.25">
      <c r="A23" t="str">
        <f t="shared" ref="A23:A27" si="0">A22</f>
        <v>3A Livestock</v>
      </c>
      <c r="C23" t="str">
        <f>'IPCC Categories'!C8</f>
        <v>3A1d Goats</v>
      </c>
      <c r="E23" t="s">
        <v>834</v>
      </c>
      <c r="F23" t="s">
        <v>327</v>
      </c>
      <c r="H23" s="48">
        <v>0.34</v>
      </c>
    </row>
    <row r="24" spans="1:10" x14ac:dyDescent="0.25">
      <c r="A24" t="str">
        <f t="shared" si="0"/>
        <v>3A Livestock</v>
      </c>
      <c r="C24" t="str">
        <f>'IPCC Categories'!C11</f>
        <v>3A1h Swine</v>
      </c>
      <c r="E24" t="s">
        <v>835</v>
      </c>
      <c r="F24" t="s">
        <v>327</v>
      </c>
      <c r="H24" s="48">
        <v>0.88</v>
      </c>
    </row>
    <row r="25" spans="1:10" x14ac:dyDescent="0.25">
      <c r="A25" t="str">
        <f t="shared" si="0"/>
        <v>3A Livestock</v>
      </c>
      <c r="C25" t="str">
        <f>'IPCC Categories'!C19</f>
        <v>3A2i Poultry</v>
      </c>
      <c r="E25" t="s">
        <v>837</v>
      </c>
      <c r="F25" t="s">
        <v>327</v>
      </c>
      <c r="H25" s="48">
        <v>0.96</v>
      </c>
    </row>
    <row r="26" spans="1:10" x14ac:dyDescent="0.25">
      <c r="A26" t="str">
        <f t="shared" si="0"/>
        <v>3A Livestock</v>
      </c>
      <c r="C26" t="str">
        <f>C25</f>
        <v>3A2i Poultry</v>
      </c>
      <c r="E26" t="s">
        <v>839</v>
      </c>
      <c r="F26" t="s">
        <v>327</v>
      </c>
      <c r="H26" s="48">
        <v>0.96</v>
      </c>
    </row>
    <row r="27" spans="1:10" x14ac:dyDescent="0.25">
      <c r="A27" t="str">
        <f t="shared" si="0"/>
        <v>3A Livestock</v>
      </c>
      <c r="C27" t="str">
        <f>C23</f>
        <v>3A1d Goats</v>
      </c>
      <c r="E27" t="s">
        <v>342</v>
      </c>
      <c r="F27" t="s">
        <v>327</v>
      </c>
      <c r="G27" t="s">
        <v>343</v>
      </c>
      <c r="H27" s="48">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48">
        <v>1.5</v>
      </c>
    </row>
    <row r="30" spans="1:10" x14ac:dyDescent="0.25">
      <c r="A30" t="str">
        <f>A29</f>
        <v>3C Aggregated and non-CO2 emissions on land</v>
      </c>
      <c r="B30" t="str">
        <f>B29</f>
        <v>3C4 Direct N2O from managed soils (N2O)</v>
      </c>
      <c r="C30" t="str">
        <f>C29</f>
        <v>3C4 Direct N2O from managed soils (N2O)</v>
      </c>
      <c r="E30" t="s">
        <v>853</v>
      </c>
      <c r="H30" s="48">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5">
      <c r="A35" t="str">
        <f>A68</f>
        <v>3C Aggregated and non-CO2 emissions on land</v>
      </c>
      <c r="B35" t="str">
        <f>B68</f>
        <v>3C4 Direct N2O from managed soils (N2O)</v>
      </c>
      <c r="C35" t="str">
        <f>C34</f>
        <v>3C4 Direct N2O from managed soils (N2O)</v>
      </c>
      <c r="E35" t="s">
        <v>864</v>
      </c>
      <c r="F35" t="s">
        <v>327</v>
      </c>
      <c r="H35" s="48">
        <v>0.6</v>
      </c>
    </row>
    <row r="36" spans="1:8" x14ac:dyDescent="0.25">
      <c r="A36" t="str">
        <f>A35</f>
        <v>3C Aggregated and non-CO2 emissions on land</v>
      </c>
      <c r="B36" t="str">
        <f>B35</f>
        <v>3C4 Direct N2O from managed soils (N2O)</v>
      </c>
      <c r="C36" t="str">
        <f>C35</f>
        <v>3C4 Direct N2O from managed soils (N2O)</v>
      </c>
      <c r="E36" t="s">
        <v>865</v>
      </c>
      <c r="F36" t="s">
        <v>327</v>
      </c>
      <c r="H36" s="48">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5">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25">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25">
      <c r="A44" t="str">
        <f t="shared" si="8"/>
        <v>3C Aggregated and non-CO2 emissions on land</v>
      </c>
      <c r="B44" t="str">
        <f t="shared" si="7"/>
        <v>3C4 Direct N2O from managed soils (N2O)</v>
      </c>
      <c r="C44" t="str">
        <f t="shared" si="7"/>
        <v>Crop residues</v>
      </c>
      <c r="E44" t="s">
        <v>912</v>
      </c>
      <c r="F44" t="s">
        <v>377</v>
      </c>
      <c r="H44" s="48">
        <v>0.48</v>
      </c>
    </row>
    <row r="45" spans="1:8" x14ac:dyDescent="0.25">
      <c r="A45" t="str">
        <f t="shared" si="8"/>
        <v>3C Aggregated and non-CO2 emissions on land</v>
      </c>
      <c r="B45" t="str">
        <f t="shared" si="7"/>
        <v>3C4 Direct N2O from managed soils (N2O)</v>
      </c>
      <c r="C45" t="str">
        <f t="shared" si="7"/>
        <v>Crop residues</v>
      </c>
      <c r="E45" t="s">
        <v>913</v>
      </c>
      <c r="F45" t="s">
        <v>365</v>
      </c>
      <c r="H45" s="48">
        <v>4.2</v>
      </c>
    </row>
    <row r="46" spans="1:8" x14ac:dyDescent="0.25">
      <c r="A46" t="str">
        <f t="shared" si="8"/>
        <v>3C Aggregated and non-CO2 emissions on land</v>
      </c>
      <c r="B46" t="str">
        <f t="shared" si="7"/>
        <v>3C4 Direct N2O from managed soils (N2O)</v>
      </c>
      <c r="C46" t="str">
        <f t="shared" si="7"/>
        <v>Crop residues</v>
      </c>
      <c r="E46" t="s">
        <v>914</v>
      </c>
      <c r="F46" t="s">
        <v>365</v>
      </c>
      <c r="H46" s="48">
        <v>2.8</v>
      </c>
    </row>
    <row r="47" spans="1:8" x14ac:dyDescent="0.25">
      <c r="A47" t="str">
        <f t="shared" si="8"/>
        <v>3C Aggregated and non-CO2 emissions on land</v>
      </c>
      <c r="B47" t="str">
        <f t="shared" si="7"/>
        <v>3C4 Direct N2O from managed soils (N2O)</v>
      </c>
      <c r="C47" t="str">
        <f t="shared" si="7"/>
        <v>Crop residues</v>
      </c>
      <c r="E47" t="s">
        <v>915</v>
      </c>
      <c r="F47" t="s">
        <v>365</v>
      </c>
      <c r="H47" s="48">
        <v>3.7</v>
      </c>
    </row>
    <row r="48" spans="1:8" x14ac:dyDescent="0.25">
      <c r="A48" t="str">
        <f t="shared" si="8"/>
        <v>3C Aggregated and non-CO2 emissions on land</v>
      </c>
      <c r="B48" t="str">
        <f t="shared" si="7"/>
        <v>3C4 Direct N2O from managed soils (N2O)</v>
      </c>
      <c r="C48" t="str">
        <f t="shared" si="7"/>
        <v>Crop residues</v>
      </c>
      <c r="E48" t="s">
        <v>916</v>
      </c>
      <c r="H48" s="48">
        <v>1.5</v>
      </c>
    </row>
    <row r="49" spans="1:8" x14ac:dyDescent="0.25">
      <c r="A49" t="str">
        <f t="shared" si="8"/>
        <v>3C Aggregated and non-CO2 emissions on land</v>
      </c>
      <c r="B49" t="str">
        <f t="shared" si="7"/>
        <v>3C4 Direct N2O from managed soils (N2O)</v>
      </c>
      <c r="C49" t="str">
        <f t="shared" si="7"/>
        <v>Crop residues</v>
      </c>
      <c r="E49" t="s">
        <v>917</v>
      </c>
      <c r="H49" s="48">
        <v>1.4</v>
      </c>
    </row>
    <row r="50" spans="1:8" x14ac:dyDescent="0.25">
      <c r="A50" t="str">
        <f t="shared" si="8"/>
        <v>3C Aggregated and non-CO2 emissions on land</v>
      </c>
      <c r="B50" t="str">
        <f t="shared" si="7"/>
        <v>3C4 Direct N2O from managed soils (N2O)</v>
      </c>
      <c r="C50" t="str">
        <f t="shared" si="7"/>
        <v>Crop residues</v>
      </c>
      <c r="E50" t="s">
        <v>918</v>
      </c>
      <c r="H50" s="48">
        <v>1.3</v>
      </c>
    </row>
    <row r="51" spans="1:8" x14ac:dyDescent="0.25">
      <c r="A51" t="str">
        <f t="shared" si="8"/>
        <v>3C Aggregated and non-CO2 emissions on land</v>
      </c>
      <c r="B51" t="str">
        <f t="shared" si="7"/>
        <v>3C4 Direct N2O from managed soils (N2O)</v>
      </c>
      <c r="C51" t="str">
        <f t="shared" si="7"/>
        <v>Crop residues</v>
      </c>
      <c r="E51" t="s">
        <v>919</v>
      </c>
      <c r="H51" s="48">
        <v>0.45</v>
      </c>
    </row>
    <row r="52" spans="1:8" x14ac:dyDescent="0.25">
      <c r="A52" t="str">
        <f t="shared" si="8"/>
        <v>3C Aggregated and non-CO2 emissions on land</v>
      </c>
      <c r="B52" t="str">
        <f t="shared" si="7"/>
        <v>3C4 Direct N2O from managed soils (N2O)</v>
      </c>
      <c r="C52" t="str">
        <f t="shared" si="7"/>
        <v>Crop residues</v>
      </c>
      <c r="E52" t="s">
        <v>920</v>
      </c>
      <c r="H52" s="48">
        <v>0</v>
      </c>
    </row>
    <row r="53" spans="1:8" x14ac:dyDescent="0.25">
      <c r="A53" t="str">
        <f t="shared" si="8"/>
        <v>3C Aggregated and non-CO2 emissions on land</v>
      </c>
      <c r="B53" t="str">
        <f t="shared" si="7"/>
        <v>3C4 Direct N2O from managed soils (N2O)</v>
      </c>
      <c r="C53" t="str">
        <f t="shared" si="7"/>
        <v>Crop residues</v>
      </c>
      <c r="E53" t="s">
        <v>921</v>
      </c>
      <c r="H53" s="48">
        <v>0.6</v>
      </c>
    </row>
    <row r="54" spans="1:8" x14ac:dyDescent="0.25">
      <c r="A54" t="str">
        <f>A47</f>
        <v>3C Aggregated and non-CO2 emissions on land</v>
      </c>
      <c r="B54" t="str">
        <f>B47</f>
        <v>3C4 Direct N2O from managed soils (N2O)</v>
      </c>
      <c r="C54" t="str">
        <f>C47</f>
        <v>Crop residues</v>
      </c>
      <c r="E54" t="s">
        <v>922</v>
      </c>
      <c r="F54" t="s">
        <v>327</v>
      </c>
      <c r="H54" s="48">
        <v>0.87</v>
      </c>
    </row>
    <row r="55" spans="1:8" x14ac:dyDescent="0.25">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25">
      <c r="A56" t="str">
        <f t="shared" si="9"/>
        <v>3C Aggregated and non-CO2 emissions on land</v>
      </c>
      <c r="B56" t="str">
        <f t="shared" si="9"/>
        <v>3C4 Direct N2O from managed soils (N2O)</v>
      </c>
      <c r="C56" t="str">
        <f t="shared" si="9"/>
        <v>Crop residues</v>
      </c>
      <c r="E56" t="s">
        <v>924</v>
      </c>
      <c r="F56" t="s">
        <v>327</v>
      </c>
      <c r="H56" s="48">
        <v>0.89</v>
      </c>
    </row>
    <row r="57" spans="1:8" x14ac:dyDescent="0.25">
      <c r="A57" t="str">
        <f>A56</f>
        <v>3C Aggregated and non-CO2 emissions on land</v>
      </c>
      <c r="B57" t="str">
        <f>B56</f>
        <v>3C4 Direct N2O from managed soils (N2O)</v>
      </c>
      <c r="C57" t="str">
        <f>C56</f>
        <v>Crop residues</v>
      </c>
      <c r="E57" t="s">
        <v>925</v>
      </c>
      <c r="F57" t="s">
        <v>327</v>
      </c>
      <c r="H57" s="48">
        <v>0.5</v>
      </c>
    </row>
    <row r="58" spans="1:8" x14ac:dyDescent="0.25">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48">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48">
        <v>0.63</v>
      </c>
    </row>
    <row r="62" spans="1:8" x14ac:dyDescent="0.25">
      <c r="A62" t="str">
        <f>A41</f>
        <v>3C Aggregated and non-CO2 emissions on land</v>
      </c>
      <c r="B62" t="str">
        <f>B41</f>
        <v>3C4 Direct N2O from managed soils (N2O)</v>
      </c>
      <c r="C62" t="str">
        <f>C61</f>
        <v>3C2 Liming (CO2)</v>
      </c>
      <c r="E62" t="s">
        <v>882</v>
      </c>
      <c r="F62" t="s">
        <v>327</v>
      </c>
      <c r="H62" s="48">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5">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0">
        <v>2012</v>
      </c>
      <c r="H5" s="80">
        <v>2020</v>
      </c>
      <c r="I5" s="80">
        <v>2030</v>
      </c>
      <c r="J5" s="80">
        <v>2040</v>
      </c>
      <c r="K5" s="80">
        <v>2050</v>
      </c>
    </row>
    <row r="6" spans="1:12" x14ac:dyDescent="0.25">
      <c r="A6" t="str">
        <f>'IPCC Categories'!A5</f>
        <v>3A Livestock</v>
      </c>
      <c r="C6" t="str">
        <f>'IPCC Categories'!D6</f>
        <v>3A1aii Other cattle</v>
      </c>
      <c r="E6" t="s">
        <v>848</v>
      </c>
      <c r="F6" t="s">
        <v>327</v>
      </c>
      <c r="G6" s="42">
        <v>0.7</v>
      </c>
      <c r="H6" s="42">
        <v>0.74</v>
      </c>
      <c r="I6" s="42">
        <v>0.76</v>
      </c>
      <c r="J6" s="42">
        <v>0.8</v>
      </c>
      <c r="K6" s="42">
        <v>0.83</v>
      </c>
    </row>
    <row r="7" spans="1:12" x14ac:dyDescent="0.25">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25">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70.177455195798046</v>
      </c>
      <c r="AH4" s="22">
        <f>(Drivers!AI5*1000000)/Drivers!AI4</f>
        <v>71.401534163306181</v>
      </c>
      <c r="AI4" s="22">
        <f>(Drivers!AJ5*1000000)/Drivers!AJ4</f>
        <v>72.097153801068586</v>
      </c>
      <c r="AJ4" s="22">
        <f>(Drivers!AK5*1000000)/Drivers!AK4</f>
        <v>72.615390386688091</v>
      </c>
      <c r="AK4" s="22">
        <f>(Drivers!AL5*1000000)/Drivers!AL4</f>
        <v>73.218702641205709</v>
      </c>
      <c r="AL4" s="22">
        <f>(Drivers!AM5*1000000)/Drivers!AM4</f>
        <v>73.692212850372201</v>
      </c>
      <c r="AM4" s="22">
        <f>(Drivers!AN5*1000000)/Drivers!AN4</f>
        <v>73.989802163237314</v>
      </c>
      <c r="AN4" s="22">
        <f>(Drivers!AO5*1000000)/Drivers!AO4</f>
        <v>74.320249220107755</v>
      </c>
      <c r="AO4" s="22">
        <f>(Drivers!AP5*1000000)/Drivers!AP4</f>
        <v>74.725320471954831</v>
      </c>
      <c r="AP4" s="22">
        <f>(Drivers!AQ5*1000000)/Drivers!AQ4</f>
        <v>75.624158585329027</v>
      </c>
      <c r="AQ4" s="22">
        <f>(Drivers!AR5*1000000)/Drivers!AR4</f>
        <v>76.357012643319507</v>
      </c>
      <c r="AR4" s="22">
        <f>(Drivers!AS5*1000000)/Drivers!AS4</f>
        <v>77.400483965133816</v>
      </c>
      <c r="AS4" s="22">
        <f>(Drivers!AT5*1000000)/Drivers!AT4</f>
        <v>78.521924323382024</v>
      </c>
      <c r="AT4" s="22">
        <f>(Drivers!AU5*1000000)/Drivers!AU4</f>
        <v>79.990357674821396</v>
      </c>
      <c r="AU4" s="22">
        <f>(Drivers!AV5*1000000)/Drivers!AV4</f>
        <v>81.633840796488258</v>
      </c>
      <c r="AV4" s="22">
        <f>(Drivers!AW5*1000000)/Drivers!AW4</f>
        <v>82.777197681062518</v>
      </c>
      <c r="AW4" s="22">
        <f>(Drivers!AX5*1000000)/Drivers!AX4</f>
        <v>83.923825515850069</v>
      </c>
      <c r="AX4" s="22">
        <f>(Drivers!AY5*1000000)/Drivers!AY4</f>
        <v>85.255200650703514</v>
      </c>
      <c r="AY4" s="22">
        <f>(Drivers!AZ5*1000000)/Drivers!AZ4</f>
        <v>86.577493328854743</v>
      </c>
      <c r="AZ4" s="22">
        <f>(Drivers!BA5*1000000)/Drivers!BA4</f>
        <v>88.100074174391551</v>
      </c>
      <c r="BA4" s="22">
        <f>(Drivers!BB5*1000000)/Drivers!BB4</f>
        <v>89.567438888727025</v>
      </c>
      <c r="BB4" s="22">
        <f>(Drivers!BC5*1000000)/Drivers!BC4</f>
        <v>91.351481532909105</v>
      </c>
      <c r="BC4" s="22">
        <f>(Drivers!BD5*1000000)/Drivers!BD4</f>
        <v>93.162642504940152</v>
      </c>
      <c r="BD4" s="22">
        <f>(Drivers!BE5*1000000)/Drivers!BE4</f>
        <v>95.039492663253057</v>
      </c>
      <c r="BE4" s="22">
        <f>(Drivers!BF5*1000000)/Drivers!BF4</f>
        <v>96.994860937772074</v>
      </c>
      <c r="BF4" s="22">
        <f>(Drivers!BG5*1000000)/Drivers!BG4</f>
        <v>99.052525588668729</v>
      </c>
      <c r="BG4" s="22">
        <f>(Drivers!BH5*1000000)/Drivers!BH4</f>
        <v>101.32897004902669</v>
      </c>
      <c r="BH4" s="22">
        <f>(Drivers!BI5*1000000)/Drivers!BI4</f>
        <v>102.47768394611506</v>
      </c>
      <c r="BI4" s="22">
        <f>(Drivers!BJ5*1000000)/Drivers!BJ4</f>
        <v>103.46495890496405</v>
      </c>
      <c r="BJ4" s="22">
        <f>(Drivers!BK5*1000000)/Drivers!BK4</f>
        <v>104.49160872303106</v>
      </c>
      <c r="BK4" s="22">
        <f>(Drivers!BL5*1000000)/Drivers!BL4</f>
        <v>105.48741417979825</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985205.95615670993</v>
      </c>
      <c r="AC5" s="27">
        <f>((Data!$AJ$5*'Intermediate calculations'!AC4)+Data!$AK$5)*Drivers!AD4</f>
        <v>997182.14033234713</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950287.9963288866</v>
      </c>
      <c r="AH5" s="27">
        <f>((Data!$AJ$5*'Intermediate calculations'!AH4)+Data!$AK$5)*Drivers!AI4</f>
        <v>984564.00791124313</v>
      </c>
      <c r="AI5" s="27">
        <f>((Data!$AJ$5*'Intermediate calculations'!AI4)+Data!$AK$5)*Drivers!AJ4</f>
        <v>1011578.7011118992</v>
      </c>
      <c r="AJ5" s="27">
        <f>((Data!$AJ$5*'Intermediate calculations'!AJ4)+Data!$AK$5)*Drivers!AK4</f>
        <v>1036281.731196172</v>
      </c>
      <c r="AK5" s="27">
        <f>((Data!$AJ$5*'Intermediate calculations'!AK4)+Data!$AK$5)*Drivers!AL4</f>
        <v>1062921.835597022</v>
      </c>
      <c r="AL5" s="27">
        <f>((Data!$AJ$5*'Intermediate calculations'!AL4)+Data!$AK$5)*Drivers!AM4</f>
        <v>1087974.7960240906</v>
      </c>
      <c r="AM5" s="27">
        <f>((Data!$AJ$5*'Intermediate calculations'!AM4)+Data!$AK$5)*Drivers!AN4</f>
        <v>1109543.82774984</v>
      </c>
      <c r="AN5" s="27">
        <f>((Data!$AJ$5*'Intermediate calculations'!AN4)+Data!$AK$5)*Drivers!AO4</f>
        <v>1131045.9393060445</v>
      </c>
      <c r="AO5" s="27">
        <f>((Data!$AJ$5*'Intermediate calculations'!AO4)+Data!$AK$5)*Drivers!AP4</f>
        <v>1153182.022734632</v>
      </c>
      <c r="AP5" s="27">
        <f>((Data!$AJ$5*'Intermediate calculations'!AP4)+Data!$AK$5)*Drivers!AQ4</f>
        <v>1183370.6459369145</v>
      </c>
      <c r="AQ5" s="27">
        <f>((Data!$AJ$5*'Intermediate calculations'!AQ4)+Data!$AK$5)*Drivers!AR4</f>
        <v>1210039.6380474574</v>
      </c>
      <c r="AR5" s="27">
        <f>((Data!$AJ$5*'Intermediate calculations'!AR4)+Data!$AK$5)*Drivers!AS4</f>
        <v>1242381.7522569846</v>
      </c>
      <c r="AS5" s="27">
        <f>((Data!$AJ$5*'Intermediate calculations'!AS4)+Data!$AK$5)*Drivers!AT4</f>
        <v>1276299.8209828935</v>
      </c>
      <c r="AT5" s="27">
        <f>((Data!$AJ$5*'Intermediate calculations'!AT4)+Data!$AK$5)*Drivers!AU4</f>
        <v>1316790.6608235245</v>
      </c>
      <c r="AU5" s="27">
        <f>((Data!$AJ$5*'Intermediate calculations'!AU4)+Data!$AK$5)*Drivers!AV4</f>
        <v>1360810.4994514536</v>
      </c>
      <c r="AV5" s="27">
        <f>((Data!$AJ$5*'Intermediate calculations'!AV4)+Data!$AK$5)*Drivers!AW4</f>
        <v>1395685.6798732223</v>
      </c>
      <c r="AW5" s="27">
        <f>((Data!$AJ$5*'Intermediate calculations'!AW4)+Data!$AK$5)*Drivers!AX4</f>
        <v>1430803.0718638697</v>
      </c>
      <c r="AX5" s="27">
        <f>((Data!$AJ$5*'Intermediate calculations'!AX4)+Data!$AK$5)*Drivers!AY4</f>
        <v>1469632.5148367805</v>
      </c>
      <c r="AY5" s="27">
        <f>((Data!$AJ$5*'Intermediate calculations'!AY4)+Data!$AK$5)*Drivers!AZ4</f>
        <v>1508489.4013065456</v>
      </c>
      <c r="AZ5" s="27">
        <f>((Data!$AJ$5*'Intermediate calculations'!AZ4)+Data!$AK$5)*Drivers!BA4</f>
        <v>1551442.1444001116</v>
      </c>
      <c r="BA5" s="27">
        <f>((Data!$AJ$5*'Intermediate calculations'!BA4)+Data!$AK$5)*Drivers!BB4</f>
        <v>1593525.263667298</v>
      </c>
      <c r="BB5" s="27">
        <f>((Data!$AJ$5*'Intermediate calculations'!BB4)+Data!$AK$5)*Drivers!BC4</f>
        <v>1642115.6003865851</v>
      </c>
      <c r="BC5" s="27">
        <f>((Data!$AJ$5*'Intermediate calculations'!BC4)+Data!$AK$5)*Drivers!BD4</f>
        <v>1691533.9436601263</v>
      </c>
      <c r="BD5" s="27">
        <f>((Data!$AJ$5*'Intermediate calculations'!BD4)+Data!$AK$5)*Drivers!BE4</f>
        <v>1742544.5033380014</v>
      </c>
      <c r="BE5" s="27">
        <f>((Data!$AJ$5*'Intermediate calculations'!BE4)+Data!$AK$5)*Drivers!BF4</f>
        <v>1795409.5916991448</v>
      </c>
      <c r="BF5" s="27">
        <f>((Data!$AJ$5*'Intermediate calculations'!BF4)+Data!$AK$5)*Drivers!BG4</f>
        <v>1850621.5339315194</v>
      </c>
      <c r="BG5" s="27">
        <f>((Data!$AJ$5*'Intermediate calculations'!BG4)+Data!$AK$5)*Drivers!BH4</f>
        <v>1910637.2425811677</v>
      </c>
      <c r="BH5" s="27">
        <f>((Data!$AJ$5*'Intermediate calculations'!BH4)+Data!$AK$5)*Drivers!BI4</f>
        <v>1947524.6239543515</v>
      </c>
      <c r="BI5" s="27">
        <f>((Data!$AJ$5*'Intermediate calculations'!BI4)+Data!$AK$5)*Drivers!BJ4</f>
        <v>1981009.4633170818</v>
      </c>
      <c r="BJ5" s="27">
        <f>((Data!$AJ$5*'Intermediate calculations'!BJ4)+Data!$AK$5)*Drivers!BK4</f>
        <v>2015235.6569574976</v>
      </c>
      <c r="BK5" s="27">
        <f>((Data!$AJ$5*'Intermediate calculations'!BK4)+Data!$AK$5)*Drivers!BL4</f>
        <v>2048711.365827014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0.1371891355196726</v>
      </c>
      <c r="AP6" s="22"/>
      <c r="AQ6" s="22">
        <f>(AQ8-AD8)/AD8</f>
        <v>0.23263628960304297</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16.04303076244269</v>
      </c>
      <c r="AH7" s="45">
        <f>AH5*ttokg/Drivers!AI4</f>
        <v>16.363001286435644</v>
      </c>
      <c r="AI7" s="45">
        <f>AI5*ttokg/Drivers!AJ4</f>
        <v>16.544834146816974</v>
      </c>
      <c r="AJ7" s="45">
        <f>AJ5*ttokg/Drivers!AK4</f>
        <v>16.680299616165374</v>
      </c>
      <c r="AK7" s="45">
        <f>AK5*ttokg/Drivers!AL4</f>
        <v>16.838003606948217</v>
      </c>
      <c r="AL7" s="45">
        <f>AL5*ttokg/Drivers!AM4</f>
        <v>16.961777737347212</v>
      </c>
      <c r="AM7" s="45">
        <f>AM5*ttokg/Drivers!AN4</f>
        <v>17.039566679808985</v>
      </c>
      <c r="AN7" s="45">
        <f>AN5*ttokg/Drivers!AO4</f>
        <v>17.125944536749053</v>
      </c>
      <c r="AO7" s="45">
        <f>AO5*ttokg/Drivers!AP4</f>
        <v>17.23182893158662</v>
      </c>
      <c r="AP7" s="45">
        <f>AP5*ttokg/Drivers!AQ4</f>
        <v>17.466782484221095</v>
      </c>
      <c r="AQ7" s="45">
        <f>AQ5*ttokg/Drivers!AR4</f>
        <v>17.65834830895129</v>
      </c>
      <c r="AR7" s="45">
        <f>AR5*ttokg/Drivers!AS4</f>
        <v>17.931108542951737</v>
      </c>
      <c r="AS7" s="45">
        <f>AS5*ttokg/Drivers!AT4</f>
        <v>18.224249646246729</v>
      </c>
      <c r="AT7" s="45">
        <f>AT5*ttokg/Drivers!AU4</f>
        <v>18.608093663978099</v>
      </c>
      <c r="AU7" s="45">
        <f>AU5*ttokg/Drivers!AV4</f>
        <v>19.037695159937005</v>
      </c>
      <c r="AV7" s="45">
        <f>AV5*ttokg/Drivers!AW4</f>
        <v>19.336565176642651</v>
      </c>
      <c r="AW7" s="45">
        <f>AW5*ttokg/Drivers!AX4</f>
        <v>19.636290209798602</v>
      </c>
      <c r="AX7" s="45">
        <f>AX5*ttokg/Drivers!AY4</f>
        <v>19.984307626025814</v>
      </c>
      <c r="AY7" s="45">
        <f>AY5*ttokg/Drivers!AZ4</f>
        <v>20.329950915658827</v>
      </c>
      <c r="AZ7" s="45">
        <f>AZ5*ttokg/Drivers!BA4</f>
        <v>20.727948923875417</v>
      </c>
      <c r="BA7" s="45">
        <f>BA5*ttokg/Drivers!BB4</f>
        <v>21.111513603113792</v>
      </c>
      <c r="BB7" s="45">
        <f>BB5*ttokg/Drivers!BC4</f>
        <v>21.577856931311633</v>
      </c>
      <c r="BC7" s="45">
        <f>BC5*ttokg/Drivers!BD4</f>
        <v>22.051288908037851</v>
      </c>
      <c r="BD7" s="45">
        <f>BD5*ttokg/Drivers!BE4</f>
        <v>22.541891838528656</v>
      </c>
      <c r="BE7" s="45">
        <f>BE5*ttokg/Drivers!BF4</f>
        <v>23.053019166098636</v>
      </c>
      <c r="BF7" s="45">
        <f>BF5*ttokg/Drivers!BG4</f>
        <v>23.590886455730672</v>
      </c>
      <c r="BG7" s="45">
        <f>BG5*ttokg/Drivers!BH4</f>
        <v>24.185942123016915</v>
      </c>
      <c r="BH7" s="45">
        <f>BH5*ttokg/Drivers!BI4</f>
        <v>24.486212446521932</v>
      </c>
      <c r="BI7" s="45">
        <f>BI5*ttokg/Drivers!BJ4</f>
        <v>24.744283121938494</v>
      </c>
      <c r="BJ7" s="45">
        <f>BJ5*ttokg/Drivers!BK4</f>
        <v>25.012646265954363</v>
      </c>
      <c r="BK7" s="45">
        <f>BK5*ttokg/Drivers!BL4</f>
        <v>25.272946787615542</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993926.42644116026</v>
      </c>
      <c r="AC8" s="22">
        <f>((Data!$AJ$14*'Intermediate calculations'!AC5)+Data!$AK$14)</f>
        <v>1007610.0166861245</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954030.32535697427</v>
      </c>
      <c r="AH8" s="22">
        <f>((Data!$AJ$14*'Intermediate calculations'!AH5)+Data!$AK$14)</f>
        <v>993192.95769847766</v>
      </c>
      <c r="AI8" s="22">
        <f>((Data!$AJ$14*'Intermediate calculations'!AI5)+Data!$AK$14)</f>
        <v>1024059.0488448697</v>
      </c>
      <c r="AJ8" s="22">
        <f>((Data!$AJ$14*'Intermediate calculations'!AJ5)+Data!$AK$14)</f>
        <v>1052283.9104973688</v>
      </c>
      <c r="AK8" s="22">
        <f>((Data!$AJ$14*'Intermediate calculations'!AK5)+Data!$AK$14)</f>
        <v>1082722.0089232309</v>
      </c>
      <c r="AL8" s="22">
        <f>((Data!$AJ$14*'Intermediate calculations'!AL5)+Data!$AK$14)</f>
        <v>1111346.6893623215</v>
      </c>
      <c r="AM8" s="22">
        <f>((Data!$AJ$14*'Intermediate calculations'!AM5)+Data!$AK$14)</f>
        <v>1135990.748587478</v>
      </c>
      <c r="AN8" s="22">
        <f>((Data!$AJ$14*'Intermediate calculations'!AN5)+Data!$AK$14)</f>
        <v>1160558.3470496947</v>
      </c>
      <c r="AO8" s="22">
        <f>((Data!$AJ$14*'Intermediate calculations'!AO5)+Data!$AK$14)</f>
        <v>1185850.3007156474</v>
      </c>
      <c r="AP8" s="22">
        <f>((Data!$AJ$14*'Intermediate calculations'!AP5)+Data!$AK$14)</f>
        <v>1220342.8188584449</v>
      </c>
      <c r="AQ8" s="22">
        <f>((Data!$AJ$14*'Intermediate calculations'!AQ5)+Data!$AK$14)</f>
        <v>1250813.9234218844</v>
      </c>
      <c r="AR8" s="22">
        <f>((Data!$AJ$14*'Intermediate calculations'!AR5)+Data!$AK$14)</f>
        <v>1287766.9488604276</v>
      </c>
      <c r="AS8" s="22">
        <f>((Data!$AJ$14*'Intermediate calculations'!AS5)+Data!$AK$14)</f>
        <v>1326520.6075833801</v>
      </c>
      <c r="AT8" s="22">
        <f>((Data!$AJ$14*'Intermediate calculations'!AT5)+Data!$AK$14)</f>
        <v>1372784.0962645889</v>
      </c>
      <c r="AU8" s="22">
        <f>((Data!$AJ$14*'Intermediate calculations'!AU5)+Data!$AK$14)</f>
        <v>1423079.7017429487</v>
      </c>
      <c r="AV8" s="22">
        <f>((Data!$AJ$14*'Intermediate calculations'!AV5)+Data!$AK$14)</f>
        <v>1462926.9244987131</v>
      </c>
      <c r="AW8" s="22">
        <f>((Data!$AJ$14*'Intermediate calculations'!AW5)+Data!$AK$14)</f>
        <v>1503050.8901479167</v>
      </c>
      <c r="AX8" s="22">
        <f>((Data!$AJ$14*'Intermediate calculations'!AX5)+Data!$AK$14)</f>
        <v>1547416.1219520816</v>
      </c>
      <c r="AY8" s="22">
        <f>((Data!$AJ$14*'Intermediate calculations'!AY5)+Data!$AK$14)</f>
        <v>1591812.7097842041</v>
      </c>
      <c r="AZ8" s="22">
        <f>((Data!$AJ$14*'Intermediate calculations'!AZ5)+Data!$AK$14)</f>
        <v>1640889.0873490388</v>
      </c>
      <c r="BA8" s="22">
        <f>((Data!$AJ$14*'Intermediate calculations'!BA5)+Data!$AK$14)</f>
        <v>1688971.8616147824</v>
      </c>
      <c r="BB8" s="22">
        <f>((Data!$AJ$14*'Intermediate calculations'!BB5)+Data!$AK$14)</f>
        <v>1744489.5664012639</v>
      </c>
      <c r="BC8" s="22">
        <f>((Data!$AJ$14*'Intermediate calculations'!BC5)+Data!$AK$14)</f>
        <v>1800953.3239740417</v>
      </c>
      <c r="BD8" s="22">
        <f>((Data!$AJ$14*'Intermediate calculations'!BD5)+Data!$AK$14)</f>
        <v>1859236.2951242572</v>
      </c>
      <c r="BE8" s="22">
        <f>((Data!$AJ$14*'Intermediate calculations'!BE5)+Data!$AK$14)</f>
        <v>1919638.1891490056</v>
      </c>
      <c r="BF8" s="22">
        <f>((Data!$AJ$14*'Intermediate calculations'!BF5)+Data!$AK$14)</f>
        <v>1982721.5204552598</v>
      </c>
      <c r="BG8" s="22">
        <f>((Data!$AJ$14*'Intermediate calculations'!BG5)+Data!$AK$14)</f>
        <v>2051293.4757107194</v>
      </c>
      <c r="BH8" s="22">
        <f>((Data!$AJ$14*'Intermediate calculations'!BH5)+Data!$AK$14)</f>
        <v>2093439.7724374491</v>
      </c>
      <c r="BI8" s="22">
        <f>((Data!$AJ$14*'Intermediate calculations'!BI5)+Data!$AK$14)</f>
        <v>2131698.4376799338</v>
      </c>
      <c r="BJ8" s="22">
        <f>((Data!$AJ$14*'Intermediate calculations'!BJ5)+Data!$AK$14)</f>
        <v>2170804.1496957</v>
      </c>
      <c r="BK8" s="22">
        <f>((Data!$AJ$14*'Intermediate calculations'!BK5)+Data!$AK$14)</f>
        <v>2209052.3827399118</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705982.44076416094</v>
      </c>
      <c r="AH9" s="22">
        <f t="shared" si="1"/>
        <v>736949.17461227044</v>
      </c>
      <c r="AI9" s="22">
        <f t="shared" si="1"/>
        <v>761899.93234058307</v>
      </c>
      <c r="AJ9" s="22">
        <f t="shared" si="1"/>
        <v>785003.79723103705</v>
      </c>
      <c r="AK9" s="22">
        <f t="shared" si="1"/>
        <v>809876.06267457677</v>
      </c>
      <c r="AL9" s="22">
        <f t="shared" si="1"/>
        <v>833510.01702174114</v>
      </c>
      <c r="AM9" s="22">
        <f t="shared" si="1"/>
        <v>854265.04293778341</v>
      </c>
      <c r="AN9" s="22">
        <f t="shared" si="1"/>
        <v>875060.99367546989</v>
      </c>
      <c r="AO9" s="22">
        <f t="shared" si="1"/>
        <v>896502.82734102942</v>
      </c>
      <c r="AP9" s="22">
        <f t="shared" si="1"/>
        <v>925019.85669470124</v>
      </c>
      <c r="AQ9" s="22">
        <f t="shared" si="1"/>
        <v>950618.58180063218</v>
      </c>
      <c r="AR9" s="22">
        <f t="shared" si="1"/>
        <v>983853.94892936666</v>
      </c>
      <c r="AS9" s="22">
        <f t="shared" si="1"/>
        <v>1018767.826624036</v>
      </c>
      <c r="AT9" s="22">
        <f t="shared" si="1"/>
        <v>1059789.3223162626</v>
      </c>
      <c r="AU9" s="22">
        <f t="shared" si="1"/>
        <v>1104309.8485525283</v>
      </c>
      <c r="AV9" s="22">
        <f t="shared" si="1"/>
        <v>1141083.0011089963</v>
      </c>
      <c r="AW9" s="22">
        <f t="shared" si="1"/>
        <v>1178391.8978759667</v>
      </c>
      <c r="AX9" s="22">
        <f t="shared" si="1"/>
        <v>1219363.9040982404</v>
      </c>
      <c r="AY9" s="22">
        <f t="shared" si="1"/>
        <v>1260715.6661490898</v>
      </c>
      <c r="AZ9" s="22">
        <f t="shared" si="1"/>
        <v>1306147.713529835</v>
      </c>
      <c r="BA9" s="22">
        <f t="shared" si="1"/>
        <v>1351177.489291826</v>
      </c>
      <c r="BB9" s="22">
        <f t="shared" si="1"/>
        <v>1400825.1218202149</v>
      </c>
      <c r="BC9" s="22">
        <f t="shared" si="1"/>
        <v>1451568.3791230777</v>
      </c>
      <c r="BD9" s="22">
        <f t="shared" si="1"/>
        <v>1504122.1627555243</v>
      </c>
      <c r="BE9" s="22">
        <f t="shared" si="1"/>
        <v>1558746.2095889926</v>
      </c>
      <c r="BF9" s="22">
        <f t="shared" si="1"/>
        <v>1615918.0391710368</v>
      </c>
      <c r="BG9" s="22">
        <f t="shared" si="1"/>
        <v>1677958.0631313685</v>
      </c>
      <c r="BH9" s="22">
        <f t="shared" si="1"/>
        <v>1718714.0531711457</v>
      </c>
      <c r="BI9" s="22">
        <f t="shared" si="1"/>
        <v>1756519.5126482656</v>
      </c>
      <c r="BJ9" s="22">
        <f t="shared" si="1"/>
        <v>1795255.0317983441</v>
      </c>
      <c r="BK9" s="22">
        <f t="shared" si="1"/>
        <v>1833513.4776741266</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248047.88459281332</v>
      </c>
      <c r="AH10" s="22">
        <f t="shared" si="2"/>
        <v>256243.78308620723</v>
      </c>
      <c r="AI10" s="22">
        <f t="shared" ref="AI10:BK10" si="3">AI8-AI9</f>
        <v>262159.11650428665</v>
      </c>
      <c r="AJ10" s="22">
        <f t="shared" si="3"/>
        <v>267280.11326633173</v>
      </c>
      <c r="AK10" s="22">
        <f t="shared" si="3"/>
        <v>272845.94624865416</v>
      </c>
      <c r="AL10" s="22">
        <f t="shared" si="3"/>
        <v>277836.67234058038</v>
      </c>
      <c r="AM10" s="22">
        <f t="shared" si="3"/>
        <v>281725.70564969454</v>
      </c>
      <c r="AN10" s="22">
        <f t="shared" si="3"/>
        <v>285497.35337422485</v>
      </c>
      <c r="AO10" s="22">
        <f t="shared" si="3"/>
        <v>289347.47337461798</v>
      </c>
      <c r="AP10" s="22">
        <f t="shared" si="3"/>
        <v>295322.96216374368</v>
      </c>
      <c r="AQ10" s="22">
        <f t="shared" si="3"/>
        <v>300195.34162125224</v>
      </c>
      <c r="AR10" s="22">
        <f t="shared" si="3"/>
        <v>303912.99993106094</v>
      </c>
      <c r="AS10" s="22">
        <f t="shared" si="3"/>
        <v>307752.78095934412</v>
      </c>
      <c r="AT10" s="22">
        <f t="shared" si="3"/>
        <v>312994.77394832624</v>
      </c>
      <c r="AU10" s="22">
        <f t="shared" si="3"/>
        <v>318769.85319042043</v>
      </c>
      <c r="AV10" s="22">
        <f t="shared" si="3"/>
        <v>321843.92338971677</v>
      </c>
      <c r="AW10" s="22">
        <f t="shared" si="3"/>
        <v>324658.99227195</v>
      </c>
      <c r="AX10" s="22">
        <f t="shared" si="3"/>
        <v>328052.21785384114</v>
      </c>
      <c r="AY10" s="22">
        <f t="shared" si="3"/>
        <v>331097.04363511433</v>
      </c>
      <c r="AZ10" s="22">
        <f t="shared" si="3"/>
        <v>334741.37381920381</v>
      </c>
      <c r="BA10" s="22">
        <f t="shared" si="3"/>
        <v>337794.37232295633</v>
      </c>
      <c r="BB10" s="22">
        <f t="shared" si="3"/>
        <v>343664.44458104903</v>
      </c>
      <c r="BC10" s="22">
        <f t="shared" si="3"/>
        <v>349384.94485096401</v>
      </c>
      <c r="BD10" s="22">
        <f t="shared" si="3"/>
        <v>355114.13236873294</v>
      </c>
      <c r="BE10" s="22">
        <f t="shared" si="3"/>
        <v>360891.97956001293</v>
      </c>
      <c r="BF10" s="22">
        <f t="shared" si="3"/>
        <v>366803.48128422303</v>
      </c>
      <c r="BG10" s="22">
        <f t="shared" si="3"/>
        <v>373335.41257935087</v>
      </c>
      <c r="BH10" s="22">
        <f t="shared" si="3"/>
        <v>374725.71926630335</v>
      </c>
      <c r="BI10" s="22">
        <f t="shared" si="3"/>
        <v>375178.92503166827</v>
      </c>
      <c r="BJ10" s="22">
        <f t="shared" si="3"/>
        <v>375549.11789735593</v>
      </c>
      <c r="BK10" s="22">
        <f t="shared" si="3"/>
        <v>375538.90506578516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2146845.3123571589</v>
      </c>
      <c r="AF12" s="22">
        <f>((Data!$AJ$6*'Intermediate calculations'!AF4)+Data!$AK$6)*Drivers!AG4</f>
        <v>2176243.6654550009</v>
      </c>
      <c r="AG12" s="22">
        <f>((Data!$AJ$6*'Intermediate calculations'!AG4)+Data!$AK$6)*Drivers!AH4</f>
        <v>2114546.284766383</v>
      </c>
      <c r="AH12" s="22">
        <f>((Data!$AJ$6*'Intermediate calculations'!AH4)+Data!$AK$6)*Drivers!AI4</f>
        <v>2168030.2925376878</v>
      </c>
      <c r="AI12" s="22">
        <f>((Data!$AJ$6*'Intermediate calculations'!AI4)+Data!$AK$6)*Drivers!AJ4</f>
        <v>2214616.7511662659</v>
      </c>
      <c r="AJ12" s="22">
        <f>((Data!$AJ$6*'Intermediate calculations'!AJ4)+Data!$AK$6)*Drivers!AK4</f>
        <v>2259040.0496738707</v>
      </c>
      <c r="AK12" s="22">
        <f>((Data!$AJ$6*'Intermediate calculations'!AK4)+Data!$AK$6)*Drivers!AL4</f>
        <v>2305782.0510715418</v>
      </c>
      <c r="AL12" s="22">
        <f>((Data!$AJ$6*'Intermediate calculations'!AL4)+Data!$AK$6)*Drivers!AM4</f>
        <v>2351176.5858181319</v>
      </c>
      <c r="AM12" s="22">
        <f>((Data!$AJ$6*'Intermediate calculations'!AM4)+Data!$AK$6)*Drivers!AN4</f>
        <v>2392118.4129915638</v>
      </c>
      <c r="AN12" s="22">
        <f>((Data!$AJ$6*'Intermediate calculations'!AN4)+Data!$AK$6)*Drivers!AO4</f>
        <v>2432119.1954823113</v>
      </c>
      <c r="AO12" s="22">
        <f>((Data!$AJ$6*'Intermediate calculations'!AO4)+Data!$AK$6)*Drivers!AP4</f>
        <v>2471863.0106131765</v>
      </c>
      <c r="AP12" s="22">
        <f>((Data!$AJ$6*'Intermediate calculations'!AP4)+Data!$AK$6)*Drivers!AQ4</f>
        <v>2519033.2928135851</v>
      </c>
      <c r="AQ12" s="22">
        <f>((Data!$AJ$6*'Intermediate calculations'!AQ4)+Data!$AK$6)*Drivers!AR4</f>
        <v>2561533.7619620301</v>
      </c>
      <c r="AR12" s="22">
        <f>((Data!$AJ$6*'Intermediate calculations'!AR4)+Data!$AK$6)*Drivers!AS4</f>
        <v>2609678.1733000781</v>
      </c>
      <c r="AS12" s="22">
        <f>((Data!$AJ$6*'Intermediate calculations'!AS4)+Data!$AK$6)*Drivers!AT4</f>
        <v>2659186.0168919116</v>
      </c>
      <c r="AT12" s="22">
        <f>((Data!$AJ$6*'Intermediate calculations'!AT4)+Data!$AK$6)*Drivers!AU4</f>
        <v>2715249.6980069876</v>
      </c>
      <c r="AU12" s="22">
        <f>((Data!$AJ$6*'Intermediate calculations'!AU4)+Data!$AK$6)*Drivers!AV4</f>
        <v>2774686.2644381216</v>
      </c>
      <c r="AV12" s="22">
        <f>((Data!$AJ$6*'Intermediate calculations'!AV4)+Data!$AK$6)*Drivers!AW4</f>
        <v>2824281.9289820613</v>
      </c>
      <c r="AW12" s="22">
        <f>((Data!$AJ$6*'Intermediate calculations'!AW4)+Data!$AK$6)*Drivers!AX4</f>
        <v>2873899.9669156359</v>
      </c>
      <c r="AX12" s="22">
        <f>((Data!$AJ$6*'Intermediate calculations'!AX4)+Data!$AK$6)*Drivers!AY4</f>
        <v>2927145.6587264463</v>
      </c>
      <c r="AY12" s="22">
        <f>((Data!$AJ$6*'Intermediate calculations'!AY4)+Data!$AK$6)*Drivers!AZ4</f>
        <v>2980171.9283386855</v>
      </c>
      <c r="AZ12" s="22">
        <f>((Data!$AJ$6*'Intermediate calculations'!AZ4)+Data!$AK$6)*Drivers!BA4</f>
        <v>3037207.7717517586</v>
      </c>
      <c r="BA12" s="22">
        <f>((Data!$AJ$6*'Intermediate calculations'!BA4)+Data!$AK$6)*Drivers!BB4</f>
        <v>3093072.1166480435</v>
      </c>
      <c r="BB12" s="22">
        <f>((Data!$AJ$6*'Intermediate calculations'!BB4)+Data!$AK$6)*Drivers!BC4</f>
        <v>3155468.8381095184</v>
      </c>
      <c r="BC12" s="22">
        <f>((Data!$AJ$6*'Intermediate calculations'!BC4)+Data!$AK$6)*Drivers!BD4</f>
        <v>3218474.3671187363</v>
      </c>
      <c r="BD12" s="22">
        <f>((Data!$AJ$6*'Intermediate calculations'!BD4)+Data!$AK$6)*Drivers!BE4</f>
        <v>3282877.0661588907</v>
      </c>
      <c r="BE12" s="22">
        <f>((Data!$AJ$6*'Intermediate calculations'!BE4)+Data!$AK$6)*Drivers!BF4</f>
        <v>3348942.6213601199</v>
      </c>
      <c r="BF12" s="22">
        <f>((Data!$AJ$6*'Intermediate calculations'!BF4)+Data!$AK$6)*Drivers!BG4</f>
        <v>3417176.4481105525</v>
      </c>
      <c r="BG12" s="22">
        <f>((Data!$AJ$6*'Intermediate calculations'!BG4)+Data!$AK$6)*Drivers!BH4</f>
        <v>3490161.172838788</v>
      </c>
      <c r="BH12" s="22">
        <f>((Data!$AJ$6*'Intermediate calculations'!BH4)+Data!$AK$6)*Drivers!BI4</f>
        <v>3538794.7445545043</v>
      </c>
      <c r="BI12" s="22">
        <f>((Data!$AJ$6*'Intermediate calculations'!BI4)+Data!$AK$6)*Drivers!BJ4</f>
        <v>3583618.242554443</v>
      </c>
      <c r="BJ12" s="22">
        <f>((Data!$AJ$6*'Intermediate calculations'!BJ4)+Data!$AK$6)*Drivers!BK4</f>
        <v>3628941.9466746976</v>
      </c>
      <c r="BK12" s="22">
        <f>((Data!$AJ$6*'Intermediate calculations'!BK4)+Data!$AK$6)*Drivers!BL4</f>
        <v>3673205.7911834097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35.698368522141436</v>
      </c>
      <c r="AH13" s="45">
        <f>AH12*ttokg/Drivers!AI4</f>
        <v>36.031666992466057</v>
      </c>
      <c r="AI13" s="45">
        <f>AI12*ttokg/Drivers!AJ4</f>
        <v>36.221073858647202</v>
      </c>
      <c r="AJ13" s="45">
        <f>AJ12*ttokg/Drivers!AK4</f>
        <v>36.362181961831801</v>
      </c>
      <c r="AK13" s="45">
        <f>AK12*ttokg/Drivers!AL4</f>
        <v>36.526454902464195</v>
      </c>
      <c r="AL13" s="45">
        <f>AL12*ttokg/Drivers!AM4</f>
        <v>36.655384679535324</v>
      </c>
      <c r="AM13" s="45">
        <f>AM12*ttokg/Drivers!AN4</f>
        <v>36.736413816866886</v>
      </c>
      <c r="AN13" s="45">
        <f>AN12*ttokg/Drivers!AO4</f>
        <v>36.826389628478452</v>
      </c>
      <c r="AO13" s="45">
        <f>AO12*ttokg/Drivers!AP4</f>
        <v>36.936684496862597</v>
      </c>
      <c r="AP13" s="45">
        <f>AP12*ttokg/Drivers!AQ4</f>
        <v>37.181424727034958</v>
      </c>
      <c r="AQ13" s="45">
        <f>AQ12*ttokg/Drivers!AR4</f>
        <v>37.38096997124142</v>
      </c>
      <c r="AR13" s="45">
        <f>AR12*ttokg/Drivers!AS4</f>
        <v>37.665091669775563</v>
      </c>
      <c r="AS13" s="45">
        <f>AS12*ttokg/Drivers!AT4</f>
        <v>37.97044317559002</v>
      </c>
      <c r="AT13" s="45">
        <f>AT12*ttokg/Drivers!AU4</f>
        <v>38.370275705026202</v>
      </c>
      <c r="AU13" s="45">
        <f>AU12*ttokg/Drivers!AV4</f>
        <v>38.817771679547356</v>
      </c>
      <c r="AV13" s="45">
        <f>AV12*ttokg/Drivers!AW4</f>
        <v>39.129090729036037</v>
      </c>
      <c r="AW13" s="45">
        <f>AW12*ttokg/Drivers!AX4</f>
        <v>39.441300409547338</v>
      </c>
      <c r="AX13" s="45">
        <f>AX12*ttokg/Drivers!AY4</f>
        <v>39.803814028074925</v>
      </c>
      <c r="AY13" s="45">
        <f>AY12*ttokg/Drivers!AZ4</f>
        <v>40.163854628924732</v>
      </c>
      <c r="AZ13" s="45">
        <f>AZ12*ttokg/Drivers!BA4</f>
        <v>40.578430714482394</v>
      </c>
      <c r="BA13" s="45">
        <f>BA12*ttokg/Drivers!BB4</f>
        <v>40.97797226995241</v>
      </c>
      <c r="BB13" s="45">
        <f>BB12*ttokg/Drivers!BC4</f>
        <v>41.463740508835109</v>
      </c>
      <c r="BC13" s="45">
        <f>BC12*ttokg/Drivers!BD4</f>
        <v>41.956892664466437</v>
      </c>
      <c r="BD13" s="45">
        <f>BD12*ttokg/Drivers!BE4</f>
        <v>42.467931007088758</v>
      </c>
      <c r="BE13" s="45">
        <f>BE12*ttokg/Drivers!BF4</f>
        <v>43.000348663234902</v>
      </c>
      <c r="BF13" s="45">
        <f>BF12*ttokg/Drivers!BG4</f>
        <v>43.560620098974887</v>
      </c>
      <c r="BG13" s="45">
        <f>BG12*ttokg/Drivers!BH4</f>
        <v>44.180462018128871</v>
      </c>
      <c r="BH13" s="45">
        <f>BH12*ttokg/Drivers!BI4</f>
        <v>44.493239702333007</v>
      </c>
      <c r="BI13" s="45">
        <f>BI12*ttokg/Drivers!BJ4</f>
        <v>44.762059968270613</v>
      </c>
      <c r="BJ13" s="45">
        <f>BJ12*ttokg/Drivers!BK4</f>
        <v>45.041601421888892</v>
      </c>
      <c r="BK13" s="45">
        <f>BK12*ttokg/Drivers!BL4</f>
        <v>45.31274441534876</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1.7769639975511994E-2</v>
      </c>
      <c r="Z14" s="22">
        <f>((Data!$AJ$6*LN('Intermediate calculations'!Z4))+Data!$AK$6)</f>
        <v>1.7771577329076322E-2</v>
      </c>
      <c r="AA14" s="22">
        <f>((Data!$AJ$6*LN('Intermediate calculations'!AA4))+Data!$AK$6)</f>
        <v>1.7774491233747497E-2</v>
      </c>
      <c r="AB14" s="22">
        <f>((Data!$AJ$6*LN('Intermediate calculations'!AB4))+Data!$AK$6)</f>
        <v>1.777511013834664E-2</v>
      </c>
      <c r="AC14" s="22">
        <f>((Data!$AJ$6*LN('Intermediate calculations'!AC4))+Data!$AK$6)</f>
        <v>1.7774223684486692E-2</v>
      </c>
      <c r="AD14" s="22">
        <f>((Data!$AJ$6*LN('Intermediate calculations'!AD4))+Data!$AK$6)</f>
        <v>1.7771849846659762E-2</v>
      </c>
      <c r="AE14" s="22">
        <f>((Data!$AJ$6*LN('Intermediate calculations'!AE4))+Data!$AK$6)</f>
        <v>1.7770524682015676E-2</v>
      </c>
      <c r="AF14" s="22">
        <f>((Data!$AJ$6*LN('Intermediate calculations'!AF4))+Data!$AK$6)</f>
        <v>1.7769328221698192E-2</v>
      </c>
      <c r="AG14" s="22">
        <f>((Data!$AJ$6*LN('Intermediate calculations'!AG4))+Data!$AK$6)</f>
        <v>1.7747584121173839E-2</v>
      </c>
      <c r="AH14" s="22">
        <f>((Data!$AJ$6*LN('Intermediate calculations'!AH4))+Data!$AK$6)</f>
        <v>1.7752292542629385E-2</v>
      </c>
      <c r="AI14" s="22">
        <f>((Data!$AJ$6*LN('Intermediate calculations'!AI4))+Data!$AK$6)</f>
        <v>1.7754932404394082E-2</v>
      </c>
      <c r="AJ14" s="22">
        <f>((Data!$AJ$6*LN('Intermediate calculations'!AJ4))+Data!$AK$6)</f>
        <v>1.7756882597546993E-2</v>
      </c>
      <c r="AK14" s="22">
        <f>((Data!$AJ$6*LN('Intermediate calculations'!AK4))+Data!$AK$6)</f>
        <v>1.7759135484706437E-2</v>
      </c>
      <c r="AL14" s="22">
        <f>((Data!$AJ$6*LN('Intermediate calculations'!AL4))+Data!$AK$6)</f>
        <v>1.7760890701098663E-2</v>
      </c>
      <c r="AM14" s="22">
        <f>((Data!$AJ$6*LN('Intermediate calculations'!AM4))+Data!$AK$6)</f>
        <v>1.7761988048626016E-2</v>
      </c>
      <c r="AN14" s="22">
        <f>((Data!$AJ$6*LN('Intermediate calculations'!AN4))+Data!$AK$6)</f>
        <v>1.7763201398087677E-2</v>
      </c>
      <c r="AO14" s="22">
        <f>((Data!$AJ$6*LN('Intermediate calculations'!AO4))+Data!$AK$6)</f>
        <v>1.7764681417120363E-2</v>
      </c>
      <c r="AP14" s="22">
        <f>((Data!$AJ$6*LN('Intermediate calculations'!AP4))+Data!$AK$6)</f>
        <v>1.7767937073840587E-2</v>
      </c>
      <c r="AQ14" s="22">
        <f>((Data!$AJ$6*LN('Intermediate calculations'!AQ4))+Data!$AK$6)</f>
        <v>1.7770563014793746E-2</v>
      </c>
      <c r="AR14" s="22">
        <f>((Data!$AJ$6*LN('Intermediate calculations'!AR4))+Data!$AK$6)</f>
        <v>1.7774258783348523E-2</v>
      </c>
      <c r="AS14" s="22">
        <f>((Data!$AJ$6*LN('Intermediate calculations'!AS4))+Data!$AK$6)</f>
        <v>1.7778175561886263E-2</v>
      </c>
      <c r="AT14" s="22">
        <f>((Data!$AJ$6*LN('Intermediate calculations'!AT4))+Data!$AK$6)</f>
        <v>1.7783220520708458E-2</v>
      </c>
      <c r="AU14" s="22">
        <f>((Data!$AJ$6*LN('Intermediate calculations'!AU4))+Data!$AK$6)</f>
        <v>1.7788758198894094E-2</v>
      </c>
      <c r="AV14" s="22">
        <f>((Data!$AJ$6*LN('Intermediate calculations'!AV4))+Data!$AK$6)</f>
        <v>1.7792545342034338E-2</v>
      </c>
      <c r="AW14" s="22">
        <f>((Data!$AJ$6*LN('Intermediate calculations'!AW4))+Data!$AK$6)</f>
        <v>1.7796291145130032E-2</v>
      </c>
      <c r="AX14" s="22">
        <f>((Data!$AJ$6*LN('Intermediate calculations'!AX4))+Data!$AK$6)</f>
        <v>1.7800576795788108E-2</v>
      </c>
      <c r="AY14" s="22">
        <f>((Data!$AJ$6*LN('Intermediate calculations'!AY4))+Data!$AK$6)</f>
        <v>1.7804767473354282E-2</v>
      </c>
      <c r="AZ14" s="22">
        <f>((Data!$AJ$6*LN('Intermediate calculations'!AZ4))+Data!$AK$6)</f>
        <v>1.7809514351748369E-2</v>
      </c>
      <c r="BA14" s="22">
        <f>((Data!$AJ$6*LN('Intermediate calculations'!BA4))+Data!$AK$6)</f>
        <v>1.7814012086122519E-2</v>
      </c>
      <c r="BB14" s="22">
        <f>((Data!$AJ$6*LN('Intermediate calculations'!BB4))+Data!$AK$6)</f>
        <v>1.781938227055594E-2</v>
      </c>
      <c r="BC14" s="22">
        <f>((Data!$AJ$6*LN('Intermediate calculations'!BC4))+Data!$AK$6)</f>
        <v>1.7824727855861533E-2</v>
      </c>
      <c r="BD14" s="22">
        <f>((Data!$AJ$6*LN('Intermediate calculations'!BD4))+Data!$AK$6)</f>
        <v>1.7830158774956105E-2</v>
      </c>
      <c r="BE14" s="22">
        <f>((Data!$AJ$6*LN('Intermediate calculations'!BE4))+Data!$AK$6)</f>
        <v>1.7835703991713858E-2</v>
      </c>
      <c r="BF14" s="22">
        <f>((Data!$AJ$6*LN('Intermediate calculations'!BF4))+Data!$AK$6)</f>
        <v>1.7841419875208597E-2</v>
      </c>
      <c r="BG14" s="22">
        <f>((Data!$AJ$6*LN('Intermediate calculations'!BG4))+Data!$AK$6)</f>
        <v>1.7847606759733934E-2</v>
      </c>
      <c r="BH14" s="22">
        <f>((Data!$AJ$6*LN('Intermediate calculations'!BH4))+Data!$AK$6)</f>
        <v>1.7850676149179484E-2</v>
      </c>
      <c r="BI14" s="22">
        <f>((Data!$AJ$6*LN('Intermediate calculations'!BI4))+Data!$AK$6)</f>
        <v>1.7853286801558878E-2</v>
      </c>
      <c r="BJ14" s="22">
        <f>((Data!$AJ$6*LN('Intermediate calculations'!BJ4))+Data!$AK$6)</f>
        <v>1.7855975283369071E-2</v>
      </c>
      <c r="BK14" s="22">
        <f>((Data!$AJ$6*LN('Intermediate calculations'!BK4))+Data!$AK$6)</f>
        <v>1.7858557874929348E-2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3033218.0532326009</v>
      </c>
      <c r="AH15" s="22">
        <f>((Data!$AJ$17*'Intermediate calculations'!AH12)+Data!$AK$17)</f>
        <v>3091737.7114846939</v>
      </c>
      <c r="AI15" s="22">
        <f>((Data!$AJ$17*'Intermediate calculations'!AI12)+Data!$AK$17)</f>
        <v>3142710.3994286647</v>
      </c>
      <c r="AJ15" s="22">
        <f>((Data!$AJ$17*'Intermediate calculations'!AJ12)+Data!$AK$17)</f>
        <v>3191316.2604219476</v>
      </c>
      <c r="AK15" s="22">
        <f>((Data!$AJ$17*'Intermediate calculations'!AK12)+Data!$AK$17)</f>
        <v>3242459.1358681312</v>
      </c>
      <c r="AL15" s="22">
        <f>((Data!$AJ$17*'Intermediate calculations'!AL12)+Data!$AK$17)</f>
        <v>3292127.6773738861</v>
      </c>
      <c r="AM15" s="22">
        <f>((Data!$AJ$17*'Intermediate calculations'!AM12)+Data!$AK$17)</f>
        <v>3336924.2779699042</v>
      </c>
      <c r="AN15" s="22">
        <f>((Data!$AJ$17*'Intermediate calculations'!AN12)+Data!$AK$17)</f>
        <v>3380691.2322188104</v>
      </c>
      <c r="AO15" s="22">
        <f>((Data!$AJ$17*'Intermediate calculations'!AO12)+Data!$AK$17)</f>
        <v>3424177.0250007864</v>
      </c>
      <c r="AP15" s="22">
        <f>((Data!$AJ$17*'Intermediate calculations'!AP12)+Data!$AK$17)</f>
        <v>3475788.5049374802</v>
      </c>
      <c r="AQ15" s="22">
        <f>((Data!$AJ$17*'Intermediate calculations'!AQ12)+Data!$AK$17)</f>
        <v>3522290.4974724334</v>
      </c>
      <c r="AR15" s="22">
        <f>((Data!$AJ$17*'Intermediate calculations'!AR12)+Data!$AK$17)</f>
        <v>3574967.8231937559</v>
      </c>
      <c r="AS15" s="22">
        <f>((Data!$AJ$17*'Intermediate calculations'!AS12)+Data!$AK$17)</f>
        <v>3629136.9516588543</v>
      </c>
      <c r="AT15" s="22">
        <f>((Data!$AJ$17*'Intermediate calculations'!AT12)+Data!$AK$17)</f>
        <v>3690479.1658256985</v>
      </c>
      <c r="AU15" s="22">
        <f>((Data!$AJ$17*'Intermediate calculations'!AU12)+Data!$AK$17)</f>
        <v>3755511.8307318212</v>
      </c>
      <c r="AV15" s="22">
        <f>((Data!$AJ$17*'Intermediate calculations'!AV12)+Data!$AK$17)</f>
        <v>3809777.0487070149</v>
      </c>
      <c r="AW15" s="22">
        <f>((Data!$AJ$17*'Intermediate calculations'!AW12)+Data!$AK$17)</f>
        <v>3864066.7465813393</v>
      </c>
      <c r="AX15" s="22">
        <f>((Data!$AJ$17*'Intermediate calculations'!AX12)+Data!$AK$17)</f>
        <v>3922325.6508408776</v>
      </c>
      <c r="AY15" s="22">
        <f>((Data!$AJ$17*'Intermediate calculations'!AY12)+Data!$AK$17)</f>
        <v>3980344.4737638002</v>
      </c>
      <c r="AZ15" s="22">
        <f>((Data!$AJ$17*'Intermediate calculations'!AZ12)+Data!$AK$17)</f>
        <v>4042750.3816928547</v>
      </c>
      <c r="BA15" s="22">
        <f>((Data!$AJ$17*'Intermediate calculations'!BA12)+Data!$AK$17)</f>
        <v>4103874.4916471131</v>
      </c>
      <c r="BB15" s="22">
        <f>((Data!$AJ$17*'Intermediate calculations'!BB12)+Data!$AK$17)</f>
        <v>4172146.0174383344</v>
      </c>
      <c r="BC15" s="22">
        <f>((Data!$AJ$17*'Intermediate calculations'!BC12)+Data!$AK$17)</f>
        <v>4241083.6715007862</v>
      </c>
      <c r="BD15" s="22">
        <f>((Data!$AJ$17*'Intermediate calculations'!BD12)+Data!$AK$17)</f>
        <v>4311550.0425786143</v>
      </c>
      <c r="BE15" s="22">
        <f>((Data!$AJ$17*'Intermediate calculations'!BE12)+Data!$AK$17)</f>
        <v>4383835.8318026029</v>
      </c>
      <c r="BF15" s="22">
        <f>((Data!$AJ$17*'Intermediate calculations'!BF12)+Data!$AK$17)</f>
        <v>4458494.0406590104</v>
      </c>
      <c r="BG15" s="22">
        <f>((Data!$AJ$17*'Intermediate calculations'!BG12)+Data!$AK$17)</f>
        <v>4538350.4561875956</v>
      </c>
      <c r="BH15" s="22">
        <f>((Data!$AJ$17*'Intermediate calculations'!BH12)+Data!$AK$17)</f>
        <v>4591562.997935622</v>
      </c>
      <c r="BI15" s="22">
        <f>((Data!$AJ$17*'Intermediate calculations'!BI12)+Data!$AK$17)</f>
        <v>4640606.738184779</v>
      </c>
      <c r="BJ15" s="22">
        <f>((Data!$AJ$17*'Intermediate calculations'!BJ12)+Data!$AK$17)</f>
        <v>4690197.7801870443</v>
      </c>
      <c r="BK15" s="22">
        <f>((Data!$AJ$17*'Intermediate calculations'!BK12)+Data!$AK$17)</f>
        <v>4738629.1741964389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163484.42116083097</v>
      </c>
      <c r="Z18" s="22">
        <f t="shared" si="4"/>
        <v>165085.80191754238</v>
      </c>
      <c r="AA18" s="22">
        <f t="shared" si="4"/>
        <v>166751.80150266938</v>
      </c>
      <c r="AB18" s="22">
        <f t="shared" si="4"/>
        <v>168468.13366972576</v>
      </c>
      <c r="AC18" s="22">
        <f t="shared" si="4"/>
        <v>170240.70959794082</v>
      </c>
      <c r="AD18" s="22">
        <f t="shared" si="4"/>
        <v>172071.84906435863</v>
      </c>
      <c r="AE18" s="22">
        <f t="shared" si="4"/>
        <v>173932.88623482941</v>
      </c>
      <c r="AF18" s="22">
        <f t="shared" si="4"/>
        <v>175824.63311708838</v>
      </c>
      <c r="AG18" s="22">
        <f t="shared" si="4"/>
        <v>177485.9195152304</v>
      </c>
      <c r="AH18" s="22">
        <f t="shared" si="4"/>
        <v>179422.11241372328</v>
      </c>
      <c r="AI18" s="22">
        <f t="shared" si="4"/>
        <v>181420.04558407367</v>
      </c>
      <c r="AJ18" s="22">
        <f t="shared" si="4"/>
        <v>183441.11467772874</v>
      </c>
      <c r="AK18" s="22">
        <f t="shared" si="4"/>
        <v>185496.67140435928</v>
      </c>
      <c r="AL18" s="22">
        <f t="shared" si="4"/>
        <v>187582.77388546715</v>
      </c>
      <c r="AM18" s="22">
        <f t="shared" si="4"/>
        <v>189576.78505200258</v>
      </c>
      <c r="AN18" s="22">
        <f t="shared" si="4"/>
        <v>191477.95148505337</v>
      </c>
      <c r="AO18" s="22">
        <f t="shared" si="4"/>
        <v>193282.26169106562</v>
      </c>
      <c r="AP18" s="22">
        <f t="shared" si="4"/>
        <v>194994.39979628046</v>
      </c>
      <c r="AQ18" s="22">
        <f t="shared" si="4"/>
        <v>196595.24808212614</v>
      </c>
      <c r="AR18" s="22">
        <f t="shared" si="4"/>
        <v>198175.00925080059</v>
      </c>
      <c r="AS18" s="22">
        <f t="shared" si="4"/>
        <v>199727.15098070609</v>
      </c>
      <c r="AT18" s="22">
        <f t="shared" si="4"/>
        <v>201256.65790472753</v>
      </c>
      <c r="AU18" s="22">
        <f t="shared" si="4"/>
        <v>202758.36042477819</v>
      </c>
      <c r="AV18" s="22">
        <f t="shared" si="4"/>
        <v>204214.92638758</v>
      </c>
      <c r="AW18" s="22">
        <f t="shared" si="4"/>
        <v>205647.32131821659</v>
      </c>
      <c r="AX18" s="22">
        <f t="shared" si="4"/>
        <v>207058.96639153533</v>
      </c>
      <c r="AY18" s="22">
        <f t="shared" si="4"/>
        <v>208444.24385720835</v>
      </c>
      <c r="AZ18" s="22">
        <f t="shared" si="4"/>
        <v>209807.35426256538</v>
      </c>
      <c r="BA18" s="22">
        <f t="shared" si="4"/>
        <v>211141.08417225693</v>
      </c>
      <c r="BB18" s="22">
        <f t="shared" si="4"/>
        <v>212456.86811624662</v>
      </c>
      <c r="BC18" s="22">
        <f t="shared" si="4"/>
        <v>213746.69242165238</v>
      </c>
      <c r="BD18" s="22">
        <f t="shared" si="4"/>
        <v>215010.70618091294</v>
      </c>
      <c r="BE18" s="22">
        <f t="shared" si="4"/>
        <v>216248.43717771597</v>
      </c>
      <c r="BF18" s="22">
        <f t="shared" si="4"/>
        <v>217459.71855529171</v>
      </c>
      <c r="BG18" s="22">
        <f t="shared" si="4"/>
        <v>218650.14638535879</v>
      </c>
      <c r="BH18" s="22">
        <f t="shared" si="4"/>
        <v>219783.69982785804</v>
      </c>
      <c r="BI18" s="22">
        <f t="shared" si="4"/>
        <v>220884.65279708101</v>
      </c>
      <c r="BJ18" s="22">
        <f t="shared" si="4"/>
        <v>221957.5841234391</v>
      </c>
      <c r="BK18" s="22">
        <f t="shared" si="4"/>
        <v>222999.95890336367</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168493.35641070598</v>
      </c>
      <c r="Z19" s="22">
        <f>(((Data!$AJ$7*'Intermediate calculations'!Z4)+Data!$AK$7)*Drivers!AA4)</f>
        <v>171016.70205543257</v>
      </c>
      <c r="AA19" s="22">
        <f>(((Data!$AJ$7*'Intermediate calculations'!AA4)+Data!$AK$7)*Drivers!AB4)</f>
        <v>173641.86960514105</v>
      </c>
      <c r="AB19" s="22">
        <f>(((Data!$AJ$7*'Intermediate calculations'!AB4)+Data!$AK$7)*Drivers!AC4)</f>
        <v>176346.34777530449</v>
      </c>
      <c r="AC19" s="22">
        <f>(((Data!$AJ$7*'Intermediate calculations'!AC4)+Data!$AK$7)*Drivers!AD4)</f>
        <v>179139.45099554924</v>
      </c>
      <c r="AD19" s="22">
        <f>(((Data!$AJ$7*'Intermediate calculations'!AD4)+Data!$AK$7)*Drivers!AE4)</f>
        <v>182024.83461097445</v>
      </c>
      <c r="AE19" s="22">
        <f>(((Data!$AJ$7*'Intermediate calculations'!AE4)+Data!$AK$7)*Drivers!AF4)</f>
        <v>184957.32897191923</v>
      </c>
      <c r="AF19" s="22">
        <f>(((Data!$AJ$7*'Intermediate calculations'!AF4)+Data!$AK$7)*Drivers!AG4)</f>
        <v>187938.21358431841</v>
      </c>
      <c r="AG19" s="22">
        <f>(((Data!$AJ$7*'Intermediate calculations'!AG4)+Data!$AK$7)*Drivers!AH4)</f>
        <v>190555.95441817472</v>
      </c>
      <c r="AH19" s="22">
        <f>(((Data!$AJ$7*'Intermediate calculations'!AH4)+Data!$AK$7)*Drivers!AI4)</f>
        <v>193606.874005716</v>
      </c>
      <c r="AI19" s="22">
        <f>(((Data!$AJ$7*'Intermediate calculations'!AI4)+Data!$AK$7)*Drivers!AJ4)</f>
        <v>196755.07966681782</v>
      </c>
      <c r="AJ19" s="22">
        <f>(((Data!$AJ$7*'Intermediate calculations'!AJ4)+Data!$AK$7)*Drivers!AK4)</f>
        <v>199939.74132444817</v>
      </c>
      <c r="AK19" s="22">
        <f>(((Data!$AJ$7*'Intermediate calculations'!AK4)+Data!$AK$7)*Drivers!AL4)</f>
        <v>203178.74622187394</v>
      </c>
      <c r="AL19" s="22">
        <f>(((Data!$AJ$7*'Intermediate calculations'!AL4)+Data!$AK$7)*Drivers!AM4)</f>
        <v>206465.88301810154</v>
      </c>
      <c r="AM19" s="22">
        <f>(((Data!$AJ$7*'Intermediate calculations'!AM4)+Data!$AK$7)*Drivers!AN4)</f>
        <v>209607.90865536852</v>
      </c>
      <c r="AN19" s="22">
        <f>(((Data!$AJ$7*'Intermediate calculations'!AN4)+Data!$AK$7)*Drivers!AO4)</f>
        <v>212603.6359479774</v>
      </c>
      <c r="AO19" s="22">
        <f>(((Data!$AJ$7*'Intermediate calculations'!AO4)+Data!$AK$7)*Drivers!AP4)</f>
        <v>215446.74386031833</v>
      </c>
      <c r="AP19" s="22">
        <f>(((Data!$AJ$7*'Intermediate calculations'!AP4)+Data!$AK$7)*Drivers!AQ4)</f>
        <v>218144.61331632224</v>
      </c>
      <c r="AQ19" s="22">
        <f>(((Data!$AJ$7*'Intermediate calculations'!AQ4)+Data!$AK$7)*Drivers!AR4)</f>
        <v>220667.11993008491</v>
      </c>
      <c r="AR19" s="22">
        <f>(((Data!$AJ$7*'Intermediate calculations'!AR4)+Data!$AK$7)*Drivers!AS4)</f>
        <v>223156.3989150959</v>
      </c>
      <c r="AS19" s="22">
        <f>(((Data!$AJ$7*'Intermediate calculations'!AS4)+Data!$AK$7)*Drivers!AT4)</f>
        <v>225602.15708831049</v>
      </c>
      <c r="AT19" s="22">
        <f>(((Data!$AJ$7*'Intermediate calculations'!AT4)+Data!$AK$7)*Drivers!AU4)</f>
        <v>228012.24889135826</v>
      </c>
      <c r="AU19" s="22">
        <f>(((Data!$AJ$7*'Intermediate calculations'!AU4)+Data!$AK$7)*Drivers!AV4)</f>
        <v>230378.52842716736</v>
      </c>
      <c r="AV19" s="22">
        <f>(((Data!$AJ$7*'Intermediate calculations'!AV4)+Data!$AK$7)*Drivers!AW4)</f>
        <v>232673.68488080223</v>
      </c>
      <c r="AW19" s="22">
        <f>(((Data!$AJ$7*'Intermediate calculations'!AW4)+Data!$AK$7)*Drivers!AX4)</f>
        <v>234930.75428456656</v>
      </c>
      <c r="AX19" s="22">
        <f>(((Data!$AJ$7*'Intermediate calculations'!AX4)+Data!$AK$7)*Drivers!AY4)</f>
        <v>237155.12749045767</v>
      </c>
      <c r="AY19" s="22">
        <f>(((Data!$AJ$7*'Intermediate calculations'!AY4)+Data!$AK$7)*Drivers!AZ4)</f>
        <v>239337.95243392853</v>
      </c>
      <c r="AZ19" s="22">
        <f>(((Data!$AJ$7*'Intermediate calculations'!AZ4)+Data!$AK$7)*Drivers!BA4)</f>
        <v>241485.84804852473</v>
      </c>
      <c r="BA19" s="22">
        <f>(((Data!$AJ$7*'Intermediate calculations'!BA4)+Data!$AK$7)*Drivers!BB4)</f>
        <v>243587.44789900185</v>
      </c>
      <c r="BB19" s="22">
        <f>(((Data!$AJ$7*'Intermediate calculations'!BB4)+Data!$AK$7)*Drivers!BC4)</f>
        <v>245660.76973114745</v>
      </c>
      <c r="BC19" s="22">
        <f>(((Data!$AJ$7*'Intermediate calculations'!BC4)+Data!$AK$7)*Drivers!BD4)</f>
        <v>247693.18615045788</v>
      </c>
      <c r="BD19" s="22">
        <f>(((Data!$AJ$7*'Intermediate calculations'!BD4)+Data!$AK$7)*Drivers!BE4)</f>
        <v>249684.93208654286</v>
      </c>
      <c r="BE19" s="22">
        <f>(((Data!$AJ$7*'Intermediate calculations'!BE4)+Data!$AK$7)*Drivers!BF4)</f>
        <v>251635.26345341888</v>
      </c>
      <c r="BF19" s="22">
        <f>(((Data!$AJ$7*'Intermediate calculations'!BF4)+Data!$AK$7)*Drivers!BG4)</f>
        <v>253543.91732966559</v>
      </c>
      <c r="BG19" s="22">
        <f>(((Data!$AJ$7*'Intermediate calculations'!BG4)+Data!$AK$7)*Drivers!BH4)</f>
        <v>255419.71162016885</v>
      </c>
      <c r="BH19" s="22">
        <f>(((Data!$AJ$7*'Intermediate calculations'!BH4)+Data!$AK$7)*Drivers!BI4)</f>
        <v>257205.88716287323</v>
      </c>
      <c r="BI19" s="22">
        <f>(((Data!$AJ$7*'Intermediate calculations'!BI4)+Data!$AK$7)*Drivers!BJ4)</f>
        <v>258940.69312222707</v>
      </c>
      <c r="BJ19" s="22">
        <f>(((Data!$AJ$7*'Intermediate calculations'!BJ4)+Data!$AK$7)*Drivers!BK4)</f>
        <v>260631.34450423587</v>
      </c>
      <c r="BK19" s="22">
        <f>(((Data!$AJ$7*'Intermediate calculations'!BK4)+Data!$AK$7)*Drivers!BL4)</f>
        <v>262273.84698222054</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3.2170195251412701E-3</v>
      </c>
      <c r="AH20" s="22">
        <f>AH19/Drivers!AI4</f>
        <v>3.217657260434716E-3</v>
      </c>
      <c r="AI20" s="22">
        <f>AI19/Drivers!AJ4</f>
        <v>3.2180196726692128E-3</v>
      </c>
      <c r="AJ20" s="22">
        <f>AJ19/Drivers!AK4</f>
        <v>3.2182896697607218E-3</v>
      </c>
      <c r="AK20" s="22">
        <f>AK19/Drivers!AL4</f>
        <v>3.2186039905912297E-3</v>
      </c>
      <c r="AL20" s="22">
        <f>AL19/Drivers!AM4</f>
        <v>3.2188506856004637E-3</v>
      </c>
      <c r="AM20" s="22">
        <f>AM19/Drivers!AN4</f>
        <v>3.2190057272381391E-3</v>
      </c>
      <c r="AN20" s="22">
        <f>AN19/Drivers!AO4</f>
        <v>3.2191778874960763E-3</v>
      </c>
      <c r="AO20" s="22">
        <f>AO19/Drivers!AP4</f>
        <v>3.2193889263591891E-3</v>
      </c>
      <c r="AP20" s="22">
        <f>AP19/Drivers!AQ4</f>
        <v>3.2198572137844359E-3</v>
      </c>
      <c r="AQ20" s="22">
        <f>AQ19/Drivers!AR4</f>
        <v>3.2202390248522931E-3</v>
      </c>
      <c r="AR20" s="22">
        <f>AR19/Drivers!AS4</f>
        <v>3.2207826650154556E-3</v>
      </c>
      <c r="AS20" s="22">
        <f>AS19/Drivers!AT4</f>
        <v>3.2213669264192809E-3</v>
      </c>
      <c r="AT20" s="22">
        <f>AT19/Drivers!AU4</f>
        <v>3.2221319683807424E-3</v>
      </c>
      <c r="AU20" s="22">
        <f>AU19/Drivers!AV4</f>
        <v>3.222988209864087E-3</v>
      </c>
      <c r="AV20" s="22">
        <f>AV19/Drivers!AW4</f>
        <v>3.2235838896017936E-3</v>
      </c>
      <c r="AW20" s="22">
        <f>AW19/Drivers!AX4</f>
        <v>3.2241812734782444E-3</v>
      </c>
      <c r="AX20" s="22">
        <f>AX19/Drivers!AY4</f>
        <v>3.2248749092115996E-3</v>
      </c>
      <c r="AY20" s="22">
        <f>AY19/Drivers!AZ4</f>
        <v>3.2255638130580886E-3</v>
      </c>
      <c r="AZ20" s="22">
        <f>AZ19/Drivers!BA4</f>
        <v>3.2263570654283177E-3</v>
      </c>
      <c r="BA20" s="22">
        <f>BA19/Drivers!BB4</f>
        <v>3.2271215506384462E-3</v>
      </c>
      <c r="BB20" s="22">
        <f>BB19/Drivers!BC4</f>
        <v>3.2280510225021152E-3</v>
      </c>
      <c r="BC20" s="22">
        <f>BC19/Drivers!BD4</f>
        <v>3.2289946227964062E-3</v>
      </c>
      <c r="BD20" s="22">
        <f>BD19/Drivers!BE4</f>
        <v>3.229972446628232E-3</v>
      </c>
      <c r="BE20" s="22">
        <f>BE19/Drivers!BF4</f>
        <v>3.2309911777668645E-3</v>
      </c>
      <c r="BF20" s="22">
        <f>BF19/Drivers!BG4</f>
        <v>3.2320632044945392E-3</v>
      </c>
      <c r="BG20" s="22">
        <f>BG19/Drivers!BH4</f>
        <v>3.2332492137426968E-3</v>
      </c>
      <c r="BH20" s="22">
        <f>BH19/Drivers!BI4</f>
        <v>3.2338476844408224E-3</v>
      </c>
      <c r="BI20" s="22">
        <f>BI19/Drivers!BJ4</f>
        <v>3.2343620467510212E-3</v>
      </c>
      <c r="BJ20" s="22">
        <f>BJ19/Drivers!BK4</f>
        <v>3.2348969230460729E-3</v>
      </c>
      <c r="BK20" s="22">
        <f>BK19/Drivers!BL4</f>
        <v>3.2354157296770529E-3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3.220104395322493</v>
      </c>
      <c r="Z21" s="22">
        <f t="shared" ref="Z21:BK21" si="7">Z20*1000</f>
        <v>3.2203874945307116</v>
      </c>
      <c r="AA21" s="22">
        <f t="shared" si="7"/>
        <v>3.2208171052813914</v>
      </c>
      <c r="AB21" s="22">
        <f t="shared" si="7"/>
        <v>3.2209089467766567</v>
      </c>
      <c r="AC21" s="22">
        <f t="shared" si="7"/>
        <v>3.2207774672599077</v>
      </c>
      <c r="AD21" s="22">
        <f t="shared" si="7"/>
        <v>3.2204274784876445</v>
      </c>
      <c r="AE21" s="22">
        <f t="shared" si="7"/>
        <v>3.2202334247522502</v>
      </c>
      <c r="AF21" s="22">
        <f t="shared" si="7"/>
        <v>3.2200590275988001</v>
      </c>
      <c r="AG21" s="22">
        <f t="shared" si="7"/>
        <v>3.2170195251412701</v>
      </c>
      <c r="AH21" s="22">
        <f t="shared" si="7"/>
        <v>3.217657260434716</v>
      </c>
      <c r="AI21" s="22">
        <f t="shared" si="7"/>
        <v>3.2180196726692127</v>
      </c>
      <c r="AJ21" s="22">
        <f t="shared" si="7"/>
        <v>3.2182896697607219</v>
      </c>
      <c r="AK21" s="22">
        <f t="shared" si="7"/>
        <v>3.2186039905912298</v>
      </c>
      <c r="AL21" s="22">
        <f t="shared" si="7"/>
        <v>3.2188506856004637</v>
      </c>
      <c r="AM21" s="22">
        <f t="shared" si="7"/>
        <v>3.2190057272381392</v>
      </c>
      <c r="AN21" s="22">
        <f t="shared" si="7"/>
        <v>3.2191778874960764</v>
      </c>
      <c r="AO21" s="22">
        <f t="shared" si="7"/>
        <v>3.2193889263591893</v>
      </c>
      <c r="AP21" s="22">
        <f t="shared" si="7"/>
        <v>3.2198572137844361</v>
      </c>
      <c r="AQ21" s="22">
        <f t="shared" si="7"/>
        <v>3.220239024852293</v>
      </c>
      <c r="AR21" s="22">
        <f t="shared" si="7"/>
        <v>3.2207826650154554</v>
      </c>
      <c r="AS21" s="22">
        <f t="shared" si="7"/>
        <v>3.221366926419281</v>
      </c>
      <c r="AT21" s="22">
        <f t="shared" si="7"/>
        <v>3.2221319683807423</v>
      </c>
      <c r="AU21" s="22">
        <f t="shared" si="7"/>
        <v>3.222988209864087</v>
      </c>
      <c r="AV21" s="22">
        <f t="shared" si="7"/>
        <v>3.2235838896017937</v>
      </c>
      <c r="AW21" s="22">
        <f t="shared" si="7"/>
        <v>3.2241812734782442</v>
      </c>
      <c r="AX21" s="22">
        <f t="shared" si="7"/>
        <v>3.2248749092115996</v>
      </c>
      <c r="AY21" s="22">
        <f t="shared" si="7"/>
        <v>3.2255638130580886</v>
      </c>
      <c r="AZ21" s="22">
        <f t="shared" si="7"/>
        <v>3.2263570654283176</v>
      </c>
      <c r="BA21" s="22">
        <f t="shared" si="7"/>
        <v>3.2271215506384463</v>
      </c>
      <c r="BB21" s="22">
        <f t="shared" si="7"/>
        <v>3.2280510225021151</v>
      </c>
      <c r="BC21" s="22">
        <f t="shared" si="7"/>
        <v>3.2289946227964061</v>
      </c>
      <c r="BD21" s="22">
        <f t="shared" si="7"/>
        <v>3.2299724466282322</v>
      </c>
      <c r="BE21" s="22">
        <f t="shared" si="7"/>
        <v>3.2309911777668643</v>
      </c>
      <c r="BF21" s="22">
        <f t="shared" si="7"/>
        <v>3.2320632044945392</v>
      </c>
      <c r="BG21" s="22">
        <f t="shared" si="7"/>
        <v>3.2332492137426967</v>
      </c>
      <c r="BH21" s="22">
        <f t="shared" si="7"/>
        <v>3.2338476844408222</v>
      </c>
      <c r="BI21" s="22">
        <f t="shared" si="7"/>
        <v>3.2343620467510212</v>
      </c>
      <c r="BJ21" s="22">
        <f t="shared" si="7"/>
        <v>3.2348969230460729</v>
      </c>
      <c r="BK21" s="22">
        <f t="shared" si="7"/>
        <v>3.2354157296770527</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11618.606464530287</v>
      </c>
      <c r="AE22" s="22">
        <f>((Data!$AJ$8*'Intermediate calculations'!AE4)+Data!$AK$8)*Drivers!AF4</f>
        <v>11805.786955654421</v>
      </c>
      <c r="AF22" s="22">
        <f>((Data!$AJ$8*'Intermediate calculations'!AF4)+Data!$AK$8)*Drivers!AG4</f>
        <v>11996.056186233092</v>
      </c>
      <c r="AG22" s="22">
        <f>((Data!$AJ$8*'Intermediate calculations'!AG4)+Data!$AK$8)*Drivers!AH4</f>
        <v>12163.146026692004</v>
      </c>
      <c r="AH22" s="22">
        <f>((Data!$AJ$8*'Intermediate calculations'!AH4)+Data!$AK$8)*Drivers!AI4</f>
        <v>12357.885574832939</v>
      </c>
      <c r="AI22" s="22">
        <f>((Data!$AJ$8*'Intermediate calculations'!AI4)+Data!$AK$8)*Drivers!AJ4</f>
        <v>12558.834872350077</v>
      </c>
      <c r="AJ22" s="22">
        <f>((Data!$AJ$8*'Intermediate calculations'!AJ4)+Data!$AK$8)*Drivers!AK4</f>
        <v>12762.111148369035</v>
      </c>
      <c r="AK22" s="22">
        <f>((Data!$AJ$8*'Intermediate calculations'!AK4)+Data!$AK$8)*Drivers!AL4</f>
        <v>12968.856141821743</v>
      </c>
      <c r="AL22" s="22">
        <f>((Data!$AJ$8*'Intermediate calculations'!AL4)+Data!$AK$8)*Drivers!AM4</f>
        <v>13178.673384134145</v>
      </c>
      <c r="AM22" s="22">
        <f>((Data!$AJ$8*'Intermediate calculations'!AM4)+Data!$AK$8)*Drivers!AN4</f>
        <v>13379.228212044802</v>
      </c>
      <c r="AN22" s="22">
        <f>((Data!$AJ$8*'Intermediate calculations'!AN4)+Data!$AK$8)*Drivers!AO4</f>
        <v>13570.44484774324</v>
      </c>
      <c r="AO22" s="22">
        <f>((Data!$AJ$8*'Intermediate calculations'!AO4)+Data!$AK$8)*Drivers!AP4</f>
        <v>13751.919820871384</v>
      </c>
      <c r="AP22" s="22">
        <f>((Data!$AJ$8*'Intermediate calculations'!AP4)+Data!$AK$8)*Drivers!AQ4</f>
        <v>13924.124254233338</v>
      </c>
      <c r="AQ22" s="22">
        <f>((Data!$AJ$8*'Intermediate calculations'!AQ4)+Data!$AK$8)*Drivers!AR4</f>
        <v>14085.135314686273</v>
      </c>
      <c r="AR22" s="22">
        <f>((Data!$AJ$8*'Intermediate calculations'!AR4)+Data!$AK$8)*Drivers!AS4</f>
        <v>14244.025462665699</v>
      </c>
      <c r="AS22" s="22">
        <f>((Data!$AJ$8*'Intermediate calculations'!AS4)+Data!$AK$8)*Drivers!AT4</f>
        <v>14400.137686487908</v>
      </c>
      <c r="AT22" s="22">
        <f>((Data!$AJ$8*'Intermediate calculations'!AT4)+Data!$AK$8)*Drivers!AU4</f>
        <v>14553.973333490958</v>
      </c>
      <c r="AU22" s="22">
        <f>((Data!$AJ$8*'Intermediate calculations'!AU4)+Data!$AK$8)*Drivers!AV4</f>
        <v>14705.012452797921</v>
      </c>
      <c r="AV22" s="22">
        <f>((Data!$AJ$8*'Intermediate calculations'!AV4)+Data!$AK$8)*Drivers!AW4</f>
        <v>14851.511800902275</v>
      </c>
      <c r="AW22" s="22">
        <f>((Data!$AJ$8*'Intermediate calculations'!AW4)+Data!$AK$8)*Drivers!AX4</f>
        <v>14995.580060717017</v>
      </c>
      <c r="AX22" s="22">
        <f>((Data!$AJ$8*'Intermediate calculations'!AX4)+Data!$AK$8)*Drivers!AY4</f>
        <v>15137.561329178154</v>
      </c>
      <c r="AY22" s="22">
        <f>((Data!$AJ$8*'Intermediate calculations'!AY4)+Data!$AK$8)*Drivers!AZ4</f>
        <v>15276.890580889058</v>
      </c>
      <c r="AZ22" s="22">
        <f>((Data!$AJ$8*'Intermediate calculations'!AZ4)+Data!$AK$8)*Drivers!BA4</f>
        <v>15413.990300969668</v>
      </c>
      <c r="BA22" s="22">
        <f>((Data!$AJ$8*'Intermediate calculations'!BA4)+Data!$AK$8)*Drivers!BB4</f>
        <v>15548.134972276717</v>
      </c>
      <c r="BB22" s="22">
        <f>((Data!$AJ$8*'Intermediate calculations'!BB4)+Data!$AK$8)*Drivers!BC4</f>
        <v>15680.474663690267</v>
      </c>
      <c r="BC22" s="22">
        <f>((Data!$AJ$8*'Intermediate calculations'!BC4)+Data!$AK$8)*Drivers!BD4</f>
        <v>15810.203371305826</v>
      </c>
      <c r="BD22" s="22">
        <f>((Data!$AJ$8*'Intermediate calculations'!BD4)+Data!$AK$8)*Drivers!BE4</f>
        <v>15937.336090630399</v>
      </c>
      <c r="BE22" s="22">
        <f>((Data!$AJ$8*'Intermediate calculations'!BE4)+Data!$AK$8)*Drivers!BF4</f>
        <v>16061.825326813974</v>
      </c>
      <c r="BF22" s="22">
        <f>((Data!$AJ$8*'Intermediate calculations'!BF4)+Data!$AK$8)*Drivers!BG4</f>
        <v>16183.654297638233</v>
      </c>
      <c r="BG22" s="22">
        <f>((Data!$AJ$8*'Intermediate calculations'!BG4)+Data!$AK$8)*Drivers!BH4</f>
        <v>16303.38584809589</v>
      </c>
      <c r="BH22" s="22">
        <f>((Data!$AJ$8*'Intermediate calculations'!BH4)+Data!$AK$8)*Drivers!BI4</f>
        <v>16417.39705294936</v>
      </c>
      <c r="BI22" s="22">
        <f>((Data!$AJ$8*'Intermediate calculations'!BI4)+Data!$AK$8)*Drivers!BJ4</f>
        <v>16528.129348227263</v>
      </c>
      <c r="BJ22" s="22">
        <f>((Data!$AJ$8*'Intermediate calculations'!BJ4)+Data!$AK$8)*Drivers!BK4</f>
        <v>16636.043266227825</v>
      </c>
      <c r="BK22" s="22">
        <f>((Data!$AJ$8*'Intermediate calculations'!BK4)+Data!$AK$8)*Drivers!BL4</f>
        <v>16740.883849928978</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2.053416718175279E-4</v>
      </c>
      <c r="AH23" s="22">
        <f>AH22/Drivers!AI4</f>
        <v>2.053823783256202E-4</v>
      </c>
      <c r="AI23" s="22">
        <f>AI22/Drivers!AJ4</f>
        <v>2.0540551102143917E-4</v>
      </c>
      <c r="AJ23" s="22">
        <f>AJ22/Drivers!AK4</f>
        <v>2.0542274487834398E-4</v>
      </c>
      <c r="AK23" s="22">
        <f>AK22/Drivers!AL4</f>
        <v>2.0544280791007853E-4</v>
      </c>
      <c r="AL23" s="22">
        <f>AL22/Drivers!AM4</f>
        <v>2.0545855440002965E-4</v>
      </c>
      <c r="AM23" s="22">
        <f>AM22/Drivers!AN4</f>
        <v>2.0546845067477489E-4</v>
      </c>
      <c r="AN23" s="22">
        <f>AN22/Drivers!AO4</f>
        <v>2.0547943962740916E-4</v>
      </c>
      <c r="AO23" s="22">
        <f>AO22/Drivers!AP4</f>
        <v>2.0549291019313976E-4</v>
      </c>
      <c r="AP23" s="22">
        <f>AP22/Drivers!AQ4</f>
        <v>2.0552280087985766E-4</v>
      </c>
      <c r="AQ23" s="22">
        <f>AQ22/Drivers!AR4</f>
        <v>2.0554717179908257E-4</v>
      </c>
      <c r="AR23" s="22">
        <f>AR22/Drivers!AS4</f>
        <v>2.0558187223502911E-4</v>
      </c>
      <c r="AS23" s="22">
        <f>AS22/Drivers!AT4</f>
        <v>2.0561916551612436E-4</v>
      </c>
      <c r="AT23" s="22">
        <f>AT22/Drivers!AU4</f>
        <v>2.0566799798174958E-4</v>
      </c>
      <c r="AU23" s="22">
        <f>AU22/Drivers!AV4</f>
        <v>2.0572265169345241E-4</v>
      </c>
      <c r="AV23" s="22">
        <f>AV22/Drivers!AW4</f>
        <v>2.0576067380436987E-4</v>
      </c>
      <c r="AW23" s="22">
        <f>AW22/Drivers!AX4</f>
        <v>2.0579880469010075E-4</v>
      </c>
      <c r="AX23" s="22">
        <f>AX22/Drivers!AY4</f>
        <v>2.0584307931137877E-4</v>
      </c>
      <c r="AY23" s="22">
        <f>AY22/Drivers!AZ4</f>
        <v>2.0588705189732485E-4</v>
      </c>
      <c r="AZ23" s="22">
        <f>AZ22/Drivers!BA4</f>
        <v>2.0593768502733949E-4</v>
      </c>
      <c r="BA23" s="22">
        <f>BA22/Drivers!BB4</f>
        <v>2.0598648195564555E-4</v>
      </c>
      <c r="BB23" s="22">
        <f>BB22/Drivers!BC4</f>
        <v>2.0604580994694358E-4</v>
      </c>
      <c r="BC23" s="22">
        <f>BC22/Drivers!BD4</f>
        <v>2.0610603975296216E-4</v>
      </c>
      <c r="BD23" s="22">
        <f>BD22/Drivers!BE4</f>
        <v>2.0616845404009996E-4</v>
      </c>
      <c r="BE23" s="22">
        <f>BE22/Drivers!BF4</f>
        <v>2.0623347943192756E-4</v>
      </c>
      <c r="BF23" s="22">
        <f>BF22/Drivers!BG4</f>
        <v>2.0630190666986426E-4</v>
      </c>
      <c r="BG23" s="22">
        <f>BG22/Drivers!BH4</f>
        <v>2.0637760938783177E-4</v>
      </c>
      <c r="BH23" s="22">
        <f>BH22/Drivers!BI4</f>
        <v>2.0641580964515894E-4</v>
      </c>
      <c r="BI23" s="22">
        <f>BI22/Drivers!BJ4</f>
        <v>2.0644864128198013E-4</v>
      </c>
      <c r="BJ23" s="22">
        <f>BJ22/Drivers!BK4</f>
        <v>2.0648278232208981E-4</v>
      </c>
      <c r="BK23" s="22">
        <f>BK22/Drivers!BL4</f>
        <v>2.0651589763896093E-4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0.20555920075453055</v>
      </c>
      <c r="AE24" s="22">
        <f t="shared" ref="AE24" si="15">AE23*1000</f>
        <v>0.20554681434588837</v>
      </c>
      <c r="AF24" s="22">
        <f t="shared" ref="AF24" si="16">AF23*1000</f>
        <v>0.20553568261268942</v>
      </c>
      <c r="AG24" s="22">
        <f t="shared" ref="AG24" si="17">AG23*1000</f>
        <v>0.20534167181752791</v>
      </c>
      <c r="AH24" s="22">
        <f t="shared" ref="AH24" si="18">AH23*1000</f>
        <v>0.2053823783256202</v>
      </c>
      <c r="AI24" s="22">
        <f t="shared" ref="AI24" si="19">AI23*1000</f>
        <v>0.20540551102143917</v>
      </c>
      <c r="AJ24" s="22">
        <f t="shared" ref="AJ24" si="20">AJ23*1000</f>
        <v>0.20542274487834397</v>
      </c>
      <c r="AK24" s="22">
        <f t="shared" ref="AK24" si="21">AK23*1000</f>
        <v>0.20544280791007855</v>
      </c>
      <c r="AL24" s="22">
        <f t="shared" ref="AL24" si="22">AL23*1000</f>
        <v>0.20545855440002966</v>
      </c>
      <c r="AM24" s="22">
        <f t="shared" ref="AM24" si="23">AM23*1000</f>
        <v>0.2054684506747749</v>
      </c>
      <c r="AN24" s="22">
        <f t="shared" ref="AN24" si="24">AN23*1000</f>
        <v>0.20547943962740917</v>
      </c>
      <c r="AO24" s="22">
        <f t="shared" ref="AO24" si="25">AO23*1000</f>
        <v>0.20549291019313976</v>
      </c>
      <c r="AP24" s="22">
        <f t="shared" ref="AP24" si="26">AP23*1000</f>
        <v>0.20552280087985766</v>
      </c>
      <c r="AQ24" s="22">
        <f t="shared" ref="AQ24" si="27">AQ23*1000</f>
        <v>0.20554717179908258</v>
      </c>
      <c r="AR24" s="22">
        <f t="shared" ref="AR24" si="28">AR23*1000</f>
        <v>0.20558187223502911</v>
      </c>
      <c r="AS24" s="22">
        <f t="shared" ref="AS24" si="29">AS23*1000</f>
        <v>0.20561916551612436</v>
      </c>
      <c r="AT24" s="22">
        <f t="shared" ref="AT24" si="30">AT23*1000</f>
        <v>0.20566799798174956</v>
      </c>
      <c r="AU24" s="22">
        <f t="shared" ref="AU24" si="31">AU23*1000</f>
        <v>0.20572265169345241</v>
      </c>
      <c r="AV24" s="22">
        <f t="shared" ref="AV24" si="32">AV23*1000</f>
        <v>0.20576067380436985</v>
      </c>
      <c r="AW24" s="22">
        <f t="shared" ref="AW24" si="33">AW23*1000</f>
        <v>0.20579880469010076</v>
      </c>
      <c r="AX24" s="22">
        <f t="shared" ref="AX24" si="34">AX23*1000</f>
        <v>0.20584307931137877</v>
      </c>
      <c r="AY24" s="22">
        <f t="shared" ref="AY24" si="35">AY23*1000</f>
        <v>0.20588705189732484</v>
      </c>
      <c r="AZ24" s="22">
        <f t="shared" ref="AZ24" si="36">AZ23*1000</f>
        <v>0.2059376850273395</v>
      </c>
      <c r="BA24" s="22">
        <f t="shared" ref="BA24" si="37">BA23*1000</f>
        <v>0.20598648195564556</v>
      </c>
      <c r="BB24" s="22">
        <f t="shared" ref="BB24" si="38">BB23*1000</f>
        <v>0.20604580994694358</v>
      </c>
      <c r="BC24" s="22">
        <f t="shared" ref="BC24" si="39">BC23*1000</f>
        <v>0.20610603975296216</v>
      </c>
      <c r="BD24" s="22">
        <f t="shared" ref="BD24" si="40">BD23*1000</f>
        <v>0.20616845404009995</v>
      </c>
      <c r="BE24" s="22">
        <f t="shared" ref="BE24" si="41">BE23*1000</f>
        <v>0.20623347943192757</v>
      </c>
      <c r="BF24" s="22">
        <f t="shared" ref="BF24" si="42">BF23*1000</f>
        <v>0.20630190666986425</v>
      </c>
      <c r="BG24" s="22">
        <f t="shared" ref="BG24" si="43">BG23*1000</f>
        <v>0.20637760938783178</v>
      </c>
      <c r="BH24" s="22">
        <f t="shared" ref="BH24" si="44">BH23*1000</f>
        <v>0.20641580964515893</v>
      </c>
      <c r="BI24" s="22">
        <f t="shared" ref="BI24" si="45">BI23*1000</f>
        <v>0.20644864128198012</v>
      </c>
      <c r="BJ24" s="22">
        <f t="shared" ref="BJ24" si="46">BJ23*1000</f>
        <v>0.2064827823220898</v>
      </c>
      <c r="BK24" s="22">
        <f t="shared" ref="BK24" si="47">BK23*1000</f>
        <v>0.20651589763896094</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3.4223611969587977</v>
      </c>
      <c r="AH26" s="45">
        <f>(AH19+AH22)*ttokg/Drivers!AI4</f>
        <v>3.4230396387603363</v>
      </c>
      <c r="AI26" s="45">
        <f>(AI19+AI22)*ttokg/Drivers!AJ4</f>
        <v>3.423425183690652</v>
      </c>
      <c r="AJ26" s="45">
        <f>(AJ19+AJ22)*ttokg/Drivers!AK4</f>
        <v>3.4237124146390658</v>
      </c>
      <c r="AK26" s="45">
        <f>(AK19+AK22)*ttokg/Drivers!AL4</f>
        <v>3.4240467985013083</v>
      </c>
      <c r="AL26" s="45">
        <f>(AL19+AL22)*ttokg/Drivers!AM4</f>
        <v>3.4243092400004929</v>
      </c>
      <c r="AM26" s="45">
        <f>(AM19+AM22)*ttokg/Drivers!AN4</f>
        <v>3.4244741779129142</v>
      </c>
      <c r="AN26" s="45">
        <f>(AN19+AN22)*ttokg/Drivers!AO4</f>
        <v>3.4246573271234855</v>
      </c>
      <c r="AO26" s="45">
        <f>(AO19+AO22)*ttokg/Drivers!AP4</f>
        <v>3.4248818365523288</v>
      </c>
      <c r="AP26" s="45">
        <f>(AP19+AP22)*ttokg/Drivers!AQ4</f>
        <v>3.4253800146642939</v>
      </c>
      <c r="AQ26" s="45">
        <f>(AQ19+AQ22)*ttokg/Drivers!AR4</f>
        <v>3.4257861966513761</v>
      </c>
      <c r="AR26" s="45">
        <f>(AR19+AR22)*ttokg/Drivers!AS4</f>
        <v>3.4263645372504845</v>
      </c>
      <c r="AS26" s="45">
        <f>(AS19+AS22)*ttokg/Drivers!AT4</f>
        <v>3.4269860919354054</v>
      </c>
      <c r="AT26" s="45">
        <f>(AT19+AT22)*ttokg/Drivers!AU4</f>
        <v>3.4277999663624921</v>
      </c>
      <c r="AU26" s="45">
        <f>(AU19+AU22)*ttokg/Drivers!AV4</f>
        <v>3.4287108615575397</v>
      </c>
      <c r="AV26" s="45">
        <f>(AV19+AV22)*ttokg/Drivers!AW4</f>
        <v>3.4293445634061639</v>
      </c>
      <c r="AW26" s="45">
        <f>(AW19+AW22)*ttokg/Drivers!AX4</f>
        <v>3.4299800781683452</v>
      </c>
      <c r="AX26" s="45">
        <f>(AX19+AX22)*ttokg/Drivers!AY4</f>
        <v>3.4307179885229786</v>
      </c>
      <c r="AY26" s="45">
        <f>(AY19+AY22)*ttokg/Drivers!AZ4</f>
        <v>3.4314508649554138</v>
      </c>
      <c r="AZ26" s="45">
        <f>(AZ19+AZ22)*ttokg/Drivers!BA4</f>
        <v>3.4322947504556574</v>
      </c>
      <c r="BA26" s="45">
        <f>(BA19+BA22)*ttokg/Drivers!BB4</f>
        <v>3.4331080325940917</v>
      </c>
      <c r="BB26" s="45">
        <f>(BB19+BB22)*ttokg/Drivers!BC4</f>
        <v>3.4340968324490588</v>
      </c>
      <c r="BC26" s="45">
        <f>(BC19+BC22)*ttokg/Drivers!BD4</f>
        <v>3.4351006625493685</v>
      </c>
      <c r="BD26" s="45">
        <f>(BD19+BD22)*ttokg/Drivers!BE4</f>
        <v>3.4361409006683323</v>
      </c>
      <c r="BE26" s="45">
        <f>(BE19+BE22)*ttokg/Drivers!BF4</f>
        <v>3.4372246571987923</v>
      </c>
      <c r="BF26" s="45">
        <f>(BF19+BF22)*ttokg/Drivers!BG4</f>
        <v>3.4383651111644036</v>
      </c>
      <c r="BG26" s="45">
        <f>(BG19+BG22)*ttokg/Drivers!BH4</f>
        <v>3.4396268231305287</v>
      </c>
      <c r="BH26" s="45">
        <f>(BH19+BH22)*ttokg/Drivers!BI4</f>
        <v>3.4402634940859813</v>
      </c>
      <c r="BI26" s="45">
        <f>(BI19+BI22)*ttokg/Drivers!BJ4</f>
        <v>3.4408106880330016</v>
      </c>
      <c r="BJ26" s="45">
        <f>(BJ19+BJ22)*ttokg/Drivers!BK4</f>
        <v>3.4413797053681625</v>
      </c>
      <c r="BK26" s="45">
        <f>(BK19+BK22)*ttokg/Drivers!BL4</f>
        <v>3.4419316273160137</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152729.52607078591</v>
      </c>
      <c r="Z27" s="22">
        <f>((Data!$AJ$23*'Intermediate calculations'!Z19)+Data!$AK$23)</f>
        <v>154169.84221187647</v>
      </c>
      <c r="AA27" s="22">
        <f>((Data!$AJ$23*'Intermediate calculations'!AA19)+Data!$AK$23)</f>
        <v>155668.27791085187</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165322.7734885384</v>
      </c>
      <c r="AH27" s="22">
        <f>((Data!$AJ$23*'Intermediate calculations'!AH19)+Data!$AK$23)</f>
        <v>167064.22683889035</v>
      </c>
      <c r="AI27" s="22">
        <f>((Data!$AJ$23*'Intermediate calculations'!AI19)+Data!$AK$23)</f>
        <v>168861.2107117236</v>
      </c>
      <c r="AJ27" s="22">
        <f>((Data!$AJ$23*'Intermediate calculations'!AJ19)+Data!$AK$23)</f>
        <v>170679.0035293597</v>
      </c>
      <c r="AK27" s="22">
        <f>((Data!$AJ$23*'Intermediate calculations'!AK19)+Data!$AK$23)</f>
        <v>172527.81526253754</v>
      </c>
      <c r="AL27" s="22">
        <f>((Data!$AJ$23*'Intermediate calculations'!AL19)+Data!$AK$23)</f>
        <v>174404.10050133301</v>
      </c>
      <c r="AM27" s="22">
        <f>((Data!$AJ$23*'Intermediate calculations'!AM19)+Data!$AK$23)</f>
        <v>176197.55683995778</v>
      </c>
      <c r="AN27" s="22">
        <f>((Data!$AJ$23*'Intermediate calculations'!AN19)+Data!$AK$23)</f>
        <v>177907.50663731014</v>
      </c>
      <c r="AO27" s="22">
        <f>((Data!$AJ$23*'Intermediate calculations'!AO19)+Data!$AK$23)</f>
        <v>179530.34187019424</v>
      </c>
      <c r="AP27" s="22">
        <f>((Data!$AJ$23*'Intermediate calculations'!AP19)+Data!$AK$23)</f>
        <v>181070.27554204711</v>
      </c>
      <c r="AQ27" s="22">
        <f>((Data!$AJ$23*'Intermediate calculations'!AQ19)+Data!$AK$23)</f>
        <v>182510.11276743986</v>
      </c>
      <c r="AR27" s="22">
        <f>((Data!$AJ$23*'Intermediate calculations'!AR19)+Data!$AK$23)</f>
        <v>183930.98378813488</v>
      </c>
      <c r="AS27" s="22">
        <f>((Data!$AJ$23*'Intermediate calculations'!AS19)+Data!$AK$23)</f>
        <v>185327.0132942182</v>
      </c>
      <c r="AT27" s="22">
        <f>((Data!$AJ$23*'Intermediate calculations'!AT19)+Data!$AK$23)</f>
        <v>186702.68457123658</v>
      </c>
      <c r="AU27" s="22">
        <f>((Data!$AJ$23*'Intermediate calculations'!AU19)+Data!$AK$23)</f>
        <v>188053.34797198026</v>
      </c>
      <c r="AV27" s="22">
        <f>((Data!$AJ$23*'Intermediate calculations'!AV19)+Data!$AK$23)</f>
        <v>189363.41458667771</v>
      </c>
      <c r="AW27" s="22">
        <f>((Data!$AJ$23*'Intermediate calculations'!AW19)+Data!$AK$23)</f>
        <v>190651.74125749958</v>
      </c>
      <c r="AX27" s="22">
        <f>((Data!$AJ$23*'Intermediate calculations'!AX19)+Data!$AK$23)</f>
        <v>191921.40506235717</v>
      </c>
      <c r="AY27" s="22">
        <f>((Data!$AJ$23*'Intermediate calculations'!AY19)+Data!$AK$23)</f>
        <v>193167.35327631928</v>
      </c>
      <c r="AZ27" s="22">
        <f>((Data!$AJ$23*'Intermediate calculations'!AZ19)+Data!$AK$23)</f>
        <v>194393.36396159572</v>
      </c>
      <c r="BA27" s="22">
        <f>((Data!$AJ$23*'Intermediate calculations'!BA19)+Data!$AK$23)</f>
        <v>195592.94919998021</v>
      </c>
      <c r="BB27" s="22">
        <f>((Data!$AJ$23*'Intermediate calculations'!BB19)+Data!$AK$23)</f>
        <v>196776.39345255637</v>
      </c>
      <c r="BC27" s="22">
        <f>((Data!$AJ$23*'Intermediate calculations'!BC19)+Data!$AK$23)</f>
        <v>197936.48905034654</v>
      </c>
      <c r="BD27" s="22">
        <f>((Data!$AJ$23*'Intermediate calculations'!BD19)+Data!$AK$23)</f>
        <v>199073.37009028255</v>
      </c>
      <c r="BE27" s="22">
        <f>((Data!$AJ$23*'Intermediate calculations'!BE19)+Data!$AK$23)</f>
        <v>200186.611850902</v>
      </c>
      <c r="BF27" s="22">
        <f>((Data!$AJ$23*'Intermediate calculations'!BF19)+Data!$AK$23)</f>
        <v>201276.06425765346</v>
      </c>
      <c r="BG27" s="22">
        <f>((Data!$AJ$23*'Intermediate calculations'!BG19)+Data!$AK$23)</f>
        <v>202346.76053726289</v>
      </c>
      <c r="BH27" s="22">
        <f>((Data!$AJ$23*'Intermediate calculations'!BH19)+Data!$AK$23)</f>
        <v>203366.30277490869</v>
      </c>
      <c r="BI27" s="22">
        <f>((Data!$AJ$23*'Intermediate calculations'!BI19)+Data!$AK$23)</f>
        <v>204356.52344885375</v>
      </c>
      <c r="BJ27" s="22">
        <f>((Data!$AJ$23*'Intermediate calculations'!BJ19)+Data!$AK$23)</f>
        <v>205321.54085721128</v>
      </c>
      <c r="BK27" s="22">
        <f>((Data!$AJ$23*'Intermediate calculations'!BK19)+Data!$AK$23)</f>
        <v>206259.0750534347</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238588.45125065095</v>
      </c>
      <c r="AA29" s="22">
        <f>((Data!$AJ$9*'Intermediate calculations'!AA4)+Data!$AK$9)*Drivers!AB4</f>
        <v>245792.32692559357</v>
      </c>
      <c r="AB29" s="22">
        <f>((Data!$AJ$9*'Intermediate calculations'!AB4)+Data!$AK$9)*Drivers!AC4</f>
        <v>250389.30527292372</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259264.64593191384</v>
      </c>
      <c r="AG29" s="22">
        <f>((Data!$AJ$9*'Intermediate calculations'!AG4)+Data!$AK$9)*Drivers!AH4</f>
        <v>235344.10288602294</v>
      </c>
      <c r="AH29" s="22">
        <f>((Data!$AJ$9*'Intermediate calculations'!AH4)+Data!$AK$9)*Drivers!AI4</f>
        <v>244985.57377933062</v>
      </c>
      <c r="AI29" s="22">
        <f>((Data!$AJ$9*'Intermediate calculations'!AI4)+Data!$AK$9)*Drivers!AJ4</f>
        <v>252360.23264429357</v>
      </c>
      <c r="AJ29" s="22">
        <f>((Data!$AJ$9*'Intermediate calculations'!AJ4)+Data!$AK$9)*Drivers!AK4</f>
        <v>259011.59067879603</v>
      </c>
      <c r="AK29" s="22">
        <f>((Data!$AJ$9*'Intermediate calculations'!AK4)+Data!$AK$9)*Drivers!AL4</f>
        <v>266243.43961284345</v>
      </c>
      <c r="AL29" s="22">
        <f>((Data!$AJ$9*'Intermediate calculations'!AL4)+Data!$AK$9)*Drivers!AM4</f>
        <v>272971.71620474639</v>
      </c>
      <c r="AM29" s="22">
        <f>((Data!$AJ$9*'Intermediate calculations'!AM4)+Data!$AK$9)*Drivers!AN4</f>
        <v>278670.23759642371</v>
      </c>
      <c r="AN29" s="22">
        <f>((Data!$AJ$9*'Intermediate calculations'!AN4)+Data!$AK$9)*Drivers!AO4</f>
        <v>284392.26336076617</v>
      </c>
      <c r="AO29" s="22">
        <f>((Data!$AJ$9*'Intermediate calculations'!AO4)+Data!$AK$9)*Drivers!AP4</f>
        <v>290355.6696710923</v>
      </c>
      <c r="AP29" s="22">
        <f>((Data!$AJ$9*'Intermediate calculations'!AP4)+Data!$AK$9)*Drivers!AQ4</f>
        <v>298844.15423474647</v>
      </c>
      <c r="AQ29" s="22">
        <f>((Data!$AJ$9*'Intermediate calculations'!AQ4)+Data!$AK$9)*Drivers!AR4</f>
        <v>306301.00659571699</v>
      </c>
      <c r="AR29" s="22">
        <f>((Data!$AJ$9*'Intermediate calculations'!AR4)+Data!$AK$9)*Drivers!AS4</f>
        <v>315515.97080472269</v>
      </c>
      <c r="AS29" s="22">
        <f>((Data!$AJ$9*'Intermediate calculations'!AS4)+Data!$AK$9)*Drivers!AT4</f>
        <v>325229.66874338238</v>
      </c>
      <c r="AT29" s="22">
        <f>((Data!$AJ$9*'Intermediate calculations'!AT4)+Data!$AK$9)*Drivers!AU4</f>
        <v>336979.42784201086</v>
      </c>
      <c r="AU29" s="22">
        <f>((Data!$AJ$9*'Intermediate calculations'!AU4)+Data!$AK$9)*Drivers!AV4</f>
        <v>349829.81077724509</v>
      </c>
      <c r="AV29" s="22">
        <f>((Data!$AJ$9*'Intermediate calculations'!AV4)+Data!$AK$9)*Drivers!AW4</f>
        <v>359883.85155716893</v>
      </c>
      <c r="AW29" s="22">
        <f>((Data!$AJ$9*'Intermediate calculations'!AW4)+Data!$AK$9)*Drivers!AX4</f>
        <v>370024.01369581674</v>
      </c>
      <c r="AX29" s="22">
        <f>((Data!$AJ$9*'Intermediate calculations'!AX4)+Data!$AK$9)*Drivers!AY4</f>
        <v>381317.85184102249</v>
      </c>
      <c r="AY29" s="22">
        <f>((Data!$AJ$9*'Intermediate calculations'!AY4)+Data!$AK$9)*Drivers!AZ4</f>
        <v>392632.6776172918</v>
      </c>
      <c r="AZ29" s="22">
        <f>((Data!$AJ$9*'Intermediate calculations'!AZ4)+Data!$AK$9)*Drivers!BA4</f>
        <v>405220.11706101609</v>
      </c>
      <c r="BA29" s="22">
        <f>((Data!$AJ$9*'Intermediate calculations'!BA4)+Data!$AK$9)*Drivers!BB4</f>
        <v>417553.55776816182</v>
      </c>
      <c r="BB29" s="22">
        <f>((Data!$AJ$9*'Intermediate calculations'!BB4)+Data!$AK$9)*Drivers!BC4</f>
        <v>431900.63183604745</v>
      </c>
      <c r="BC29" s="22">
        <f>((Data!$AJ$9*'Intermediate calculations'!BC4)+Data!$AK$9)*Drivers!BD4</f>
        <v>446515.18151465763</v>
      </c>
      <c r="BD29" s="22">
        <f>((Data!$AJ$9*'Intermediate calculations'!BD4)+Data!$AK$9)*Drivers!BE4</f>
        <v>461632.6161034737</v>
      </c>
      <c r="BE29" s="22">
        <f>((Data!$AJ$9*'Intermediate calculations'!BE4)+Data!$AK$9)*Drivers!BF4</f>
        <v>477333.98774090962</v>
      </c>
      <c r="BF29" s="22">
        <f>((Data!$AJ$9*'Intermediate calculations'!BF4)+Data!$AK$9)*Drivers!BG4</f>
        <v>493771.07857628411</v>
      </c>
      <c r="BG29" s="22">
        <f>((Data!$AJ$9*'Intermediate calculations'!BG4)+Data!$AK$9)*Drivers!BH4</f>
        <v>511698.29093888483</v>
      </c>
      <c r="BH29" s="22">
        <f>((Data!$AJ$9*'Intermediate calculations'!BH4)+Data!$AK$9)*Drivers!BI4</f>
        <v>522525.87525038118</v>
      </c>
      <c r="BI29" s="22">
        <f>((Data!$AJ$9*'Intermediate calculations'!BI4)+Data!$AK$9)*Drivers!BJ4</f>
        <v>532320.50921479589</v>
      </c>
      <c r="BJ29" s="22">
        <f>((Data!$AJ$9*'Intermediate calculations'!BJ4)+Data!$AK$9)*Drivers!BK4</f>
        <v>542356.89812674792</v>
      </c>
      <c r="BK29" s="22">
        <f>((Data!$AJ$9*'Intermediate calculations'!BK4)+Data!$AK$9)*Drivers!BL4</f>
        <v>552176.55819326488</v>
      </c>
    </row>
    <row r="30" spans="1:63"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3.9731457168203872</v>
      </c>
      <c r="AH30" s="45">
        <f>AH29*ttokg/Drivers!AI4</f>
        <v>4.0715476360077743</v>
      </c>
      <c r="AI30" s="45">
        <f>AI29*ttokg/Drivers!AJ4</f>
        <v>4.1274674820284929</v>
      </c>
      <c r="AJ30" s="45">
        <f>AJ29*ttokg/Drivers!AK4</f>
        <v>4.1691277637355535</v>
      </c>
      <c r="AK30" s="45">
        <f>AK29*ttokg/Drivers!AL4</f>
        <v>4.2176271541259123</v>
      </c>
      <c r="AL30" s="45">
        <f>AL29*ttokg/Drivers!AM4</f>
        <v>4.2556919477982156</v>
      </c>
      <c r="AM30" s="45">
        <f>AM29*ttokg/Drivers!AN4</f>
        <v>4.2796147177279975</v>
      </c>
      <c r="AN30" s="45">
        <f>AN29*ttokg/Drivers!AO4</f>
        <v>4.3061788736762603</v>
      </c>
      <c r="AO30" s="45">
        <f>AO29*ttokg/Drivers!AP4</f>
        <v>4.3387419595942642</v>
      </c>
      <c r="AP30" s="45">
        <f>AP29*ttokg/Drivers!AQ4</f>
        <v>4.4109982418624298</v>
      </c>
      <c r="AQ30" s="45">
        <f>AQ29*ttokg/Drivers!AR4</f>
        <v>4.4699113085065951</v>
      </c>
      <c r="AR30" s="45">
        <f>AR29*ttokg/Drivers!AS4</f>
        <v>4.5537944430175585</v>
      </c>
      <c r="AS30" s="45">
        <f>AS29*ttokg/Drivers!AT4</f>
        <v>4.6439453944144757</v>
      </c>
      <c r="AT30" s="45">
        <f>AT29*ttokg/Drivers!AU4</f>
        <v>4.7619906053983341</v>
      </c>
      <c r="AU30" s="45">
        <f>AU29*ttokg/Drivers!AV4</f>
        <v>4.8941078115727974</v>
      </c>
      <c r="AV30" s="45">
        <f>AV29*ttokg/Drivers!AW4</f>
        <v>4.9860206004897192</v>
      </c>
      <c r="AW30" s="45">
        <f>AW29*ttokg/Drivers!AX4</f>
        <v>5.0781963363137423</v>
      </c>
      <c r="AX30" s="45">
        <f>AX29*ttokg/Drivers!AY4</f>
        <v>5.1852236375789884</v>
      </c>
      <c r="AY30" s="45">
        <f>AY29*ttokg/Drivers!AZ4</f>
        <v>5.2915208134240963</v>
      </c>
      <c r="AZ30" s="45">
        <f>AZ29*ttokg/Drivers!BA4</f>
        <v>5.4139188623210348</v>
      </c>
      <c r="BA30" s="45">
        <f>BA29*ttokg/Drivers!BB4</f>
        <v>5.5318781671299408</v>
      </c>
      <c r="BB30" s="45">
        <f>BB29*ttokg/Drivers!BC4</f>
        <v>5.675294747889458</v>
      </c>
      <c r="BC30" s="45">
        <f>BC29*ttokg/Drivers!BD4</f>
        <v>5.8208913313908912</v>
      </c>
      <c r="BD30" s="45">
        <f>BD29*ttokg/Drivers!BE4</f>
        <v>5.97176857257175</v>
      </c>
      <c r="BE30" s="45">
        <f>BE29*ttokg/Drivers!BF4</f>
        <v>6.1289577703589595</v>
      </c>
      <c r="BF30" s="45">
        <f>BF29*ttokg/Drivers!BG4</f>
        <v>6.2943704243354111</v>
      </c>
      <c r="BG30" s="45">
        <f>BG29*ttokg/Drivers!BH4</f>
        <v>6.477370467444338</v>
      </c>
      <c r="BH30" s="45">
        <f>BH29*ttokg/Drivers!BI4</f>
        <v>6.5697138987679109</v>
      </c>
      <c r="BI30" s="45">
        <f>BI29*ttokg/Drivers!BJ4</f>
        <v>6.6490794897919567</v>
      </c>
      <c r="BJ30" s="45">
        <f>BJ29*ttokg/Drivers!BK4</f>
        <v>6.7316103682015695</v>
      </c>
      <c r="BK30" s="45">
        <f>BK29*ttokg/Drivers!BL4</f>
        <v>6.8116617134858028</v>
      </c>
    </row>
    <row r="31" spans="1:63"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0.13385613849836339</v>
      </c>
      <c r="AP31" s="45"/>
      <c r="AQ31" s="45">
        <f>(AQ32-AE32)/AE32</f>
        <v>0.18253804081376634</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215157.29984140489</v>
      </c>
      <c r="AA32" s="22">
        <f>((Data!$AJ$26*'Intermediate calculations'!AA29)+Data!$AK$26)</f>
        <v>221266.25183821376</v>
      </c>
      <c r="AB32" s="22">
        <f>((Data!$AJ$26*'Intermediate calculations'!AB29)+Data!$AK$26)</f>
        <v>225164.53122577877</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232690.90070904011</v>
      </c>
      <c r="AG32" s="22">
        <f>((Data!$AJ$26*'Intermediate calculations'!AG29)+Data!$AK$26)</f>
        <v>212406.0629635425</v>
      </c>
      <c r="AH32" s="22">
        <f>((Data!$AJ$26*'Intermediate calculations'!AH29)+Data!$AK$26)</f>
        <v>220582.11784337854</v>
      </c>
      <c r="AI32" s="22">
        <f>((Data!$AJ$26*'Intermediate calculations'!AI29)+Data!$AK$26)</f>
        <v>226835.89553635052</v>
      </c>
      <c r="AJ32" s="22">
        <f>((Data!$AJ$26*'Intermediate calculations'!AJ29)+Data!$AK$26)</f>
        <v>232476.30755618849</v>
      </c>
      <c r="AK32" s="22">
        <f>((Data!$AJ$26*'Intermediate calculations'!AK29)+Data!$AK$26)</f>
        <v>238608.98113076694</v>
      </c>
      <c r="AL32" s="22">
        <f>((Data!$AJ$26*'Intermediate calculations'!AL29)+Data!$AK$26)</f>
        <v>244314.62078584268</v>
      </c>
      <c r="AM32" s="22">
        <f>((Data!$AJ$26*'Intermediate calculations'!AM29)+Data!$AK$26)</f>
        <v>249147.01867905349</v>
      </c>
      <c r="AN32" s="22">
        <f>((Data!$AJ$26*'Intermediate calculations'!AN29)+Data!$AK$26)</f>
        <v>253999.34849374733</v>
      </c>
      <c r="AO32" s="22">
        <f>((Data!$AJ$26*'Intermediate calculations'!AO29)+Data!$AK$26)</f>
        <v>259056.37120361518</v>
      </c>
      <c r="AP32" s="22">
        <f>((Data!$AJ$26*'Intermediate calculations'!AP29)+Data!$AK$26)</f>
        <v>266254.6832046659</v>
      </c>
      <c r="AQ32" s="22">
        <f>((Data!$AJ$26*'Intermediate calculations'!AQ29)+Data!$AK$26)</f>
        <v>272578.16172872059</v>
      </c>
      <c r="AR32" s="22">
        <f>((Data!$AJ$26*'Intermediate calculations'!AR29)+Data!$AK$26)</f>
        <v>280392.5350668024</v>
      </c>
      <c r="AS32" s="22">
        <f>((Data!$AJ$26*'Intermediate calculations'!AS29)+Data!$AK$26)</f>
        <v>288629.83913705149</v>
      </c>
      <c r="AT32" s="22">
        <f>((Data!$AJ$26*'Intermediate calculations'!AT29)+Data!$AK$26)</f>
        <v>298593.74156213901</v>
      </c>
      <c r="AU32" s="22">
        <f>((Data!$AJ$26*'Intermediate calculations'!AU29)+Data!$AK$26)</f>
        <v>309490.98299635958</v>
      </c>
      <c r="AV32" s="22">
        <f>((Data!$AJ$26*'Intermediate calculations'!AV29)+Data!$AK$26)</f>
        <v>318016.90088694042</v>
      </c>
      <c r="AW32" s="22">
        <f>((Data!$AJ$26*'Intermediate calculations'!AW29)+Data!$AK$26)</f>
        <v>326615.8504718598</v>
      </c>
      <c r="AX32" s="22">
        <f>((Data!$AJ$26*'Intermediate calculations'!AX29)+Data!$AK$26)</f>
        <v>336193.127787843</v>
      </c>
      <c r="AY32" s="22">
        <f>((Data!$AJ$26*'Intermediate calculations'!AY29)+Data!$AK$26)</f>
        <v>345788.2028055744</v>
      </c>
      <c r="AZ32" s="22">
        <f>((Data!$AJ$26*'Intermediate calculations'!AZ29)+Data!$AK$26)</f>
        <v>356462.46577098337</v>
      </c>
      <c r="BA32" s="22">
        <f>((Data!$AJ$26*'Intermediate calculations'!BA29)+Data!$AK$26)</f>
        <v>366921.33550099737</v>
      </c>
      <c r="BB32" s="22">
        <f>((Data!$AJ$26*'Intermediate calculations'!BB29)+Data!$AK$26)</f>
        <v>379087.78460841812</v>
      </c>
      <c r="BC32" s="22">
        <f>((Data!$AJ$26*'Intermediate calculations'!BC29)+Data!$AK$26)</f>
        <v>391481.05546290427</v>
      </c>
      <c r="BD32" s="22">
        <f>((Data!$AJ$26*'Intermediate calculations'!BD29)+Data!$AK$26)</f>
        <v>404300.77728836611</v>
      </c>
      <c r="BE32" s="22">
        <f>((Data!$AJ$26*'Intermediate calculations'!BE29)+Data!$AK$26)</f>
        <v>417615.68303428136</v>
      </c>
      <c r="BF32" s="22">
        <f>((Data!$AJ$26*'Intermediate calculations'!BF29)+Data!$AK$26)</f>
        <v>431554.48534173367</v>
      </c>
      <c r="BG32" s="22">
        <f>((Data!$AJ$26*'Intermediate calculations'!BG29)+Data!$AK$26)</f>
        <v>446756.92423732148</v>
      </c>
      <c r="BH32" s="22">
        <f>((Data!$AJ$26*'Intermediate calculations'!BH29)+Data!$AK$26)</f>
        <v>455938.81406787573</v>
      </c>
      <c r="BI32" s="22">
        <f>((Data!$AJ$26*'Intermediate calculations'!BI29)+Data!$AK$26)</f>
        <v>464244.75262301322</v>
      </c>
      <c r="BJ32" s="22">
        <f>((Data!$AJ$26*'Intermediate calculations'!BJ29)+Data!$AK$26)</f>
        <v>472755.70156924252</v>
      </c>
      <c r="BK32" s="22">
        <f>((Data!$AJ$26*'Intermediate calculations'!BK29)+Data!$AK$26)</f>
        <v>481082.86248624593</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427660.19548096787</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467304.40661090257</v>
      </c>
      <c r="AG34" s="22">
        <f>((Data!$AJ$10*'Intermediate calculations'!AG4)+Data!$AK$10)*Drivers!AH4</f>
        <v>448723.79203347536</v>
      </c>
      <c r="AH34" s="22">
        <f>((Data!$AJ$10*'Intermediate calculations'!AH4)+Data!$AK$10)*Drivers!AI4</f>
        <v>461260.60052495712</v>
      </c>
      <c r="AI34" s="22">
        <f>((Data!$AJ$10*'Intermediate calculations'!AI4)+Data!$AK$10)*Drivers!AJ4</f>
        <v>471851.27048618847</v>
      </c>
      <c r="AJ34" s="22">
        <f>((Data!$AJ$10*'Intermediate calculations'!AJ4)+Data!$AK$10)*Drivers!AK4</f>
        <v>481827.61621826759</v>
      </c>
      <c r="AK34" s="22">
        <f>((Data!$AJ$10*'Intermediate calculations'!AK4)+Data!$AK$10)*Drivers!AL4</f>
        <v>492399.766237156</v>
      </c>
      <c r="AL34" s="22">
        <f>((Data!$AJ$10*'Intermediate calculations'!AL4)+Data!$AK$10)*Drivers!AM4</f>
        <v>502572.18307351595</v>
      </c>
      <c r="AM34" s="22">
        <f>((Data!$AJ$10*'Intermediate calculations'!AM4)+Data!$AK$10)*Drivers!AN4</f>
        <v>511627.79962453165</v>
      </c>
      <c r="AN34" s="22">
        <f>((Data!$AJ$10*'Intermediate calculations'!AN4)+Data!$AK$10)*Drivers!AO4</f>
        <v>520524.98690400081</v>
      </c>
      <c r="AO34" s="22">
        <f>((Data!$AJ$10*'Intermediate calculations'!AO4)+Data!$AK$10)*Drivers!AP4</f>
        <v>529454.5238076715</v>
      </c>
      <c r="AP34" s="22">
        <f>((Data!$AJ$10*'Intermediate calculations'!AP4)+Data!$AK$10)*Drivers!AQ4</f>
        <v>540506.60680679488</v>
      </c>
      <c r="AQ34" s="22">
        <f>((Data!$AJ$10*'Intermediate calculations'!AQ4)+Data!$AK$10)*Drivers!AR4</f>
        <v>550402.98976684106</v>
      </c>
      <c r="AR34" s="22">
        <f>((Data!$AJ$10*'Intermediate calculations'!AR4)+Data!$AK$10)*Drivers!AS4</f>
        <v>561860.68405368493</v>
      </c>
      <c r="AS34" s="22">
        <f>((Data!$AJ$10*'Intermediate calculations'!AS4)+Data!$AK$10)*Drivers!AT4</f>
        <v>573719.37065817288</v>
      </c>
      <c r="AT34" s="22">
        <f>((Data!$AJ$10*'Intermediate calculations'!AT4)+Data!$AK$10)*Drivers!AU4</f>
        <v>587389.66446570249</v>
      </c>
      <c r="AU34" s="22">
        <f>((Data!$AJ$10*'Intermediate calculations'!AU4)+Data!$AK$10)*Drivers!AV4</f>
        <v>602009.09189707111</v>
      </c>
      <c r="AV34" s="22">
        <f>((Data!$AJ$10*'Intermediate calculations'!AV4)+Data!$AK$10)*Drivers!AW4</f>
        <v>613992.79236360046</v>
      </c>
      <c r="AW34" s="22">
        <f>((Data!$AJ$10*'Intermediate calculations'!AW4)+Data!$AK$10)*Drivers!AX4</f>
        <v>626008.15332783258</v>
      </c>
      <c r="AX34" s="22">
        <f>((Data!$AJ$10*'Intermediate calculations'!AX4)+Data!$AK$10)*Drivers!AY4</f>
        <v>639034.65940545953</v>
      </c>
      <c r="AY34" s="22">
        <f>((Data!$AJ$10*'Intermediate calculations'!AY4)+Data!$AK$10)*Drivers!AZ4</f>
        <v>652029.21495707263</v>
      </c>
      <c r="AZ34" s="22">
        <f>((Data!$AJ$10*'Intermediate calculations'!AZ4)+Data!$AK$10)*Drivers!BA4</f>
        <v>666140.5576973845</v>
      </c>
      <c r="BA34" s="22">
        <f>((Data!$AJ$10*'Intermediate calculations'!BA4)+Data!$AK$10)*Drivers!BB4</f>
        <v>679963.51990051253</v>
      </c>
      <c r="BB34" s="22">
        <f>((Data!$AJ$10*'Intermediate calculations'!BB4)+Data!$AK$10)*Drivers!BC4</f>
        <v>695586.73366956611</v>
      </c>
      <c r="BC34" s="22">
        <f>((Data!$AJ$10*'Intermediate calculations'!BC4)+Data!$AK$10)*Drivers!BD4</f>
        <v>711403.41051293991</v>
      </c>
      <c r="BD34" s="22">
        <f>((Data!$AJ$10*'Intermediate calculations'!BD4)+Data!$AK$10)*Drivers!BE4</f>
        <v>727628.36661468027</v>
      </c>
      <c r="BE34" s="22">
        <f>((Data!$AJ$10*'Intermediate calculations'!BE4)+Data!$AK$10)*Drivers!BF4</f>
        <v>744334.54967826244</v>
      </c>
      <c r="BF34" s="22">
        <f>((Data!$AJ$10*'Intermediate calculations'!BF4)+Data!$AK$10)*Drivers!BG4</f>
        <v>761659.95483994682</v>
      </c>
      <c r="BG34" s="22">
        <f>((Data!$AJ$10*'Intermediate calculations'!BG4)+Data!$AK$10)*Drivers!BH4</f>
        <v>780302.90546543</v>
      </c>
      <c r="BH34" s="22">
        <f>((Data!$AJ$10*'Intermediate calculations'!BH4)+Data!$AK$10)*Drivers!BI4</f>
        <v>792365.82784803945</v>
      </c>
      <c r="BI34" s="22">
        <f>((Data!$AJ$10*'Intermediate calculations'!BI4)+Data!$AK$10)*Drivers!BJ4</f>
        <v>803424.27739463898</v>
      </c>
      <c r="BJ34" s="22">
        <f>((Data!$AJ$10*'Intermediate calculations'!BJ4)+Data!$AK$10)*Drivers!BK4</f>
        <v>814648.75660727581</v>
      </c>
      <c r="BK34" s="22">
        <f>((Data!$AJ$10*'Intermediate calculations'!BK4)+Data!$AK$10)*Drivers!BL4</f>
        <v>825616.54104048992</v>
      </c>
    </row>
    <row r="35" spans="1:63"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7.5754819878220436</v>
      </c>
      <c r="AH35" s="45">
        <f>AH34*ttokg/Drivers!AI4</f>
        <v>7.6659391762494291</v>
      </c>
      <c r="AI35" s="45">
        <f>AI34*ttokg/Drivers!AJ4</f>
        <v>7.7173441904005635</v>
      </c>
      <c r="AJ35" s="45">
        <f>AJ34*ttokg/Drivers!AK4</f>
        <v>7.7556409226536944</v>
      </c>
      <c r="AK35" s="45">
        <f>AK34*ttokg/Drivers!AL4</f>
        <v>7.8002245906490257</v>
      </c>
      <c r="AL35" s="45">
        <f>AL34*ttokg/Drivers!AM4</f>
        <v>7.8352161257948802</v>
      </c>
      <c r="AM35" s="45">
        <f>AM34*ttokg/Drivers!AN4</f>
        <v>7.8572074296750678</v>
      </c>
      <c r="AN35" s="45">
        <f>AN34*ttokg/Drivers!AO4</f>
        <v>7.8816268605141211</v>
      </c>
      <c r="AO35" s="45">
        <f>AO34*ttokg/Drivers!AP4</f>
        <v>7.9115608823603072</v>
      </c>
      <c r="AP35" s="45">
        <f>AP34*ttokg/Drivers!AQ4</f>
        <v>7.977983368772863</v>
      </c>
      <c r="AQ35" s="45">
        <f>AQ34*ttokg/Drivers!AR4</f>
        <v>8.0321399382206415</v>
      </c>
      <c r="AR35" s="45">
        <f>AR34*ttokg/Drivers!AS4</f>
        <v>8.1092505532065999</v>
      </c>
      <c r="AS35" s="45">
        <f>AS34*ttokg/Drivers!AT4</f>
        <v>8.1921229368426296</v>
      </c>
      <c r="AT35" s="45">
        <f>AT34*ttokg/Drivers!AU4</f>
        <v>8.3006374656353366</v>
      </c>
      <c r="AU35" s="45">
        <f>AU34*ttokg/Drivers!AV4</f>
        <v>8.4220878510761423</v>
      </c>
      <c r="AV35" s="45">
        <f>AV34*ttokg/Drivers!AW4</f>
        <v>8.5065798257713894</v>
      </c>
      <c r="AW35" s="45">
        <f>AW34*ttokg/Drivers!AX4</f>
        <v>8.5913135176822983</v>
      </c>
      <c r="AX35" s="45">
        <f>AX34*ttokg/Drivers!AY4</f>
        <v>8.6896996958927932</v>
      </c>
      <c r="AY35" s="45">
        <f>AY34*ttokg/Drivers!AZ4</f>
        <v>8.7874146972273639</v>
      </c>
      <c r="AZ35" s="45">
        <f>AZ34*ttokg/Drivers!BA4</f>
        <v>8.8999306264251548</v>
      </c>
      <c r="BA35" s="45">
        <f>BA34*ttokg/Drivers!BB4</f>
        <v>9.0083661848977794</v>
      </c>
      <c r="BB35" s="45">
        <f>BB34*ttokg/Drivers!BC4</f>
        <v>9.1402036610009674</v>
      </c>
      <c r="BC35" s="45">
        <f>BC34*ttokg/Drivers!BD4</f>
        <v>9.2740451317459911</v>
      </c>
      <c r="BD35" s="45">
        <f>BD34*ttokg/Drivers!BE4</f>
        <v>9.4127409127592756</v>
      </c>
      <c r="BE35" s="45">
        <f>BE34*ttokg/Drivers!BF4</f>
        <v>9.5572390384097528</v>
      </c>
      <c r="BF35" s="45">
        <f>BF34*ttokg/Drivers!BG4</f>
        <v>9.7092966784698831</v>
      </c>
      <c r="BG35" s="45">
        <f>BG34*ttokg/Drivers!BH4</f>
        <v>9.8775217447940502</v>
      </c>
      <c r="BH35" s="45">
        <f>BH34*ttokg/Drivers!BI4</f>
        <v>9.9624095928792169</v>
      </c>
      <c r="BI35" s="45">
        <f>BI34*ttokg/Drivers!BJ4</f>
        <v>10.035367399812248</v>
      </c>
      <c r="BJ35" s="45">
        <f>BJ34*ttokg/Drivers!BK4</f>
        <v>10.111234936553672</v>
      </c>
      <c r="BK35" s="45">
        <f>BK34*ttokg/Drivers!BL4</f>
        <v>10.184823131621819</v>
      </c>
    </row>
    <row r="36" spans="1:63"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0.16470369465763429</v>
      </c>
      <c r="AP36" s="45"/>
      <c r="AQ36" s="45">
        <f>(AQ37-AE37)/AE37</f>
        <v>0.19595004496883053</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458090.6982027443</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501211.83128389966</v>
      </c>
      <c r="AG37" s="22">
        <f>((Data!$AJ$29*'Intermediate calculations'!AG34)+Data!$AK$29)</f>
        <v>481001.63839352055</v>
      </c>
      <c r="AH37" s="22">
        <f>((Data!$AJ$29*'Intermediate calculations'!AH34)+Data!$AK$29)</f>
        <v>494637.964403447</v>
      </c>
      <c r="AI37" s="22">
        <f>((Data!$AJ$29*'Intermediate calculations'!AI34)+Data!$AK$29)</f>
        <v>506157.46941566857</v>
      </c>
      <c r="AJ37" s="22">
        <f>((Data!$AJ$29*'Intermediate calculations'!AJ34)+Data!$AK$29)</f>
        <v>517008.7720325031</v>
      </c>
      <c r="AK37" s="22">
        <f>((Data!$AJ$29*'Intermediate calculations'!AK34)+Data!$AK$29)</f>
        <v>528508.13284521434</v>
      </c>
      <c r="AL37" s="22">
        <f>((Data!$AJ$29*'Intermediate calculations'!AL34)+Data!$AK$29)</f>
        <v>539572.70261859172</v>
      </c>
      <c r="AM37" s="22">
        <f>((Data!$AJ$29*'Intermediate calculations'!AM34)+Data!$AK$29)</f>
        <v>549422.52521055681</v>
      </c>
      <c r="AN37" s="22">
        <f>((Data!$AJ$29*'Intermediate calculations'!AN34)+Data!$AK$29)</f>
        <v>559100.02378578391</v>
      </c>
      <c r="AO37" s="22">
        <f>((Data!$AJ$29*'Intermediate calculations'!AO34)+Data!$AK$29)</f>
        <v>568812.70914895739</v>
      </c>
      <c r="AP37" s="22">
        <f>((Data!$AJ$29*'Intermediate calculations'!AP34)+Data!$AK$29)</f>
        <v>580834.09457310359</v>
      </c>
      <c r="AQ37" s="22">
        <f>((Data!$AJ$29*'Intermediate calculations'!AQ34)+Data!$AK$29)</f>
        <v>591598.42143140757</v>
      </c>
      <c r="AR37" s="22">
        <f>((Data!$AJ$29*'Intermediate calculations'!AR34)+Data!$AK$29)</f>
        <v>604060.99152838532</v>
      </c>
      <c r="AS37" s="22">
        <f>((Data!$AJ$29*'Intermediate calculations'!AS34)+Data!$AK$29)</f>
        <v>616959.72222992056</v>
      </c>
      <c r="AT37" s="22">
        <f>((Data!$AJ$29*'Intermediate calculations'!AT34)+Data!$AK$29)</f>
        <v>631828.94378161081</v>
      </c>
      <c r="AU37" s="22">
        <f>((Data!$AJ$29*'Intermediate calculations'!AU34)+Data!$AK$29)</f>
        <v>647730.5409598765</v>
      </c>
      <c r="AV37" s="22">
        <f>((Data!$AJ$29*'Intermediate calculations'!AV34)+Data!$AK$29)</f>
        <v>660765.24963217811</v>
      </c>
      <c r="AW37" s="22">
        <f>((Data!$AJ$29*'Intermediate calculations'!AW34)+Data!$AK$29)</f>
        <v>673834.39552736655</v>
      </c>
      <c r="AX37" s="22">
        <f>((Data!$AJ$29*'Intermediate calculations'!AX34)+Data!$AK$29)</f>
        <v>688003.36714127497</v>
      </c>
      <c r="AY37" s="22">
        <f>((Data!$AJ$29*'Intermediate calculations'!AY34)+Data!$AK$29)</f>
        <v>702137.5860675904</v>
      </c>
      <c r="AZ37" s="22">
        <f>((Data!$AJ$29*'Intermediate calculations'!AZ34)+Data!$AK$29)</f>
        <v>717486.53793005599</v>
      </c>
      <c r="BA37" s="22">
        <f>((Data!$AJ$29*'Intermediate calculations'!BA34)+Data!$AK$29)</f>
        <v>732521.81737560383</v>
      </c>
      <c r="BB37" s="22">
        <f>((Data!$AJ$29*'Intermediate calculations'!BB34)+Data!$AK$29)</f>
        <v>749515.23610911472</v>
      </c>
      <c r="BC37" s="22">
        <f>((Data!$AJ$29*'Intermediate calculations'!BC34)+Data!$AK$29)</f>
        <v>766719.08523678128</v>
      </c>
      <c r="BD37" s="22">
        <f>((Data!$AJ$29*'Intermediate calculations'!BD34)+Data!$AK$29)</f>
        <v>784367.02099733823</v>
      </c>
      <c r="BE37" s="22">
        <f>((Data!$AJ$29*'Intermediate calculations'!BE34)+Data!$AK$29)</f>
        <v>802538.38883719221</v>
      </c>
      <c r="BF37" s="22">
        <f>((Data!$AJ$29*'Intermediate calculations'!BF34)+Data!$AK$29)</f>
        <v>821383.28649988794</v>
      </c>
      <c r="BG37" s="22">
        <f>((Data!$AJ$29*'Intermediate calculations'!BG34)+Data!$AK$29)</f>
        <v>841661.28250571224</v>
      </c>
      <c r="BH37" s="22">
        <f>((Data!$AJ$29*'Intermediate calculations'!BH34)+Data!$AK$29)</f>
        <v>854782.16110519529</v>
      </c>
      <c r="BI37" s="22">
        <f>((Data!$AJ$29*'Intermediate calculations'!BI34)+Data!$AK$29)</f>
        <v>866810.47144304682</v>
      </c>
      <c r="BJ37" s="22">
        <f>((Data!$AJ$29*'Intermediate calculations'!BJ34)+Data!$AK$29)</f>
        <v>879019.37277061818</v>
      </c>
      <c r="BK37" s="22">
        <f>((Data!$AJ$29*'Intermediate calculations'!BK34)+Data!$AK$29)</f>
        <v>890949.06637960346</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1680152.5843518768</v>
      </c>
      <c r="AH39" s="22">
        <f>((Data!$AJ$11*'Intermediate calculations'!AH4)+Data!$AK$11)*Drivers!AI4</f>
        <v>1777160.3972904605</v>
      </c>
      <c r="AI39" s="22">
        <f>((Data!$AJ$11*'Intermediate calculations'!AI4)+Data!$AK$11)*Drivers!AJ4</f>
        <v>1846534.4389048351</v>
      </c>
      <c r="AJ39" s="22">
        <f>((Data!$AJ$11*'Intermediate calculations'!AJ4)+Data!$AK$11)*Drivers!AK4</f>
        <v>1907058.9436822128</v>
      </c>
      <c r="AK39" s="22">
        <f>((Data!$AJ$11*'Intermediate calculations'!AK4)+Data!$AK$11)*Drivers!AL4</f>
        <v>1974190.4021418099</v>
      </c>
      <c r="AL39" s="22">
        <f>((Data!$AJ$11*'Intermediate calculations'!AL4)+Data!$AK$11)*Drivers!AM4</f>
        <v>2035025.8956348586</v>
      </c>
      <c r="AM39" s="22">
        <f>((Data!$AJ$11*'Intermediate calculations'!AM4)+Data!$AK$11)*Drivers!AN4</f>
        <v>2084429.6492333491</v>
      </c>
      <c r="AN39" s="22">
        <f>((Data!$AJ$11*'Intermediate calculations'!AN4)+Data!$AK$11)*Drivers!AO4</f>
        <v>2134980.7334428527</v>
      </c>
      <c r="AO39" s="22">
        <f>((Data!$AJ$11*'Intermediate calculations'!AO4)+Data!$AK$11)*Drivers!AP4</f>
        <v>2189317.2369312351</v>
      </c>
      <c r="AP39" s="22">
        <f>((Data!$AJ$11*'Intermediate calculations'!AP4)+Data!$AK$11)*Drivers!AQ4</f>
        <v>2274654.3623384051</v>
      </c>
      <c r="AQ39" s="22">
        <f>((Data!$AJ$11*'Intermediate calculations'!AQ4)+Data!$AK$11)*Drivers!AR4</f>
        <v>2348716.5757651315</v>
      </c>
      <c r="AR39" s="22">
        <f>((Data!$AJ$11*'Intermediate calculations'!AR4)+Data!$AK$11)*Drivers!AS4</f>
        <v>2443961.0279218783</v>
      </c>
      <c r="AS39" s="22">
        <f>((Data!$AJ$11*'Intermediate calculations'!AS4)+Data!$AK$11)*Drivers!AT4</f>
        <v>2545416.3705018405</v>
      </c>
      <c r="AT39" s="22">
        <f>((Data!$AJ$11*'Intermediate calculations'!AT4)+Data!$AK$11)*Drivers!AU4</f>
        <v>2671386.0908518992</v>
      </c>
      <c r="AU39" s="22">
        <f>((Data!$AJ$11*'Intermediate calculations'!AU4)+Data!$AK$11)*Drivers!AV4</f>
        <v>2810752.7776042693</v>
      </c>
      <c r="AV39" s="22">
        <f>((Data!$AJ$11*'Intermediate calculations'!AV4)+Data!$AK$11)*Drivers!AW4</f>
        <v>2917162.8304227008</v>
      </c>
      <c r="AW39" s="22">
        <f>((Data!$AJ$11*'Intermediate calculations'!AW4)+Data!$AK$11)*Drivers!AX4</f>
        <v>3024826.5094712069</v>
      </c>
      <c r="AX39" s="22">
        <f>((Data!$AJ$11*'Intermediate calculations'!AX4)+Data!$AK$11)*Drivers!AY4</f>
        <v>3146454.5427999869</v>
      </c>
      <c r="AY39" s="22">
        <f>((Data!$AJ$11*'Intermediate calculations'!AY4)+Data!$AK$11)*Drivers!AZ4</f>
        <v>3268579.2524217721</v>
      </c>
      <c r="AZ39" s="22">
        <f>((Data!$AJ$11*'Intermediate calculations'!AZ4)+Data!$AK$11)*Drivers!BA4</f>
        <v>3406101.2242172901</v>
      </c>
      <c r="BA39" s="22">
        <f>((Data!$AJ$11*'Intermediate calculations'!BA4)+Data!$AK$11)*Drivers!BB4</f>
        <v>3540865.6762940879</v>
      </c>
      <c r="BB39" s="22">
        <f>((Data!$AJ$11*'Intermediate calculations'!BB4)+Data!$AK$11)*Drivers!BC4</f>
        <v>3699833.0270607444</v>
      </c>
      <c r="BC39" s="22">
        <f>((Data!$AJ$11*'Intermediate calculations'!BC4)+Data!$AK$11)*Drivers!BD4</f>
        <v>3862235.403297537</v>
      </c>
      <c r="BD39" s="22">
        <f>((Data!$AJ$11*'Intermediate calculations'!BD4)+Data!$AK$11)*Drivers!BE4</f>
        <v>4030881.3323854017</v>
      </c>
      <c r="BE39" s="22">
        <f>((Data!$AJ$11*'Intermediate calculations'!BE4)+Data!$AK$11)*Drivers!BF4</f>
        <v>4206742.6865752647</v>
      </c>
      <c r="BF39" s="22">
        <f>((Data!$AJ$11*'Intermediate calculations'!BF4)+Data!$AK$11)*Drivers!BG4</f>
        <v>4391632.7429636205</v>
      </c>
      <c r="BG39" s="22">
        <f>((Data!$AJ$11*'Intermediate calculations'!BG4)+Data!$AK$11)*Drivers!BH4</f>
        <v>4594504.0409695385</v>
      </c>
      <c r="BH39" s="22">
        <f>((Data!$AJ$11*'Intermediate calculations'!BH4)+Data!$AK$11)*Drivers!BI4</f>
        <v>4713162.9156389432</v>
      </c>
      <c r="BI39" s="22">
        <f>((Data!$AJ$11*'Intermediate calculations'!BI4)+Data!$AK$11)*Drivers!BJ4</f>
        <v>4819796.5206303457</v>
      </c>
      <c r="BJ39" s="22">
        <f>((Data!$AJ$11*'Intermediate calculations'!BJ4)+Data!$AK$11)*Drivers!BK4</f>
        <v>4929577.3915374214</v>
      </c>
      <c r="BK39" s="22">
        <f>((Data!$AJ$11*'Intermediate calculations'!BK4)+Data!$AK$11)*Drivers!BL4</f>
        <v>5037056.5871555256</v>
      </c>
    </row>
    <row r="40" spans="1:63"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28.364811194590672</v>
      </c>
      <c r="AH40" s="45">
        <f>AH39*ttokg/Drivers!AI4</f>
        <v>29.535588984975139</v>
      </c>
      <c r="AI40" s="45">
        <f>AI39*ttokg/Drivers!AJ4</f>
        <v>30.200918627968207</v>
      </c>
      <c r="AJ40" s="45">
        <f>AJ39*ttokg/Drivers!AK4</f>
        <v>30.69658916942284</v>
      </c>
      <c r="AK40" s="45">
        <f>AK39*ttokg/Drivers!AL4</f>
        <v>31.273630853011223</v>
      </c>
      <c r="AL40" s="45">
        <f>AL39*ttokg/Drivers!AM4</f>
        <v>31.726522579058077</v>
      </c>
      <c r="AM40" s="45">
        <f>AM39*ttokg/Drivers!AN4</f>
        <v>32.011153691434359</v>
      </c>
      <c r="AN40" s="45">
        <f>AN39*ttokg/Drivers!AO4</f>
        <v>32.327211793363368</v>
      </c>
      <c r="AO40" s="45">
        <f>AO39*ttokg/Drivers!AP4</f>
        <v>32.714644661482332</v>
      </c>
      <c r="AP40" s="45">
        <f>AP39*ttokg/Drivers!AQ4</f>
        <v>33.574343854281828</v>
      </c>
      <c r="AQ40" s="45">
        <f>AQ39*ttokg/Drivers!AR4</f>
        <v>34.275286585480814</v>
      </c>
      <c r="AR40" s="45">
        <f>AR39*ttokg/Drivers!AS4</f>
        <v>35.273321092168139</v>
      </c>
      <c r="AS40" s="45">
        <f>AS39*ttokg/Drivers!AT4</f>
        <v>36.345929559047207</v>
      </c>
      <c r="AT40" s="45">
        <f>AT39*ttokg/Drivers!AU4</f>
        <v>37.750421589512229</v>
      </c>
      <c r="AU40" s="45">
        <f>AU39*ttokg/Drivers!AV4</f>
        <v>39.322341039804172</v>
      </c>
      <c r="AV40" s="45">
        <f>AV39*ttokg/Drivers!AW4</f>
        <v>40.415911701889598</v>
      </c>
      <c r="AW40" s="45">
        <f>AW39*ttokg/Drivers!AX4</f>
        <v>41.512610884246044</v>
      </c>
      <c r="AX40" s="45">
        <f>AX39*ttokg/Drivers!AY4</f>
        <v>42.786012747958871</v>
      </c>
      <c r="AY40" s="45">
        <f>AY39*ttokg/Drivers!AZ4</f>
        <v>44.050727640592747</v>
      </c>
      <c r="AZ40" s="45">
        <f>AZ39*ttokg/Drivers!BA4</f>
        <v>45.507009371867127</v>
      </c>
      <c r="BA40" s="45">
        <f>BA39*ttokg/Drivers!BB4</f>
        <v>46.910479297859794</v>
      </c>
      <c r="BB40" s="45">
        <f>BB39*ttokg/Drivers!BC4</f>
        <v>48.616837760303738</v>
      </c>
      <c r="BC40" s="45">
        <f>BC39*ttokg/Drivers!BD4</f>
        <v>50.34913371273052</v>
      </c>
      <c r="BD40" s="45">
        <f>BD39*ttokg/Drivers!BE4</f>
        <v>52.144258487813879</v>
      </c>
      <c r="BE40" s="45">
        <f>BE39*ttokg/Drivers!BF4</f>
        <v>54.014482393784256</v>
      </c>
      <c r="BF40" s="45">
        <f>BF39*ttokg/Drivers!BG4</f>
        <v>55.982548292533558</v>
      </c>
      <c r="BG40" s="45">
        <f>BG39*ttokg/Drivers!BH4</f>
        <v>58.159867473710619</v>
      </c>
      <c r="BH40" s="45">
        <f>BH39*ttokg/Drivers!BI4</f>
        <v>59.258561883071202</v>
      </c>
      <c r="BI40" s="45">
        <f>BI39*ttokg/Drivers!BJ4</f>
        <v>60.2028470358307</v>
      </c>
      <c r="BJ40" s="45">
        <f>BJ39*ttokg/Drivers!BK4</f>
        <v>61.184792512716058</v>
      </c>
      <c r="BK40" s="45">
        <f>BK39*ttokg/Drivers!BL4</f>
        <v>62.137236712210829</v>
      </c>
    </row>
    <row r="41" spans="1:63"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0.10544445970960969</v>
      </c>
      <c r="AP41" s="45"/>
      <c r="AQ41" s="45">
        <f>(AQ42-AE42)/AE42</f>
        <v>0.17180476812461157</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1389573.2405291756</v>
      </c>
      <c r="AH42" s="22">
        <f>((Data!$AJ$33*'Intermediate calculations'!AH39)+Data!$AK$33)</f>
        <v>1459496.1325990374</v>
      </c>
      <c r="AI42" s="22">
        <f>((Data!$AJ$33*'Intermediate calculations'!AI39)+Data!$AK$33)</f>
        <v>1509500.6990077563</v>
      </c>
      <c r="AJ42" s="22">
        <f>((Data!$AJ$33*'Intermediate calculations'!AJ39)+Data!$AK$33)</f>
        <v>1553126.550234912</v>
      </c>
      <c r="AK42" s="22">
        <f>((Data!$AJ$33*'Intermediate calculations'!AK39)+Data!$AK$33)</f>
        <v>1601514.6705539899</v>
      </c>
      <c r="AL42" s="22">
        <f>((Data!$AJ$33*'Intermediate calculations'!AL39)+Data!$AK$33)</f>
        <v>1645364.6813590403</v>
      </c>
      <c r="AM42" s="22">
        <f>((Data!$AJ$33*'Intermediate calculations'!AM39)+Data!$AK$33)</f>
        <v>1680974.7340555207</v>
      </c>
      <c r="AN42" s="22">
        <f>((Data!$AJ$33*'Intermediate calculations'!AN39)+Data!$AK$33)</f>
        <v>1717411.7786411298</v>
      </c>
      <c r="AO42" s="22">
        <f>((Data!$AJ$33*'Intermediate calculations'!AO39)+Data!$AK$33)</f>
        <v>1756577.3401951999</v>
      </c>
      <c r="AP42" s="22">
        <f>((Data!$AJ$33*'Intermediate calculations'!AP39)+Data!$AK$33)</f>
        <v>1818088.0415360862</v>
      </c>
      <c r="AQ42" s="22">
        <f>((Data!$AJ$33*'Intermediate calculations'!AQ39)+Data!$AK$33)</f>
        <v>1871471.825780049</v>
      </c>
      <c r="AR42" s="22">
        <f>((Data!$AJ$33*'Intermediate calculations'!AR39)+Data!$AK$33)</f>
        <v>1940123.6935695601</v>
      </c>
      <c r="AS42" s="22">
        <f>((Data!$AJ$33*'Intermediate calculations'!AS39)+Data!$AK$33)</f>
        <v>2013252.3494399984</v>
      </c>
      <c r="AT42" s="22">
        <f>((Data!$AJ$33*'Intermediate calculations'!AT39)+Data!$AK$33)</f>
        <v>2104050.8830146529</v>
      </c>
      <c r="AU42" s="22">
        <f>((Data!$AJ$33*'Intermediate calculations'!AU39)+Data!$AK$33)</f>
        <v>2204505.9030870022</v>
      </c>
      <c r="AV42" s="22">
        <f>((Data!$AJ$33*'Intermediate calculations'!AV39)+Data!$AK$33)</f>
        <v>2281205.8967574309</v>
      </c>
      <c r="AW42" s="22">
        <f>((Data!$AJ$33*'Intermediate calculations'!AW39)+Data!$AK$33)</f>
        <v>2358809.4998272066</v>
      </c>
      <c r="AX42" s="22">
        <f>((Data!$AJ$33*'Intermediate calculations'!AX39)+Data!$AK$33)</f>
        <v>2446478.5605914369</v>
      </c>
      <c r="AY42" s="22">
        <f>((Data!$AJ$33*'Intermediate calculations'!AY39)+Data!$AK$33)</f>
        <v>2534505.6238894579</v>
      </c>
      <c r="AZ42" s="22">
        <f>((Data!$AJ$33*'Intermediate calculations'!AZ39)+Data!$AK$33)</f>
        <v>2633630.97987682</v>
      </c>
      <c r="BA42" s="22">
        <f>((Data!$AJ$33*'Intermediate calculations'!BA39)+Data!$AK$33)</f>
        <v>2730768.725301364</v>
      </c>
      <c r="BB42" s="22">
        <f>((Data!$AJ$33*'Intermediate calculations'!BB39)+Data!$AK$33)</f>
        <v>2845351.8353991662</v>
      </c>
      <c r="BC42" s="22">
        <f>((Data!$AJ$33*'Intermediate calculations'!BC39)+Data!$AK$33)</f>
        <v>2962410.8998343539</v>
      </c>
      <c r="BD42" s="22">
        <f>((Data!$AJ$33*'Intermediate calculations'!BD39)+Data!$AK$33)</f>
        <v>3083970.2953141592</v>
      </c>
      <c r="BE42" s="22">
        <f>((Data!$AJ$33*'Intermediate calculations'!BE39)+Data!$AK$33)</f>
        <v>3210730.5439558085</v>
      </c>
      <c r="BF42" s="22">
        <f>((Data!$AJ$33*'Intermediate calculations'!BF39)+Data!$AK$33)</f>
        <v>3343998.6495445664</v>
      </c>
      <c r="BG42" s="22">
        <f>((Data!$AJ$33*'Intermediate calculations'!BG39)+Data!$AK$33)</f>
        <v>3490227.5711626769</v>
      </c>
      <c r="BH42" s="22">
        <f>((Data!$AJ$33*'Intermediate calculations'!BH39)+Data!$AK$33)</f>
        <v>3575756.4727563341</v>
      </c>
      <c r="BI42" s="22">
        <f>((Data!$AJ$33*'Intermediate calculations'!BI39)+Data!$AK$33)</f>
        <v>3652617.6020506788</v>
      </c>
      <c r="BJ42" s="22">
        <f>((Data!$AJ$33*'Intermediate calculations'!BJ39)+Data!$AK$33)</f>
        <v>3731747.2696026182</v>
      </c>
      <c r="BK42" s="22">
        <f>((Data!$AJ$33*'Intermediate calculations'!BK39)+Data!$AK$33)</f>
        <v>3809217.897661393</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10895287.665758993</v>
      </c>
      <c r="AH44" s="22">
        <f>((Data!$AJ$40*'Intermediate calculations'!AH45)+Data!$AK$40)</f>
        <v>11174216.287934039</v>
      </c>
      <c r="AI44" s="22">
        <f>((Data!$AJ$40*'Intermediate calculations'!AI45)+Data!$AK$40)</f>
        <v>11463596.411154099</v>
      </c>
      <c r="AJ44" s="22">
        <f>((Data!$AJ$40*'Intermediate calculations'!AJ45)+Data!$AK$40)</f>
        <v>11756816.720514949</v>
      </c>
      <c r="AK44" s="22">
        <f>((Data!$AJ$40*'Intermediate calculations'!AK45)+Data!$AK$40)</f>
        <v>12054758.072101802</v>
      </c>
      <c r="AL44" s="22">
        <f>((Data!$AJ$40*'Intermediate calculations'!AL45)+Data!$AK$40)</f>
        <v>12357496.47783808</v>
      </c>
      <c r="AM44" s="22">
        <f>((Data!$AJ$40*'Intermediate calculations'!AM45)+Data!$AK$40)</f>
        <v>12647313.683945943</v>
      </c>
      <c r="AN44" s="22">
        <f>((Data!$AJ$40*'Intermediate calculations'!AN45)+Data!$AK$40)</f>
        <v>12923461.76249766</v>
      </c>
      <c r="AO44" s="22">
        <f>((Data!$AJ$40*'Intermediate calculations'!AO45)+Data!$AK$40)</f>
        <v>13185218.938872706</v>
      </c>
      <c r="AP44" s="22">
        <f>((Data!$AJ$40*'Intermediate calculations'!AP45)+Data!$AK$40)</f>
        <v>13431892.701969184</v>
      </c>
      <c r="AQ44" s="22">
        <f>((Data!$AJ$40*'Intermediate calculations'!AQ45)+Data!$AK$40)</f>
        <v>13662822.828207426</v>
      </c>
      <c r="AR44" s="22">
        <f>((Data!$AJ$40*'Intermediate calculations'!AR45)+Data!$AK$40)</f>
        <v>13889588.130299792</v>
      </c>
      <c r="AS44" s="22">
        <f>((Data!$AJ$40*'Intermediate calculations'!AS45)+Data!$AK$40)</f>
        <v>14111989.68578694</v>
      </c>
      <c r="AT44" s="22">
        <f>((Data!$AJ$40*'Intermediate calculations'!AT45)+Data!$AK$40)</f>
        <v>14329830.662045345</v>
      </c>
      <c r="AU44" s="22">
        <f>((Data!$AJ$40*'Intermediate calculations'!AU45)+Data!$AK$40)</f>
        <v>14542916.602794033</v>
      </c>
      <c r="AV44" s="22">
        <f>((Data!$AJ$40*'Intermediate calculations'!AV45)+Data!$AK$40)</f>
        <v>14751055.713917103</v>
      </c>
      <c r="AW44" s="22">
        <f>((Data!$AJ$40*'Intermediate calculations'!AW45)+Data!$AK$40)</f>
        <v>14955587.835097451</v>
      </c>
      <c r="AX44" s="22">
        <f>((Data!$AJ$40*'Intermediate calculations'!AX45)+Data!$AK$40)</f>
        <v>15156370.359320279</v>
      </c>
      <c r="AY44" s="22">
        <f>((Data!$AJ$40*'Intermediate calculations'!AY45)+Data!$AK$40)</f>
        <v>15353262.237329844</v>
      </c>
      <c r="AZ44" s="22">
        <f>((Data!$AJ$40*'Intermediate calculations'!AZ45)+Data!$AK$40)</f>
        <v>15546124.140912756</v>
      </c>
      <c r="BA44" s="22">
        <f>((Data!$AJ$40*'Intermediate calculations'!BA45)+Data!$AK$40)</f>
        <v>15734818.625519484</v>
      </c>
      <c r="BB44" s="22">
        <f>((Data!$AJ$40*'Intermediate calculations'!BB45)+Data!$AK$40)</f>
        <v>15919655.697137501</v>
      </c>
      <c r="BC44" s="22">
        <f>((Data!$AJ$40*'Intermediate calculations'!BC45)+Data!$AK$40)</f>
        <v>16100513.02207135</v>
      </c>
      <c r="BD44" s="22">
        <f>((Data!$AJ$40*'Intermediate calculations'!BD45)+Data!$AK$40)</f>
        <v>16277270.127746344</v>
      </c>
      <c r="BE44" s="22">
        <f>((Data!$AJ$40*'Intermediate calculations'!BE45)+Data!$AK$40)</f>
        <v>16449808.535370193</v>
      </c>
      <c r="BF44" s="22">
        <f>((Data!$AJ$40*'Intermediate calculations'!BF45)+Data!$AK$40)</f>
        <v>16618011.891299132</v>
      </c>
      <c r="BG44" s="22">
        <f>((Data!$AJ$40*'Intermediate calculations'!BG45)+Data!$AK$40)</f>
        <v>16782246.883122712</v>
      </c>
      <c r="BH44" s="22">
        <f>((Data!$AJ$40*'Intermediate calculations'!BH45)+Data!$AK$40)</f>
        <v>16942411.806873545</v>
      </c>
      <c r="BI44" s="22">
        <f>((Data!$AJ$40*'Intermediate calculations'!BI45)+Data!$AK$40)</f>
        <v>17098406.932179194</v>
      </c>
      <c r="BJ44" s="22">
        <f>((Data!$AJ$40*'Intermediate calculations'!BJ45)+Data!$AK$40)</f>
        <v>17250134.605144739</v>
      </c>
      <c r="BK44" s="22">
        <f>((Data!$AJ$40*'Intermediate calculations'!BK45)+Data!$AK$40)</f>
        <v>17397499.349676244</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5276905.74446698</v>
      </c>
      <c r="AH45" s="22">
        <f>((Data!$AJ$39*Drivers!AI4)+Data!$AK$39)</f>
        <v>5393939.3335941732</v>
      </c>
      <c r="AI45" s="22">
        <f>((Data!$AJ$39*Drivers!AJ4)+Data!$AK$39)</f>
        <v>5515358.1904272279</v>
      </c>
      <c r="AJ45" s="22">
        <f>((Data!$AJ$39*Drivers!AK4)+Data!$AK$39)</f>
        <v>5638388.3224441223</v>
      </c>
      <c r="AK45" s="22">
        <f>((Data!$AJ$39*Drivers!AL4)+Data!$AK$39)</f>
        <v>5763399.3215080108</v>
      </c>
      <c r="AL45" s="22">
        <f>((Data!$AJ$39*Drivers!AM4)+Data!$AK$39)</f>
        <v>5890423.0808973433</v>
      </c>
      <c r="AM45" s="22">
        <f>((Data!$AJ$39*Drivers!AN4)+Data!$AK$39)</f>
        <v>6012025.3300933139</v>
      </c>
      <c r="AN45" s="22">
        <f>((Data!$AJ$39*Drivers!AO4)+Data!$AK$39)</f>
        <v>6127892.2515711803</v>
      </c>
      <c r="AO45" s="22">
        <f>((Data!$AJ$39*Drivers!AP4)+Data!$AK$39)</f>
        <v>6237721.0012781443</v>
      </c>
      <c r="AP45" s="22">
        <f>((Data!$AJ$39*Drivers!AQ4)+Data!$AK$39)</f>
        <v>6341221.0136238644</v>
      </c>
      <c r="AQ45" s="22">
        <f>((Data!$AJ$39*Drivers!AR4)+Data!$AK$39)</f>
        <v>6438115.2702996684</v>
      </c>
      <c r="AR45" s="22">
        <f>((Data!$AJ$39*Drivers!AS4)+Data!$AK$39)</f>
        <v>6533262.039341989</v>
      </c>
      <c r="AS45" s="22">
        <f>((Data!$AJ$39*Drivers!AT4)+Data!$AK$39)</f>
        <v>6626577.8563533993</v>
      </c>
      <c r="AT45" s="22">
        <f>((Data!$AJ$39*Drivers!AU4)+Data!$AK$39)</f>
        <v>6717980.1337951655</v>
      </c>
      <c r="AU45" s="22">
        <f>((Data!$AJ$39*Drivers!AV4)+Data!$AK$39)</f>
        <v>6807387.2812004713</v>
      </c>
      <c r="AV45" s="22">
        <f>((Data!$AJ$39*Drivers!AW4)+Data!$AK$39)</f>
        <v>6894718.8251005793</v>
      </c>
      <c r="AW45" s="22">
        <f>((Data!$AJ$39*Drivers!AX4)+Data!$AK$39)</f>
        <v>6980536.9388777735</v>
      </c>
      <c r="AX45" s="22">
        <f>((Data!$AJ$39*Drivers!AY4)+Data!$AK$39)</f>
        <v>7064781.7871137811</v>
      </c>
      <c r="AY45" s="22">
        <f>((Data!$AJ$39*Drivers!AZ4)+Data!$AK$39)</f>
        <v>7147394.1879988788</v>
      </c>
      <c r="AZ45" s="22">
        <f>((Data!$AJ$39*Drivers!BA4)+Data!$AK$39)</f>
        <v>7228315.6818427267</v>
      </c>
      <c r="BA45" s="22">
        <f>((Data!$AJ$39*Drivers!BB4)+Data!$AK$39)</f>
        <v>7307488.5993075119</v>
      </c>
      <c r="BB45" s="22">
        <f>((Data!$AJ$39*Drivers!BC4)+Data!$AK$39)</f>
        <v>7385043.013503273</v>
      </c>
      <c r="BC45" s="22">
        <f>((Data!$AJ$39*Drivers!BD4)+Data!$AK$39)</f>
        <v>7460927.5953432405</v>
      </c>
      <c r="BD45" s="22">
        <f>((Data!$AJ$39*Drivers!BE4)+Data!$AK$39)</f>
        <v>7535091.7966344832</v>
      </c>
      <c r="BE45" s="22">
        <f>((Data!$AJ$39*Drivers!BF4)+Data!$AK$39)</f>
        <v>7607485.9057404222</v>
      </c>
      <c r="BF45" s="22">
        <f>((Data!$AJ$39*Drivers!BG4)+Data!$AK$39)</f>
        <v>7678061.1026997669</v>
      </c>
      <c r="BG45" s="22">
        <f>((Data!$AJ$39*Drivers!BH4)+Data!$AK$39)</f>
        <v>7746971.2432350265</v>
      </c>
      <c r="BH45" s="22">
        <f>((Data!$AJ$39*Drivers!BI4)+Data!$AK$39)</f>
        <v>7814173.6541338256</v>
      </c>
      <c r="BI45" s="22">
        <f>((Data!$AJ$39*Drivers!BJ4)+Data!$AK$39)</f>
        <v>7879626.4902698351</v>
      </c>
      <c r="BJ45" s="22">
        <f>((Data!$AJ$39*Drivers!BK4)+Data!$AK$39)</f>
        <v>7943288.7777705109</v>
      </c>
      <c r="BK45" s="22">
        <f>((Data!$AJ$39*Drivers!BL4)+Data!$AK$39)</f>
        <v>8005120.4565306427</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13615361.493316481</v>
      </c>
      <c r="AH46" s="22">
        <f>((Data!$AJ$41*'Intermediate calculations'!AH44)+Data!$AK$41)</f>
        <v>13879121.245728189</v>
      </c>
      <c r="AI46" s="22">
        <f>((Data!$AJ$41*'Intermediate calculations'!AI44)+Data!$AK$41)</f>
        <v>14152764.119156549</v>
      </c>
      <c r="AJ46" s="22">
        <f>((Data!$AJ$41*'Intermediate calculations'!AJ44)+Data!$AK$41)</f>
        <v>14430038.33933524</v>
      </c>
      <c r="AK46" s="22">
        <f>((Data!$AJ$41*'Intermediate calculations'!AK44)+Data!$AK$41)</f>
        <v>14711776.85908615</v>
      </c>
      <c r="AL46" s="22">
        <f>((Data!$AJ$41*'Intermediate calculations'!AL44)+Data!$AK$41)</f>
        <v>14998051.556605021</v>
      </c>
      <c r="AM46" s="22">
        <f>((Data!$AJ$41*'Intermediate calculations'!AM44)+Data!$AK$41)</f>
        <v>15272107.74320781</v>
      </c>
      <c r="AN46" s="22">
        <f>((Data!$AJ$41*'Intermediate calculations'!AN44)+Data!$AK$41)</f>
        <v>15533238.165248401</v>
      </c>
      <c r="AO46" s="22">
        <f>((Data!$AJ$41*'Intermediate calculations'!AO44)+Data!$AK$41)</f>
        <v>15780760.300102467</v>
      </c>
      <c r="AP46" s="22">
        <f>((Data!$AJ$41*'Intermediate calculations'!AP44)+Data!$AK$41)</f>
        <v>16014019.297237441</v>
      </c>
      <c r="AQ46" s="22">
        <f>((Data!$AJ$41*'Intermediate calculations'!AQ44)+Data!$AK$41)</f>
        <v>16232390.837762883</v>
      </c>
      <c r="AR46" s="22">
        <f>((Data!$AJ$41*'Intermediate calculations'!AR44)+Data!$AK$41)</f>
        <v>16446824.048198752</v>
      </c>
      <c r="AS46" s="22">
        <f>((Data!$AJ$41*'Intermediate calculations'!AS44)+Data!$AK$41)</f>
        <v>16657130.824010581</v>
      </c>
      <c r="AT46" s="22">
        <f>((Data!$AJ$41*'Intermediate calculations'!AT44)+Data!$AK$41)</f>
        <v>16863125.036848959</v>
      </c>
      <c r="AU46" s="22">
        <f>((Data!$AJ$41*'Intermediate calculations'!AU44)+Data!$AK$41)</f>
        <v>17064622.805475295</v>
      </c>
      <c r="AV46" s="22">
        <f>((Data!$AJ$41*'Intermediate calculations'!AV44)+Data!$AK$41)</f>
        <v>17261442.766040552</v>
      </c>
      <c r="AW46" s="22">
        <f>((Data!$AJ$41*'Intermediate calculations'!AW44)+Data!$AK$41)</f>
        <v>17454851.894232906</v>
      </c>
      <c r="AX46" s="22">
        <f>((Data!$AJ$41*'Intermediate calculations'!AX44)+Data!$AK$41)</f>
        <v>17644715.33838091</v>
      </c>
      <c r="AY46" s="22">
        <f>((Data!$AJ$41*'Intermediate calculations'!AY44)+Data!$AK$41)</f>
        <v>17830899.719857145</v>
      </c>
      <c r="AZ46" s="22">
        <f>((Data!$AJ$41*'Intermediate calculations'!AZ44)+Data!$AK$41)</f>
        <v>18013273.287481755</v>
      </c>
      <c r="BA46" s="22">
        <f>((Data!$AJ$41*'Intermediate calculations'!BA44)+Data!$AK$41)</f>
        <v>18191706.07130016</v>
      </c>
      <c r="BB46" s="22">
        <f>((Data!$AJ$41*'Intermediate calculations'!BB44)+Data!$AK$41)</f>
        <v>18366491.218361467</v>
      </c>
      <c r="BC46" s="22">
        <f>((Data!$AJ$41*'Intermediate calculations'!BC44)+Data!$AK$41)</f>
        <v>18537513.047797315</v>
      </c>
      <c r="BD46" s="22">
        <f>((Data!$AJ$41*'Intermediate calculations'!BD44)+Data!$AK$41)</f>
        <v>18704657.638647474</v>
      </c>
      <c r="BE46" s="22">
        <f>((Data!$AJ$41*'Intermediate calculations'!BE44)+Data!$AK$41)</f>
        <v>18867812.955307007</v>
      </c>
      <c r="BF46" s="22">
        <f>((Data!$AJ$41*'Intermediate calculations'!BF44)+Data!$AK$41)</f>
        <v>19026868.971748352</v>
      </c>
      <c r="BG46" s="22">
        <f>((Data!$AJ$41*'Intermediate calculations'!BG44)+Data!$AK$41)</f>
        <v>19182172.434128564</v>
      </c>
      <c r="BH46" s="22">
        <f>((Data!$AJ$41*'Intermediate calculations'!BH44)+Data!$AK$41)</f>
        <v>19333627.169408649</v>
      </c>
      <c r="BI46" s="22">
        <f>((Data!$AJ$41*'Intermediate calculations'!BI44)+Data!$AK$41)</f>
        <v>19481138.870815288</v>
      </c>
      <c r="BJ46" s="22">
        <f>((Data!$AJ$41*'Intermediate calculations'!BJ44)+Data!$AK$41)</f>
        <v>19624615.195128404</v>
      </c>
      <c r="BK46" s="22">
        <f>((Data!$AJ$41*'Intermediate calculations'!BK44)+Data!$AK$41)</f>
        <v>19763965.858494356</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222519.52068535532</v>
      </c>
      <c r="AH47" s="22">
        <f>((Data!$AJ$12*((Drivers!AI5*1000000)/Drivers!AI4))+Data!$AK$12)*Drivers!AI4</f>
        <v>219894.78855921057</v>
      </c>
      <c r="AI47" s="22">
        <f>((Data!$AJ$12*((Drivers!AJ5*1000000)/Drivers!AJ4))+Data!$AK$12)*Drivers!AJ4</f>
        <v>219898.21115115099</v>
      </c>
      <c r="AJ47" s="22">
        <f>((Data!$AJ$12*((Drivers!AK5*1000000)/Drivers!AK4))+Data!$AK$12)*Drivers!AK4</f>
        <v>220753.59807564705</v>
      </c>
      <c r="AK47" s="22">
        <f>((Data!$AJ$12*((Drivers!AL5*1000000)/Drivers!AL4))+Data!$AK$12)*Drivers!AL4</f>
        <v>221131.62837982332</v>
      </c>
      <c r="AL47" s="22">
        <f>((Data!$AJ$12*((Drivers!AM5*1000000)/Drivers!AM4))+Data!$AK$12)*Drivers!AM4</f>
        <v>222158.97517276512</v>
      </c>
      <c r="AM47" s="22">
        <f>((Data!$AJ$12*((Drivers!AN5*1000000)/Drivers!AN4))+Data!$AK$12)*Drivers!AN4</f>
        <v>223912.86944204709</v>
      </c>
      <c r="AN47" s="22">
        <f>((Data!$AJ$12*((Drivers!AO5*1000000)/Drivers!AO4))+Data!$AK$12)*Drivers!AO4</f>
        <v>225280.82281358927</v>
      </c>
      <c r="AO47" s="22">
        <f>((Data!$AJ$12*((Drivers!AP5*1000000)/Drivers!AP4))+Data!$AK$12)*Drivers!AP4</f>
        <v>226017.70806968558</v>
      </c>
      <c r="AP47" s="22">
        <f>((Data!$AJ$12*((Drivers!AQ5*1000000)/Drivers!AQ4))+Data!$AK$12)*Drivers!AQ4</f>
        <v>223735.9833065173</v>
      </c>
      <c r="AQ47" s="22">
        <f>((Data!$AJ$12*((Drivers!AR5*1000000)/Drivers!AR4))+Data!$AK$12)*Drivers!AR4</f>
        <v>222108.09823477734</v>
      </c>
      <c r="AR47" s="22">
        <f>((Data!$AJ$12*((Drivers!AS5*1000000)/Drivers!AS4))+Data!$AK$12)*Drivers!AS4</f>
        <v>218546.09619067938</v>
      </c>
      <c r="AS47" s="22">
        <f>((Data!$AJ$12*((Drivers!AT5*1000000)/Drivers!AT4))+Data!$AK$12)*Drivers!AT4</f>
        <v>214351.25871443102</v>
      </c>
      <c r="AT47" s="22">
        <f>((Data!$AJ$12*((Drivers!AU5*1000000)/Drivers!AU4))+Data!$AK$12)*Drivers!AU4</f>
        <v>207923.47751099503</v>
      </c>
      <c r="AU47" s="22">
        <f>((Data!$AJ$12*((Drivers!AV5*1000000)/Drivers!AV4))+Data!$AK$12)*Drivers!AV4</f>
        <v>200228.07953509924</v>
      </c>
      <c r="AV47" s="22">
        <f>((Data!$AJ$12*((Drivers!AW5*1000000)/Drivers!AW4))+Data!$AK$12)*Drivers!AW4</f>
        <v>195302.90318889378</v>
      </c>
      <c r="AW47" s="22">
        <f>((Data!$AJ$12*((Drivers!AX5*1000000)/Drivers!AX4))+Data!$AK$12)*Drivers!AX4</f>
        <v>190192.97319631529</v>
      </c>
      <c r="AX47" s="22">
        <f>((Data!$AJ$12*((Drivers!AY5*1000000)/Drivers!AY4))+Data!$AK$12)*Drivers!AY4</f>
        <v>183786.98182798299</v>
      </c>
      <c r="AY47" s="22">
        <f>((Data!$AJ$12*((Drivers!AZ5*1000000)/Drivers!AZ4))+Data!$AK$12)*Drivers!AZ4</f>
        <v>177256.30699653411</v>
      </c>
      <c r="AZ47" s="22">
        <f>((Data!$AJ$12*((Drivers!BA5*1000000)/Drivers!BA4))+Data!$AK$12)*Drivers!BA4</f>
        <v>169298.76264313067</v>
      </c>
      <c r="BA47" s="22">
        <f>((Data!$AJ$12*((Drivers!BB5*1000000)/Drivers!BB4))+Data!$AK$12)*Drivers!BB4</f>
        <v>161494.49892462784</v>
      </c>
      <c r="BB47" s="22">
        <f>((Data!$AJ$12*((Drivers!BC5*1000000)/Drivers!BC4))+Data!$AK$12)*Drivers!BC4</f>
        <v>151499.15837307021</v>
      </c>
      <c r="BC47" s="22">
        <f>((Data!$AJ$12*((Drivers!BD5*1000000)/Drivers!BD4))+Data!$AK$12)*Drivers!BD4</f>
        <v>141121.05838613765</v>
      </c>
      <c r="BD47" s="22">
        <f>((Data!$AJ$12*((Drivers!BE5*1000000)/Drivers!BE4))+Data!$AK$12)*Drivers!BE4</f>
        <v>130112.78676984056</v>
      </c>
      <c r="BE47" s="22">
        <f>((Data!$AJ$12*((Drivers!BF5*1000000)/Drivers!BF4))+Data!$AK$12)*Drivers!BF4</f>
        <v>118387.12206595408</v>
      </c>
      <c r="BF47" s="22">
        <f>((Data!$AJ$12*((Drivers!BG5*1000000)/Drivers!BG4))+Data!$AK$12)*Drivers!BG4</f>
        <v>105783.52010345481</v>
      </c>
      <c r="BG47" s="22">
        <f>((Data!$AJ$12*((Drivers!BH5*1000000)/Drivers!BH4))+Data!$AK$12)*Drivers!BH4</f>
        <v>91529.024489467934</v>
      </c>
      <c r="BH47" s="22">
        <f>((Data!$AJ$12*((Drivers!BI5*1000000)/Drivers!BI4))+Data!$AK$12)*Drivers!BI4</f>
        <v>84532.389829036707</v>
      </c>
      <c r="BI47" s="22">
        <f>((Data!$AJ$12*((Drivers!BJ5*1000000)/Drivers!BJ4))+Data!$AK$12)*Drivers!BJ4</f>
        <v>78497.097032673395</v>
      </c>
      <c r="BJ47" s="22">
        <f>((Data!$AJ$12*((Drivers!BK5*1000000)/Drivers!BK4))+Data!$AK$12)*Drivers!BK4</f>
        <v>72098.118750440495</v>
      </c>
      <c r="BK47" s="22">
        <f>((Data!$AJ$12*((Drivers!BL5*1000000)/Drivers!BL4))+Data!$AK$12)*Drivers!BL4</f>
        <v>65808.584078083295</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178577.37849101156</v>
      </c>
      <c r="AA49" s="22">
        <f>((Data!$AJ$44*'Intermediate calculations'!AA47)+Data!$AK$44)</f>
        <v>177479.77276790634</v>
      </c>
      <c r="AB49" s="22">
        <f>((Data!$AJ$44*'Intermediate calculations'!AB47)+Data!$AK$44)</f>
        <v>179296.77081024181</v>
      </c>
      <c r="AC49" s="22">
        <f>((Data!$AJ$44*'Intermediate calculations'!AC47)+Data!$AK$44)</f>
        <v>183155.94927440822</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229751.76331884915</v>
      </c>
      <c r="AH49" s="22">
        <f>((Data!$AJ$44*'Intermediate calculations'!AH47)+Data!$AK$44)</f>
        <v>227151.50860851494</v>
      </c>
      <c r="AI49" s="22">
        <f>((Data!$AJ$44*'Intermediate calculations'!AI47)+Data!$AK$44)</f>
        <v>227154.89928245303</v>
      </c>
      <c r="AJ49" s="22">
        <f>((Data!$AJ$44*'Intermediate calculations'!AJ47)+Data!$AK$44)</f>
        <v>228002.30914093874</v>
      </c>
      <c r="AK49" s="22">
        <f>((Data!$AJ$44*'Intermediate calculations'!AK47)+Data!$AK$44)</f>
        <v>228376.81405490389</v>
      </c>
      <c r="AL49" s="22">
        <f>((Data!$AJ$44*'Intermediate calculations'!AL47)+Data!$AK$44)</f>
        <v>229394.58013887279</v>
      </c>
      <c r="AM49" s="22">
        <f>((Data!$AJ$44*'Intermediate calculations'!AM47)+Data!$AK$44)</f>
        <v>231132.11814882859</v>
      </c>
      <c r="AN49" s="22">
        <f>((Data!$AJ$44*'Intermediate calculations'!AN47)+Data!$AK$44)</f>
        <v>232487.31442293173</v>
      </c>
      <c r="AO49" s="22">
        <f>((Data!$AJ$44*'Intermediate calculations'!AO47)+Data!$AK$44)</f>
        <v>233217.32772183343</v>
      </c>
      <c r="AP49" s="22">
        <f>((Data!$AJ$44*'Intermediate calculations'!AP47)+Data!$AK$44)</f>
        <v>230956.88159705911</v>
      </c>
      <c r="AQ49" s="22">
        <f>((Data!$AJ$44*'Intermediate calculations'!AQ47)+Data!$AK$44)</f>
        <v>229344.17766300397</v>
      </c>
      <c r="AR49" s="22">
        <f>((Data!$AJ$44*'Intermediate calculations'!AR47)+Data!$AK$44)</f>
        <v>225815.3937154435</v>
      </c>
      <c r="AS49" s="22">
        <f>((Data!$AJ$44*'Intermediate calculations'!AS47)+Data!$AK$44)</f>
        <v>221659.67595740981</v>
      </c>
      <c r="AT49" s="22">
        <f>((Data!$AJ$44*'Intermediate calculations'!AT47)+Data!$AK$44)</f>
        <v>215291.83819417801</v>
      </c>
      <c r="AU49" s="22">
        <f>((Data!$AJ$44*'Intermediate calculations'!AU47)+Data!$AK$44)</f>
        <v>207668.20504876046</v>
      </c>
      <c r="AV49" s="22">
        <f>((Data!$AJ$44*'Intermediate calculations'!AV47)+Data!$AK$44)</f>
        <v>202788.95932845218</v>
      </c>
      <c r="AW49" s="22">
        <f>((Data!$AJ$44*'Intermediate calculations'!AW47)+Data!$AK$44)</f>
        <v>197726.68291543145</v>
      </c>
      <c r="AX49" s="22">
        <f>((Data!$AJ$44*'Intermediate calculations'!AX47)+Data!$AK$44)</f>
        <v>191380.43178224142</v>
      </c>
      <c r="AY49" s="22">
        <f>((Data!$AJ$44*'Intermediate calculations'!AY47)+Data!$AK$44)</f>
        <v>184910.65994419917</v>
      </c>
      <c r="AZ49" s="22">
        <f>((Data!$AJ$44*'Intermediate calculations'!AZ47)+Data!$AK$44)</f>
        <v>177027.32511489489</v>
      </c>
      <c r="BA49" s="22">
        <f>((Data!$AJ$44*'Intermediate calculations'!BA47)+Data!$AK$44)</f>
        <v>169295.84147411125</v>
      </c>
      <c r="BB49" s="22">
        <f>((Data!$AJ$44*'Intermediate calculations'!BB47)+Data!$AK$44)</f>
        <v>159393.7142849426</v>
      </c>
      <c r="BC49" s="22">
        <f>((Data!$AJ$44*'Intermediate calculations'!BC47)+Data!$AK$44)</f>
        <v>149112.39715298143</v>
      </c>
      <c r="BD49" s="22">
        <f>((Data!$AJ$44*'Intermediate calculations'!BD47)+Data!$AK$44)</f>
        <v>138206.78517155655</v>
      </c>
      <c r="BE49" s="22">
        <f>((Data!$AJ$44*'Intermediate calculations'!BE47)+Data!$AK$44)</f>
        <v>126590.47028198179</v>
      </c>
      <c r="BF49" s="22">
        <f>((Data!$AJ$44*'Intermediate calculations'!BF47)+Data!$AK$44)</f>
        <v>114104.4054970381</v>
      </c>
      <c r="BG49" s="22">
        <f>((Data!$AJ$44*'Intermediate calculations'!BG47)+Data!$AK$44)</f>
        <v>99982.842768977935</v>
      </c>
      <c r="BH49" s="22">
        <f>((Data!$AJ$44*'Intermediate calculations'!BH47)+Data!$AK$44)</f>
        <v>93051.456494906539</v>
      </c>
      <c r="BI49" s="22">
        <f>((Data!$AJ$44*'Intermediate calculations'!BI47)+Data!$AK$44)</f>
        <v>87072.446916873727</v>
      </c>
      <c r="BJ49" s="22">
        <f>((Data!$AJ$44*'Intermediate calculations'!BJ47)+Data!$AK$44)</f>
        <v>80733.143467975853</v>
      </c>
      <c r="BK49" s="22">
        <f>((Data!$AJ$44*'Intermediate calculations'!BK47)+Data!$AK$44)</f>
        <v>74502.26299270663</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2729896.2479093405</v>
      </c>
      <c r="AH50" s="22">
        <f>AH15*Constants!$H$29*Constants!$H$35</f>
        <v>2782563.9403362246</v>
      </c>
      <c r="AI50" s="22">
        <f>AI15*Constants!$H$29*Constants!$H$35</f>
        <v>2828439.359485798</v>
      </c>
      <c r="AJ50" s="22">
        <f>AJ15*Constants!$H$29*Constants!$H$35</f>
        <v>2872184.6343797529</v>
      </c>
      <c r="AK50" s="22">
        <f>AK15*Constants!$H$29*Constants!$H$35</f>
        <v>2918213.2222813177</v>
      </c>
      <c r="AL50" s="22">
        <f>AL15*Constants!$H$29*Constants!$H$35</f>
        <v>2962914.9096364975</v>
      </c>
      <c r="AM50" s="22">
        <f>AM15*Constants!$H$29*Constants!$H$35</f>
        <v>3003231.8501729136</v>
      </c>
      <c r="AN50" s="22">
        <f>AN15*Constants!$H$29*Constants!$H$35</f>
        <v>3042622.1089969296</v>
      </c>
      <c r="AO50" s="22">
        <f>AO15*Constants!$H$29*Constants!$H$35</f>
        <v>3081759.3225007076</v>
      </c>
      <c r="AP50" s="22">
        <f>AP15*Constants!$H$29*Constants!$H$35</f>
        <v>3128209.654443732</v>
      </c>
      <c r="AQ50" s="22">
        <f>AQ15*Constants!$H$29*Constants!$H$35</f>
        <v>3170061.4477251898</v>
      </c>
      <c r="AR50" s="22">
        <f>AR15*Constants!$H$29*Constants!$H$35</f>
        <v>3217471.0408743806</v>
      </c>
      <c r="AS50" s="22">
        <f>AS15*Constants!$H$29*Constants!$H$35</f>
        <v>3266223.2564929686</v>
      </c>
      <c r="AT50" s="22">
        <f>AT15*Constants!$H$29*Constants!$H$35</f>
        <v>3321431.2492431286</v>
      </c>
      <c r="AU50" s="22">
        <f>AU15*Constants!$H$29*Constants!$H$35</f>
        <v>3379960.6476586391</v>
      </c>
      <c r="AV50" s="22">
        <f>AV15*Constants!$H$29*Constants!$H$35</f>
        <v>3428799.3438363131</v>
      </c>
      <c r="AW50" s="22">
        <f>AW15*Constants!$H$29*Constants!$H$35</f>
        <v>3477660.0719232056</v>
      </c>
      <c r="AX50" s="22">
        <f>AX15*Constants!$H$29*Constants!$H$35</f>
        <v>3530093.0857567894</v>
      </c>
      <c r="AY50" s="22">
        <f>AY15*Constants!$H$29*Constants!$H$35</f>
        <v>3582310.02638742</v>
      </c>
      <c r="AZ50" s="22">
        <f>AZ15*Constants!$H$29*Constants!$H$35</f>
        <v>3638475.3435235689</v>
      </c>
      <c r="BA50" s="22">
        <f>BA15*Constants!$H$29*Constants!$H$35</f>
        <v>3693487.0424824017</v>
      </c>
      <c r="BB50" s="22">
        <f>BB15*Constants!$H$29*Constants!$H$35</f>
        <v>3754931.4156945013</v>
      </c>
      <c r="BC50" s="22">
        <f>BC15*Constants!$H$29*Constants!$H$35</f>
        <v>3816975.3043507072</v>
      </c>
      <c r="BD50" s="22">
        <f>BD15*Constants!$H$29*Constants!$H$35</f>
        <v>3880395.0383207523</v>
      </c>
      <c r="BE50" s="22">
        <f>BE15*Constants!$H$29*Constants!$H$35</f>
        <v>3945452.2486223425</v>
      </c>
      <c r="BF50" s="22">
        <f>BF15*Constants!$H$29*Constants!$H$35</f>
        <v>4012644.636593109</v>
      </c>
      <c r="BG50" s="22">
        <f>BG15*Constants!$H$29*Constants!$H$35</f>
        <v>4084515.4105688361</v>
      </c>
      <c r="BH50" s="22">
        <f>BH15*Constants!$H$29*Constants!$H$35</f>
        <v>4132406.6981420591</v>
      </c>
      <c r="BI50" s="22">
        <f>BI15*Constants!$H$29*Constants!$H$35</f>
        <v>4176546.0643663006</v>
      </c>
      <c r="BJ50" s="22">
        <f>BJ15*Constants!$H$29*Constants!$H$35</f>
        <v>4221178.0021683397</v>
      </c>
      <c r="BK50" s="22">
        <f>BK15*Constants!$H$29*Constants!$H$35</f>
        <v>4264766.2567767948</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3673016.7526243501</v>
      </c>
      <c r="AH51" s="22">
        <f>AH8*Constants!$H$30*Constants!$H$36</f>
        <v>3823792.8871391383</v>
      </c>
      <c r="AI51" s="22">
        <f>AI8*Constants!$H$30*Constants!$H$36</f>
        <v>3942627.3380527478</v>
      </c>
      <c r="AJ51" s="22">
        <f>AJ8*Constants!$H$30*Constants!$H$36</f>
        <v>4051293.0554148695</v>
      </c>
      <c r="AK51" s="22">
        <f>AK8*Constants!$H$30*Constants!$H$36</f>
        <v>4168479.7343544387</v>
      </c>
      <c r="AL51" s="22">
        <f>AL8*Constants!$H$30*Constants!$H$36</f>
        <v>4278684.7540449379</v>
      </c>
      <c r="AM51" s="22">
        <f>AM8*Constants!$H$30*Constants!$H$36</f>
        <v>4373564.3820617897</v>
      </c>
      <c r="AN51" s="22">
        <f>AN8*Constants!$H$30*Constants!$H$36</f>
        <v>4468149.6361413244</v>
      </c>
      <c r="AO51" s="22">
        <f>AO8*Constants!$H$30*Constants!$H$36</f>
        <v>4565523.6577552427</v>
      </c>
      <c r="AP51" s="22">
        <f>AP8*Constants!$H$30*Constants!$H$36</f>
        <v>4698319.8526050122</v>
      </c>
      <c r="AQ51" s="22">
        <f>AQ8*Constants!$H$30*Constants!$H$36</f>
        <v>4815633.6051742546</v>
      </c>
      <c r="AR51" s="22">
        <f>AR8*Constants!$H$30*Constants!$H$36</f>
        <v>4957902.7531126458</v>
      </c>
      <c r="AS51" s="22">
        <f>AS8*Constants!$H$30*Constants!$H$36</f>
        <v>5107104.3391960133</v>
      </c>
      <c r="AT51" s="22">
        <f>AT8*Constants!$H$30*Constants!$H$36</f>
        <v>5285218.7706186669</v>
      </c>
      <c r="AU51" s="22">
        <f>AU8*Constants!$H$30*Constants!$H$36</f>
        <v>5478856.8517103521</v>
      </c>
      <c r="AV51" s="22">
        <f>AV8*Constants!$H$30*Constants!$H$36</f>
        <v>5632268.6593200453</v>
      </c>
      <c r="AW51" s="22">
        <f>AW8*Constants!$H$30*Constants!$H$36</f>
        <v>5786745.9270694796</v>
      </c>
      <c r="AX51" s="22">
        <f>AX8*Constants!$H$30*Constants!$H$36</f>
        <v>5957552.0695155142</v>
      </c>
      <c r="AY51" s="22">
        <f>AY8*Constants!$H$30*Constants!$H$36</f>
        <v>6128478.932669186</v>
      </c>
      <c r="AZ51" s="22">
        <f>AZ8*Constants!$H$30*Constants!$H$36</f>
        <v>6317422.9862937992</v>
      </c>
      <c r="BA51" s="22">
        <f>BA8*Constants!$H$30*Constants!$H$36</f>
        <v>6502541.6672169119</v>
      </c>
      <c r="BB51" s="22">
        <f>BB8*Constants!$H$30*Constants!$H$36</f>
        <v>6716284.8306448655</v>
      </c>
      <c r="BC51" s="22">
        <f>BC8*Constants!$H$30*Constants!$H$36</f>
        <v>6933670.2973000603</v>
      </c>
      <c r="BD51" s="22">
        <f>BD8*Constants!$H$30*Constants!$H$36</f>
        <v>7158059.7362283897</v>
      </c>
      <c r="BE51" s="22">
        <f>BE8*Constants!$H$30*Constants!$H$36</f>
        <v>7390607.028223671</v>
      </c>
      <c r="BF51" s="22">
        <f>BF8*Constants!$H$30*Constants!$H$36</f>
        <v>7633477.85375275</v>
      </c>
      <c r="BG51" s="22">
        <f>BG8*Constants!$H$30*Constants!$H$36</f>
        <v>7897479.8814862696</v>
      </c>
      <c r="BH51" s="22">
        <f>BH8*Constants!$H$30*Constants!$H$36</f>
        <v>8059743.1238841787</v>
      </c>
      <c r="BI51" s="22">
        <f>BI8*Constants!$H$30*Constants!$H$36</f>
        <v>8207038.9850677447</v>
      </c>
      <c r="BJ51" s="22">
        <f>BJ8*Constants!$H$30*Constants!$H$36</f>
        <v>8357595.9763284437</v>
      </c>
      <c r="BK51" s="22">
        <f>BK8*Constants!$H$30*Constants!$H$36</f>
        <v>8504851.6735486593</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683320.79013363703</v>
      </c>
      <c r="AH52" s="22">
        <f>AH18*Constants!$H$31*Constants!$H$37</f>
        <v>690775.13279283454</v>
      </c>
      <c r="AI52" s="22">
        <f>AI18*Constants!$H$31*Constants!$H$37</f>
        <v>698467.17549868359</v>
      </c>
      <c r="AJ52" s="22">
        <f>AJ18*Constants!$H$31*Constants!$H$37</f>
        <v>706248.29150925565</v>
      </c>
      <c r="AK52" s="22">
        <f>AK18*Constants!$H$31*Constants!$H$37</f>
        <v>714162.18490678316</v>
      </c>
      <c r="AL52" s="22">
        <f>AL18*Constants!$H$31*Constants!$H$37</f>
        <v>722193.67945904855</v>
      </c>
      <c r="AM52" s="22">
        <f>AM18*Constants!$H$31*Constants!$H$37</f>
        <v>729870.62245020992</v>
      </c>
      <c r="AN52" s="22">
        <f>AN18*Constants!$H$31*Constants!$H$37</f>
        <v>737190.11321745545</v>
      </c>
      <c r="AO52" s="22">
        <f>AO18*Constants!$H$31*Constants!$H$37</f>
        <v>744136.70751060266</v>
      </c>
      <c r="AP52" s="22">
        <f>AP18*Constants!$H$31*Constants!$H$37</f>
        <v>750728.43921567977</v>
      </c>
      <c r="AQ52" s="22">
        <f>AQ18*Constants!$H$31*Constants!$H$37</f>
        <v>756891.70511618559</v>
      </c>
      <c r="AR52" s="22">
        <f>AR18*Constants!$H$31*Constants!$H$37</f>
        <v>762973.78561558225</v>
      </c>
      <c r="AS52" s="22">
        <f>AS18*Constants!$H$31*Constants!$H$37</f>
        <v>768949.53127571836</v>
      </c>
      <c r="AT52" s="22">
        <f>AT18*Constants!$H$31*Constants!$H$37</f>
        <v>774838.13293320092</v>
      </c>
      <c r="AU52" s="22">
        <f>AU18*Constants!$H$31*Constants!$H$37</f>
        <v>780619.68763539591</v>
      </c>
      <c r="AV52" s="22">
        <f>AV18*Constants!$H$31*Constants!$H$37</f>
        <v>786227.46659218287</v>
      </c>
      <c r="AW52" s="22">
        <f>AW18*Constants!$H$31*Constants!$H$37</f>
        <v>791742.18707513378</v>
      </c>
      <c r="AX52" s="22">
        <f>AX18*Constants!$H$31*Constants!$H$37</f>
        <v>797177.02060741105</v>
      </c>
      <c r="AY52" s="22">
        <f>AY18*Constants!$H$31*Constants!$H$37</f>
        <v>802510.3388502521</v>
      </c>
      <c r="AZ52" s="22">
        <f>AZ18*Constants!$H$31*Constants!$H$37</f>
        <v>807758.31391087675</v>
      </c>
      <c r="BA52" s="22">
        <f>BA18*Constants!$H$31*Constants!$H$37</f>
        <v>812893.17406318907</v>
      </c>
      <c r="BB52" s="22">
        <f>BB18*Constants!$H$31*Constants!$H$37</f>
        <v>817958.94224754942</v>
      </c>
      <c r="BC52" s="22">
        <f>BC18*Constants!$H$31*Constants!$H$37</f>
        <v>822924.76582336158</v>
      </c>
      <c r="BD52" s="22">
        <f>BD18*Constants!$H$31*Constants!$H$37</f>
        <v>827791.21879651479</v>
      </c>
      <c r="BE52" s="22">
        <f>BE18*Constants!$H$31*Constants!$H$37</f>
        <v>832556.48313420638</v>
      </c>
      <c r="BF52" s="22">
        <f>BF18*Constants!$H$31*Constants!$H$37</f>
        <v>837219.91643787292</v>
      </c>
      <c r="BG52" s="22">
        <f>BG18*Constants!$H$31*Constants!$H$37</f>
        <v>841803.06358363118</v>
      </c>
      <c r="BH52" s="22">
        <f>BH18*Constants!$H$31*Constants!$H$37</f>
        <v>846167.24433725339</v>
      </c>
      <c r="BI52" s="22">
        <f>BI18*Constants!$H$31*Constants!$H$37</f>
        <v>850405.91326876183</v>
      </c>
      <c r="BJ52" s="22">
        <f>BJ18*Constants!$H$31*Constants!$H$37</f>
        <v>854536.69887524052</v>
      </c>
      <c r="BK52" s="22">
        <f>BK18*Constants!$H$31*Constants!$H$37</f>
        <v>858549.84177795006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106203.03148177125</v>
      </c>
      <c r="AH53" s="22">
        <f>AH32*Constants!$H$32*Constants!$H$38</f>
        <v>110291.05892168927</v>
      </c>
      <c r="AI53" s="22">
        <f>AI32*Constants!$H$32*Constants!$H$38</f>
        <v>113417.94776817526</v>
      </c>
      <c r="AJ53" s="22">
        <f>AJ32*Constants!$H$32*Constants!$H$38</f>
        <v>116238.15377809425</v>
      </c>
      <c r="AK53" s="22">
        <f>AK32*Constants!$H$32*Constants!$H$38</f>
        <v>119304.49056538347</v>
      </c>
      <c r="AL53" s="22">
        <f>AL32*Constants!$H$32*Constants!$H$38</f>
        <v>122157.31039292134</v>
      </c>
      <c r="AM53" s="22">
        <f>AM32*Constants!$H$32*Constants!$H$38</f>
        <v>124573.50933952675</v>
      </c>
      <c r="AN53" s="22">
        <f>AN32*Constants!$H$32*Constants!$H$38</f>
        <v>126999.67424687366</v>
      </c>
      <c r="AO53" s="22">
        <f>AO32*Constants!$H$32*Constants!$H$38</f>
        <v>129528.18560180759</v>
      </c>
      <c r="AP53" s="22">
        <f>AP32*Constants!$H$32*Constants!$H$38</f>
        <v>133127.34160233295</v>
      </c>
      <c r="AQ53" s="22">
        <f>AQ32*Constants!$H$32*Constants!$H$38</f>
        <v>136289.08086436029</v>
      </c>
      <c r="AR53" s="22">
        <f>AR32*Constants!$H$32*Constants!$H$38</f>
        <v>140196.2675334012</v>
      </c>
      <c r="AS53" s="22">
        <f>AS32*Constants!$H$32*Constants!$H$38</f>
        <v>144314.91956852574</v>
      </c>
      <c r="AT53" s="22">
        <f>AT32*Constants!$H$32*Constants!$H$38</f>
        <v>149296.87078106951</v>
      </c>
      <c r="AU53" s="22">
        <f>AU32*Constants!$H$32*Constants!$H$38</f>
        <v>154745.49149817979</v>
      </c>
      <c r="AV53" s="22">
        <f>AV32*Constants!$H$32*Constants!$H$38</f>
        <v>159008.45044347021</v>
      </c>
      <c r="AW53" s="22">
        <f>AW32*Constants!$H$32*Constants!$H$38</f>
        <v>163307.9252359299</v>
      </c>
      <c r="AX53" s="22">
        <f>AX32*Constants!$H$32*Constants!$H$38</f>
        <v>168096.5638939215</v>
      </c>
      <c r="AY53" s="22">
        <f>AY32*Constants!$H$32*Constants!$H$38</f>
        <v>172894.1014027872</v>
      </c>
      <c r="AZ53" s="22">
        <f>AZ32*Constants!$H$32*Constants!$H$38</f>
        <v>178231.23288549169</v>
      </c>
      <c r="BA53" s="22">
        <f>BA32*Constants!$H$32*Constants!$H$38</f>
        <v>183460.66775049869</v>
      </c>
      <c r="BB53" s="22">
        <f>BB32*Constants!$H$32*Constants!$H$38</f>
        <v>189543.89230420906</v>
      </c>
      <c r="BC53" s="22">
        <f>BC32*Constants!$H$32*Constants!$H$38</f>
        <v>195740.52773145214</v>
      </c>
      <c r="BD53" s="22">
        <f>BD32*Constants!$H$32*Constants!$H$38</f>
        <v>202150.38864418305</v>
      </c>
      <c r="BE53" s="22">
        <f>BE32*Constants!$H$32*Constants!$H$38</f>
        <v>208807.84151714068</v>
      </c>
      <c r="BF53" s="22">
        <f>BF32*Constants!$H$32*Constants!$H$38</f>
        <v>215777.24267086684</v>
      </c>
      <c r="BG53" s="22">
        <f>BG32*Constants!$H$32*Constants!$H$38</f>
        <v>223378.46211866074</v>
      </c>
      <c r="BH53" s="22">
        <f>BH32*Constants!$H$32*Constants!$H$38</f>
        <v>227969.40703393787</v>
      </c>
      <c r="BI53" s="22">
        <f>BI32*Constants!$H$32*Constants!$H$38</f>
        <v>232122.37631150661</v>
      </c>
      <c r="BJ53" s="22">
        <f>BJ32*Constants!$H$32*Constants!$H$38</f>
        <v>236377.85078462126</v>
      </c>
      <c r="BK53" s="22">
        <f>BK32*Constants!$H$32*Constants!$H$38</f>
        <v>240541.43124312296</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577201.96607222466</v>
      </c>
      <c r="AH54" s="22">
        <f>AH37*Constants!$H$33*Constants!$H$39</f>
        <v>593565.55728413642</v>
      </c>
      <c r="AI54" s="22">
        <f>AI37*Constants!$H$33*Constants!$H$39</f>
        <v>607388.96329880226</v>
      </c>
      <c r="AJ54" s="22">
        <f>AJ37*Constants!$H$33*Constants!$H$39</f>
        <v>620410.52643900365</v>
      </c>
      <c r="AK54" s="22">
        <f>AK37*Constants!$H$33*Constants!$H$39</f>
        <v>634209.75941425713</v>
      </c>
      <c r="AL54" s="22">
        <f>AL37*Constants!$H$33*Constants!$H$39</f>
        <v>647487.24314231006</v>
      </c>
      <c r="AM54" s="22">
        <f>AM37*Constants!$H$33*Constants!$H$39</f>
        <v>659307.03025266819</v>
      </c>
      <c r="AN54" s="22">
        <f>AN37*Constants!$H$33*Constants!$H$39</f>
        <v>670920.02854294062</v>
      </c>
      <c r="AO54" s="22">
        <f>AO37*Constants!$H$33*Constants!$H$39</f>
        <v>682575.2509787489</v>
      </c>
      <c r="AP54" s="22">
        <f>AP37*Constants!$H$33*Constants!$H$39</f>
        <v>697000.91348772426</v>
      </c>
      <c r="AQ54" s="22">
        <f>AQ37*Constants!$H$33*Constants!$H$39</f>
        <v>709918.10571768903</v>
      </c>
      <c r="AR54" s="22">
        <f>AR37*Constants!$H$33*Constants!$H$39</f>
        <v>724873.18983406236</v>
      </c>
      <c r="AS54" s="22">
        <f>AS37*Constants!$H$33*Constants!$H$39</f>
        <v>740351.66667590465</v>
      </c>
      <c r="AT54" s="22">
        <f>AT37*Constants!$H$33*Constants!$H$39</f>
        <v>758194.73253793293</v>
      </c>
      <c r="AU54" s="22">
        <f>AU37*Constants!$H$33*Constants!$H$39</f>
        <v>777276.64915185177</v>
      </c>
      <c r="AV54" s="22">
        <f>AV37*Constants!$H$33*Constants!$H$39</f>
        <v>792918.29955861368</v>
      </c>
      <c r="AW54" s="22">
        <f>AW37*Constants!$H$33*Constants!$H$39</f>
        <v>808601.27463283984</v>
      </c>
      <c r="AX54" s="22">
        <f>AX37*Constants!$H$33*Constants!$H$39</f>
        <v>825604.04056952999</v>
      </c>
      <c r="AY54" s="22">
        <f>AY37*Constants!$H$33*Constants!$H$39</f>
        <v>842565.10328110843</v>
      </c>
      <c r="AZ54" s="22">
        <f>AZ37*Constants!$H$33*Constants!$H$39</f>
        <v>860983.84551606711</v>
      </c>
      <c r="BA54" s="22">
        <f>BA37*Constants!$H$33*Constants!$H$39</f>
        <v>879026.18085072457</v>
      </c>
      <c r="BB54" s="22">
        <f>BB37*Constants!$H$33*Constants!$H$39</f>
        <v>899418.28333093761</v>
      </c>
      <c r="BC54" s="22">
        <f>BC37*Constants!$H$33*Constants!$H$39</f>
        <v>920062.90228413756</v>
      </c>
      <c r="BD54" s="22">
        <f>BD37*Constants!$H$33*Constants!$H$39</f>
        <v>941240.42519680585</v>
      </c>
      <c r="BE54" s="22">
        <f>BE37*Constants!$H$33*Constants!$H$39</f>
        <v>963046.06660463056</v>
      </c>
      <c r="BF54" s="22">
        <f>BF37*Constants!$H$33*Constants!$H$39</f>
        <v>985659.94379986543</v>
      </c>
      <c r="BG54" s="22">
        <f>BG37*Constants!$H$33*Constants!$H$39</f>
        <v>1009993.5390068546</v>
      </c>
      <c r="BH54" s="22">
        <f>BH37*Constants!$H$33*Constants!$H$39</f>
        <v>1025738.5933262343</v>
      </c>
      <c r="BI54" s="22">
        <f>BI37*Constants!$H$33*Constants!$H$39</f>
        <v>1040172.5657316562</v>
      </c>
      <c r="BJ54" s="22">
        <f>BJ37*Constants!$H$33*Constants!$H$39</f>
        <v>1054823.2473247417</v>
      </c>
      <c r="BK54" s="22">
        <f>BK37*Constants!$H$33*Constants!$H$39</f>
        <v>1069138.8796555242</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1445156.1701503429</v>
      </c>
      <c r="AH55" s="22">
        <f>AH42*Constants!$H$34*Constants!$H$40</f>
        <v>1517875.9779029989</v>
      </c>
      <c r="AI55" s="22">
        <f>AI42*Constants!$H$34*Constants!$H$40</f>
        <v>1569880.7269680668</v>
      </c>
      <c r="AJ55" s="22">
        <f>AJ42*Constants!$H$34*Constants!$H$40</f>
        <v>1615251.6122443087</v>
      </c>
      <c r="AK55" s="22">
        <f>AK42*Constants!$H$34*Constants!$H$40</f>
        <v>1665575.2573761498</v>
      </c>
      <c r="AL55" s="22">
        <f>AL42*Constants!$H$34*Constants!$H$40</f>
        <v>1711179.2686134023</v>
      </c>
      <c r="AM55" s="22">
        <f>AM42*Constants!$H$34*Constants!$H$40</f>
        <v>1748213.7234177419</v>
      </c>
      <c r="AN55" s="22">
        <f>AN42*Constants!$H$34*Constants!$H$40</f>
        <v>1786108.2497867753</v>
      </c>
      <c r="AO55" s="22">
        <f>AO42*Constants!$H$34*Constants!$H$40</f>
        <v>1826840.4338030079</v>
      </c>
      <c r="AP55" s="22">
        <f>AP42*Constants!$H$34*Constants!$H$40</f>
        <v>1890811.5631975296</v>
      </c>
      <c r="AQ55" s="22">
        <f>AQ42*Constants!$H$34*Constants!$H$40</f>
        <v>1946330.698811251</v>
      </c>
      <c r="AR55" s="22">
        <f>AR42*Constants!$H$34*Constants!$H$40</f>
        <v>2017728.6413123426</v>
      </c>
      <c r="AS55" s="22">
        <f>AS42*Constants!$H$34*Constants!$H$40</f>
        <v>2093782.4434175985</v>
      </c>
      <c r="AT55" s="22">
        <f>AT42*Constants!$H$34*Constants!$H$40</f>
        <v>2188212.9183352389</v>
      </c>
      <c r="AU55" s="22">
        <f>AU42*Constants!$H$34*Constants!$H$40</f>
        <v>2292686.1392104826</v>
      </c>
      <c r="AV55" s="22">
        <f>AV42*Constants!$H$34*Constants!$H$40</f>
        <v>2372454.1326277284</v>
      </c>
      <c r="AW55" s="22">
        <f>AW42*Constants!$H$34*Constants!$H$40</f>
        <v>2453161.8798202951</v>
      </c>
      <c r="AX55" s="22">
        <f>AX42*Constants!$H$34*Constants!$H$40</f>
        <v>2544337.7030150946</v>
      </c>
      <c r="AY55" s="22">
        <f>AY42*Constants!$H$34*Constants!$H$40</f>
        <v>2635885.8488450367</v>
      </c>
      <c r="AZ55" s="22">
        <f>AZ42*Constants!$H$34*Constants!$H$40</f>
        <v>2738976.2190718935</v>
      </c>
      <c r="BA55" s="22">
        <f>BA42*Constants!$H$34*Constants!$H$40</f>
        <v>2839999.4743134188</v>
      </c>
      <c r="BB55" s="22">
        <f>BB42*Constants!$H$34*Constants!$H$40</f>
        <v>2959165.9088151334</v>
      </c>
      <c r="BC55" s="22">
        <f>BC42*Constants!$H$34*Constants!$H$40</f>
        <v>3080907.3358277283</v>
      </c>
      <c r="BD55" s="22">
        <f>BD42*Constants!$H$34*Constants!$H$40</f>
        <v>3207329.1071267263</v>
      </c>
      <c r="BE55" s="22">
        <f>BE42*Constants!$H$34*Constants!$H$40</f>
        <v>3339159.7657140414</v>
      </c>
      <c r="BF55" s="22">
        <f>BF42*Constants!$H$34*Constants!$H$40</f>
        <v>3477758.5955263497</v>
      </c>
      <c r="BG55" s="22">
        <f>BG42*Constants!$H$34*Constants!$H$40</f>
        <v>3629836.6740091839</v>
      </c>
      <c r="BH55" s="22">
        <f>BH42*Constants!$H$34*Constants!$H$40</f>
        <v>3718786.7316665878</v>
      </c>
      <c r="BI55" s="22">
        <f>BI42*Constants!$H$34*Constants!$H$40</f>
        <v>3798722.3061327063</v>
      </c>
      <c r="BJ55" s="22">
        <f>BJ42*Constants!$H$34*Constants!$H$40</f>
        <v>3881017.160386723</v>
      </c>
      <c r="BK55" s="22">
        <f>BK42*Constants!$H$34*Constants!$H$40</f>
        <v>3961586.6135678492</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9095513.1405561902</v>
      </c>
      <c r="AA56" s="22">
        <f t="shared" si="48"/>
        <v>9326430.4780428447</v>
      </c>
      <c r="AB56" s="22">
        <f t="shared" si="48"/>
        <v>9484875.5644762423</v>
      </c>
      <c r="AC56" s="22">
        <f t="shared" si="48"/>
        <v>9595076.462577926</v>
      </c>
      <c r="AD56" s="22">
        <f t="shared" si="48"/>
        <v>9655827.5030585341</v>
      </c>
      <c r="AE56" s="22">
        <f t="shared" si="48"/>
        <v>9754723.2383019067</v>
      </c>
      <c r="AF56" s="22">
        <f t="shared" si="48"/>
        <v>9859425.640146507</v>
      </c>
      <c r="AG56" s="22">
        <f t="shared" si="48"/>
        <v>9214794.9583716672</v>
      </c>
      <c r="AH56" s="22">
        <f t="shared" si="48"/>
        <v>9518864.5543770213</v>
      </c>
      <c r="AI56" s="22">
        <f t="shared" si="48"/>
        <v>9760221.5110722743</v>
      </c>
      <c r="AJ56" s="22">
        <f t="shared" si="48"/>
        <v>9981626.2737652846</v>
      </c>
      <c r="AK56" s="22">
        <f t="shared" si="48"/>
        <v>10219944.64889833</v>
      </c>
      <c r="AL56" s="22">
        <f t="shared" si="48"/>
        <v>10444617.165289117</v>
      </c>
      <c r="AM56" s="22">
        <f t="shared" si="48"/>
        <v>10638761.117694851</v>
      </c>
      <c r="AN56" s="22">
        <f t="shared" si="48"/>
        <v>10831989.810932299</v>
      </c>
      <c r="AO56" s="22">
        <f t="shared" si="48"/>
        <v>11030363.558150116</v>
      </c>
      <c r="AP56" s="22">
        <f t="shared" si="48"/>
        <v>11298197.764552012</v>
      </c>
      <c r="AQ56" s="22">
        <f t="shared" si="48"/>
        <v>11535124.643408932</v>
      </c>
      <c r="AR56" s="22">
        <f t="shared" si="48"/>
        <v>11821145.678282414</v>
      </c>
      <c r="AS56" s="22">
        <f t="shared" si="48"/>
        <v>12120726.156626727</v>
      </c>
      <c r="AT56" s="22">
        <f t="shared" si="48"/>
        <v>12477192.674449237</v>
      </c>
      <c r="AU56" s="22">
        <f t="shared" si="48"/>
        <v>12864145.466864903</v>
      </c>
      <c r="AV56" s="22">
        <f t="shared" si="48"/>
        <v>13171676.352378353</v>
      </c>
      <c r="AW56" s="22">
        <f t="shared" si="48"/>
        <v>13481219.265756885</v>
      </c>
      <c r="AX56" s="22">
        <f t="shared" si="48"/>
        <v>13822860.483358262</v>
      </c>
      <c r="AY56" s="22">
        <f t="shared" si="48"/>
        <v>14164644.351435792</v>
      </c>
      <c r="AZ56" s="22">
        <f t="shared" si="48"/>
        <v>14541847.941201696</v>
      </c>
      <c r="BA56" s="22">
        <f t="shared" si="48"/>
        <v>14911408.206677144</v>
      </c>
      <c r="BB56" s="22">
        <f t="shared" si="48"/>
        <v>15337303.273037195</v>
      </c>
      <c r="BC56" s="22">
        <f t="shared" si="48"/>
        <v>15770281.133317448</v>
      </c>
      <c r="BD56" s="22">
        <f t="shared" si="48"/>
        <v>16216965.91431337</v>
      </c>
      <c r="BE56" s="22">
        <f t="shared" si="48"/>
        <v>16679629.433816034</v>
      </c>
      <c r="BF56" s="22">
        <f t="shared" si="48"/>
        <v>17162538.188780814</v>
      </c>
      <c r="BG56" s="22">
        <f t="shared" si="48"/>
        <v>17687007.030773439</v>
      </c>
      <c r="BH56" s="22">
        <f t="shared" si="48"/>
        <v>18010811.798390251</v>
      </c>
      <c r="BI56" s="22">
        <f t="shared" si="48"/>
        <v>18305008.210878678</v>
      </c>
      <c r="BJ56" s="22">
        <f t="shared" si="48"/>
        <v>18605528.935868111</v>
      </c>
      <c r="BK56" s="22">
        <f t="shared" si="48"/>
        <v>18899434.696569901</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7231399.0528125446</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7304591.7543336283</v>
      </c>
      <c r="AH58" s="22">
        <f>((Data!$AJ$37*'Intermediate calculations'!AH56)+Data!$AK$37)</f>
        <v>7491172.3714775164</v>
      </c>
      <c r="AI58" s="22">
        <f>((Data!$AJ$37*'Intermediate calculations'!AI56)+Data!$AK$37)</f>
        <v>7639271.7885970697</v>
      </c>
      <c r="AJ58" s="22">
        <f>((Data!$AJ$37*'Intermediate calculations'!AJ56)+Data!$AK$37)</f>
        <v>7775128.308961343</v>
      </c>
      <c r="AK58" s="22">
        <f>((Data!$AJ$37*'Intermediate calculations'!AK56)+Data!$AK$37)</f>
        <v>7921363.2173284031</v>
      </c>
      <c r="AL58" s="22">
        <f>((Data!$AJ$37*'Intermediate calculations'!AL56)+Data!$AK$37)</f>
        <v>8059224.8691152688</v>
      </c>
      <c r="AM58" s="22">
        <f>((Data!$AJ$37*'Intermediate calculations'!AM56)+Data!$AK$37)</f>
        <v>8178353.8413324635</v>
      </c>
      <c r="AN58" s="22">
        <f>((Data!$AJ$37*'Intermediate calculations'!AN56)+Data!$AK$37)</f>
        <v>8296921.1999496501</v>
      </c>
      <c r="AO58" s="22">
        <f>((Data!$AJ$37*'Intermediate calculations'!AO56)+Data!$AK$37)</f>
        <v>8418645.6231320128</v>
      </c>
      <c r="AP58" s="22">
        <f>((Data!$AJ$37*'Intermediate calculations'!AP56)+Data!$AK$37)</f>
        <v>8582991.7865735851</v>
      </c>
      <c r="AQ58" s="22">
        <f>((Data!$AJ$37*'Intermediate calculations'!AQ56)+Data!$AK$37)</f>
        <v>8728372.8567491136</v>
      </c>
      <c r="AR58" s="22">
        <f>((Data!$AJ$37*'Intermediate calculations'!AR56)+Data!$AK$37)</f>
        <v>8903878.6682603974</v>
      </c>
      <c r="AS58" s="22">
        <f>((Data!$AJ$37*'Intermediate calculations'!AS56)+Data!$AK$37)</f>
        <v>9087704.7109429371</v>
      </c>
      <c r="AT58" s="22">
        <f>((Data!$AJ$37*'Intermediate calculations'!AT56)+Data!$AK$37)</f>
        <v>9306436.6846759673</v>
      </c>
      <c r="AU58" s="22">
        <f>((Data!$AJ$37*'Intermediate calculations'!AU56)+Data!$AK$37)</f>
        <v>9543875.388719216</v>
      </c>
      <c r="AV58" s="22">
        <f>((Data!$AJ$37*'Intermediate calculations'!AV56)+Data!$AK$37)</f>
        <v>9732579.8930949029</v>
      </c>
      <c r="AW58" s="22">
        <f>((Data!$AJ$37*'Intermediate calculations'!AW56)+Data!$AK$37)</f>
        <v>9922519.0010143481</v>
      </c>
      <c r="AX58" s="22">
        <f>((Data!$AJ$37*'Intermediate calculations'!AX56)+Data!$AK$37)</f>
        <v>10132153.999249199</v>
      </c>
      <c r="AY58" s="22">
        <f>((Data!$AJ$37*'Intermediate calculations'!AY56)+Data!$AK$37)</f>
        <v>10341876.529464314</v>
      </c>
      <c r="AZ58" s="22">
        <f>((Data!$AJ$37*'Intermediate calculations'!AZ56)+Data!$AK$37)</f>
        <v>10573333.010125315</v>
      </c>
      <c r="BA58" s="22">
        <f>((Data!$AJ$37*'Intermediate calculations'!BA56)+Data!$AK$37)</f>
        <v>10800099.458695378</v>
      </c>
      <c r="BB58" s="22">
        <f>((Data!$AJ$37*'Intermediate calculations'!BB56)+Data!$AK$37)</f>
        <v>11061433.591946227</v>
      </c>
      <c r="BC58" s="22">
        <f>((Data!$AJ$37*'Intermediate calculations'!BC56)+Data!$AK$37)</f>
        <v>11327113.809376802</v>
      </c>
      <c r="BD58" s="22">
        <f>((Data!$AJ$37*'Intermediate calculations'!BD56)+Data!$AK$37)</f>
        <v>11601204.751719929</v>
      </c>
      <c r="BE58" s="22">
        <f>((Data!$AJ$37*'Intermediate calculations'!BE56)+Data!$AK$37)</f>
        <v>11885100.43261941</v>
      </c>
      <c r="BF58" s="22">
        <f>((Data!$AJ$37*'Intermediate calculations'!BF56)+Data!$AK$37)</f>
        <v>12181418.823899569</v>
      </c>
      <c r="BG58" s="22">
        <f>((Data!$AJ$37*'Intermediate calculations'!BG56)+Data!$AK$37)</f>
        <v>12503238.96473996</v>
      </c>
      <c r="BH58" s="22">
        <f>((Data!$AJ$37*'Intermediate calculations'!BH56)+Data!$AK$37)</f>
        <v>12701929.311192797</v>
      </c>
      <c r="BI58" s="22">
        <f>((Data!$AJ$37*'Intermediate calculations'!BI56)+Data!$AK$37)</f>
        <v>12882451.628861945</v>
      </c>
      <c r="BJ58" s="22">
        <f>((Data!$AJ$37*'Intermediate calculations'!BJ56)+Data!$AK$37)</f>
        <v>13066854.617748968</v>
      </c>
      <c r="BK58" s="22">
        <f>((Data!$AJ$37*'Intermediate calculations'!BK56)+Data!$AK$37)</f>
        <v>13247198.588123823</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16326912.193368735</v>
      </c>
      <c r="AA59" s="22">
        <f t="shared" si="49"/>
        <v>16699523.077015541</v>
      </c>
      <c r="AB59" s="22">
        <f t="shared" si="49"/>
        <v>16955191.899062544</v>
      </c>
      <c r="AC59" s="22">
        <f t="shared" si="49"/>
        <v>17133013.34143351</v>
      </c>
      <c r="AD59" s="22">
        <f t="shared" si="49"/>
        <v>17231041.922233555</v>
      </c>
      <c r="AE59" s="22">
        <f t="shared" si="49"/>
        <v>17390621.223203383</v>
      </c>
      <c r="AF59" s="22">
        <f t="shared" si="49"/>
        <v>17559570.228487641</v>
      </c>
      <c r="AG59" s="22">
        <f t="shared" si="49"/>
        <v>16519386.712705296</v>
      </c>
      <c r="AH59" s="22">
        <f t="shared" si="49"/>
        <v>17010036.925854538</v>
      </c>
      <c r="AI59" s="22">
        <f t="shared" si="49"/>
        <v>17399493.299669344</v>
      </c>
      <c r="AJ59" s="22">
        <f t="shared" si="49"/>
        <v>17756754.582726628</v>
      </c>
      <c r="AK59" s="22">
        <f t="shared" si="49"/>
        <v>18141307.866226733</v>
      </c>
      <c r="AL59" s="22">
        <f t="shared" si="49"/>
        <v>18503842.034404386</v>
      </c>
      <c r="AM59" s="22">
        <f t="shared" si="49"/>
        <v>18817114.959027313</v>
      </c>
      <c r="AN59" s="22">
        <f t="shared" si="49"/>
        <v>19128911.010881949</v>
      </c>
      <c r="AO59" s="22">
        <f t="shared" si="49"/>
        <v>19449009.181282129</v>
      </c>
      <c r="AP59" s="22">
        <f t="shared" si="49"/>
        <v>19881189.551125597</v>
      </c>
      <c r="AQ59" s="22">
        <f t="shared" si="49"/>
        <v>20263497.500158045</v>
      </c>
      <c r="AR59" s="22">
        <f t="shared" si="49"/>
        <v>20725024.346542813</v>
      </c>
      <c r="AS59" s="22">
        <f t="shared" si="49"/>
        <v>21208430.867569663</v>
      </c>
      <c r="AT59" s="22">
        <f t="shared" si="49"/>
        <v>21783629.359125204</v>
      </c>
      <c r="AU59" s="22">
        <f t="shared" si="49"/>
        <v>22408020.855584119</v>
      </c>
      <c r="AV59" s="22">
        <f t="shared" si="49"/>
        <v>22904256.245473258</v>
      </c>
      <c r="AW59" s="22">
        <f t="shared" si="49"/>
        <v>23403738.266771235</v>
      </c>
      <c r="AX59" s="22">
        <f t="shared" si="49"/>
        <v>23955014.482607462</v>
      </c>
      <c r="AY59" s="22">
        <f t="shared" si="49"/>
        <v>24506520.880900107</v>
      </c>
      <c r="AZ59" s="22">
        <f t="shared" si="49"/>
        <v>25115180.951327011</v>
      </c>
      <c r="BA59" s="22">
        <f t="shared" si="49"/>
        <v>25711507.665372521</v>
      </c>
      <c r="BB59" s="22">
        <f t="shared" si="49"/>
        <v>26398736.864983425</v>
      </c>
      <c r="BC59" s="22">
        <f t="shared" si="49"/>
        <v>27097394.94269425</v>
      </c>
      <c r="BD59" s="22">
        <f t="shared" si="49"/>
        <v>27818170.666033298</v>
      </c>
      <c r="BE59" s="22">
        <f t="shared" si="49"/>
        <v>28564729.866435446</v>
      </c>
      <c r="BF59" s="22">
        <f t="shared" si="49"/>
        <v>29343957.012680382</v>
      </c>
      <c r="BG59" s="22">
        <f t="shared" si="49"/>
        <v>30190245.995513398</v>
      </c>
      <c r="BH59" s="22">
        <f t="shared" si="49"/>
        <v>30712741.10958305</v>
      </c>
      <c r="BI59" s="22">
        <f t="shared" si="49"/>
        <v>31187459.839740623</v>
      </c>
      <c r="BJ59" s="22">
        <f t="shared" si="49"/>
        <v>31672383.553617079</v>
      </c>
      <c r="BK59" s="22">
        <f t="shared" si="49"/>
        <v>32146633.284693725</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18751600.038590748</v>
      </c>
      <c r="AA60" s="22">
        <f>((Data!$AJ$41*'Intermediate calculations'!AA59)+Data!$AK$41)</f>
        <v>19103947.365481112</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18933607.28893996</v>
      </c>
      <c r="AH60" s="22">
        <f>((Data!$AJ$41*'Intermediate calculations'!AH59)+Data!$AK$41)</f>
        <v>19397574.657121275</v>
      </c>
      <c r="AI60" s="22">
        <f>((Data!$AJ$41*'Intermediate calculations'!AI59)+Data!$AK$41)</f>
        <v>19765851.372259136</v>
      </c>
      <c r="AJ60" s="22">
        <f>((Data!$AJ$41*'Intermediate calculations'!AJ59)+Data!$AK$41)</f>
        <v>20103683.850083314</v>
      </c>
      <c r="AK60" s="22">
        <f>((Data!$AJ$41*'Intermediate calculations'!AK59)+Data!$AK$41)</f>
        <v>20467324.117812604</v>
      </c>
      <c r="AL60" s="22">
        <f>((Data!$AJ$41*'Intermediate calculations'!AL59)+Data!$AK$41)</f>
        <v>20810142.727439962</v>
      </c>
      <c r="AM60" s="22">
        <f>((Data!$AJ$41*'Intermediate calculations'!AM59)+Data!$AK$41)</f>
        <v>21106379.049089231</v>
      </c>
      <c r="AN60" s="22">
        <f>((Data!$AJ$41*'Intermediate calculations'!AN59)+Data!$AK$41)</f>
        <v>21401218.814183392</v>
      </c>
      <c r="AO60" s="22">
        <f>((Data!$AJ$41*'Intermediate calculations'!AO59)+Data!$AK$41)</f>
        <v>21703909.20685026</v>
      </c>
      <c r="AP60" s="22">
        <f>((Data!$AJ$41*'Intermediate calculations'!AP59)+Data!$AK$41)</f>
        <v>22112586.475099824</v>
      </c>
      <c r="AQ60" s="22">
        <f>((Data!$AJ$41*'Intermediate calculations'!AQ59)+Data!$AK$41)</f>
        <v>22474103.515536591</v>
      </c>
      <c r="AR60" s="22">
        <f>((Data!$AJ$41*'Intermediate calculations'!AR59)+Data!$AK$41)</f>
        <v>22910531.321993142</v>
      </c>
      <c r="AS60" s="22">
        <f>((Data!$AJ$41*'Intermediate calculations'!AS59)+Data!$AK$41)</f>
        <v>23367648.929021046</v>
      </c>
      <c r="AT60" s="22">
        <f>((Data!$AJ$41*'Intermediate calculations'!AT59)+Data!$AK$41)</f>
        <v>23911566.618561953</v>
      </c>
      <c r="AU60" s="22">
        <f>((Data!$AJ$41*'Intermediate calculations'!AU59)+Data!$AK$41)</f>
        <v>24502002.068426348</v>
      </c>
      <c r="AV60" s="22">
        <f>((Data!$AJ$41*'Intermediate calculations'!AV59)+Data!$AK$41)</f>
        <v>24971250.87679334</v>
      </c>
      <c r="AW60" s="22">
        <f>((Data!$AJ$41*'Intermediate calculations'!AW59)+Data!$AK$41)</f>
        <v>25443569.75624121</v>
      </c>
      <c r="AX60" s="22">
        <f>((Data!$AJ$41*'Intermediate calculations'!AX59)+Data!$AK$41)</f>
        <v>25964866.126135349</v>
      </c>
      <c r="AY60" s="22">
        <f>((Data!$AJ$41*'Intermediate calculations'!AY59)+Data!$AK$41)</f>
        <v>26486380.160560451</v>
      </c>
      <c r="AZ60" s="22">
        <f>((Data!$AJ$41*'Intermediate calculations'!AZ59)+Data!$AK$41)</f>
        <v>27061939.700584792</v>
      </c>
      <c r="BA60" s="22">
        <f>((Data!$AJ$41*'Intermediate calculations'!BA59)+Data!$AK$41)</f>
        <v>27625836.604483113</v>
      </c>
      <c r="BB60" s="22">
        <f>((Data!$AJ$41*'Intermediate calculations'!BB59)+Data!$AK$41)</f>
        <v>28275692.478455469</v>
      </c>
      <c r="BC60" s="22">
        <f>((Data!$AJ$41*'Intermediate calculations'!BC59)+Data!$AK$41)</f>
        <v>28936355.698172666</v>
      </c>
      <c r="BD60" s="22">
        <f>((Data!$AJ$41*'Intermediate calculations'!BD59)+Data!$AK$41)</f>
        <v>29617933.747961231</v>
      </c>
      <c r="BE60" s="22">
        <f>((Data!$AJ$41*'Intermediate calculations'!BE59)+Data!$AK$41)</f>
        <v>30323893.101731598</v>
      </c>
      <c r="BF60" s="22">
        <f>((Data!$AJ$41*'Intermediate calculations'!BF59)+Data!$AK$41)</f>
        <v>31060743.832801655</v>
      </c>
      <c r="BG60" s="22">
        <f>((Data!$AJ$41*'Intermediate calculations'!BG59)+Data!$AK$41)</f>
        <v>31861009.401964761</v>
      </c>
      <c r="BH60" s="22">
        <f>((Data!$AJ$41*'Intermediate calculations'!BH59)+Data!$AK$41)</f>
        <v>32355089.861864112</v>
      </c>
      <c r="BI60" s="22">
        <f>((Data!$AJ$41*'Intermediate calculations'!BI59)+Data!$AK$41)</f>
        <v>32803992.142867684</v>
      </c>
      <c r="BJ60" s="22">
        <f>((Data!$AJ$41*'Intermediate calculations'!BJ59)+Data!$AK$41)</f>
        <v>33262544.433820292</v>
      </c>
      <c r="BK60" s="22">
        <f>((Data!$AJ$41*'Intermediate calculations'!BK59)+Data!$AK$41)</f>
        <v>33711003.221142575</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3533276.9831531961</v>
      </c>
      <c r="AH61" s="22">
        <f>((Data!$AJ$42*LN('Intermediate calculations'!AH60))+Data!$AK$42)</f>
        <v>3551931.0222022552</v>
      </c>
      <c r="AI61" s="22">
        <f>((Data!$AJ$42*LN('Intermediate calculations'!AI60))+Data!$AK$42)</f>
        <v>3566422.838835245</v>
      </c>
      <c r="AJ61" s="22">
        <f>((Data!$AJ$42*LN('Intermediate calculations'!AJ60))+Data!$AK$42)</f>
        <v>3579481.1515507102</v>
      </c>
      <c r="AK61" s="22">
        <f>((Data!$AJ$42*LN('Intermediate calculations'!AK60))+Data!$AK$42)</f>
        <v>3593294.0317839291</v>
      </c>
      <c r="AL61" s="22">
        <f>((Data!$AJ$42*LN('Intermediate calculations'!AL60))+Data!$AK$42)</f>
        <v>3606093.083162548</v>
      </c>
      <c r="AM61" s="22">
        <f>((Data!$AJ$42*LN('Intermediate calculations'!AM60))+Data!$AK$42)</f>
        <v>3616984.3085118905</v>
      </c>
      <c r="AN61" s="22">
        <f>((Data!$AJ$42*LN('Intermediate calculations'!AN60))+Data!$AK$42)</f>
        <v>3627673.4518968351</v>
      </c>
      <c r="AO61" s="22">
        <f>((Data!$AJ$42*LN('Intermediate calculations'!AO60))+Data!$AK$42)</f>
        <v>3638495.0968434643</v>
      </c>
      <c r="AP61" s="22">
        <f>((Data!$AJ$42*LN('Intermediate calculations'!AP60))+Data!$AK$42)</f>
        <v>3652868.9061719403</v>
      </c>
      <c r="AQ61" s="22">
        <f>((Data!$AJ$42*LN('Intermediate calculations'!AQ60))+Data!$AK$42)</f>
        <v>3665364.2871667575</v>
      </c>
      <c r="AR61" s="22">
        <f>((Data!$AJ$42*LN('Intermediate calculations'!AR60))+Data!$AK$42)</f>
        <v>3680183.7820024807</v>
      </c>
      <c r="AS61" s="22">
        <f>((Data!$AJ$42*LN('Intermediate calculations'!AS60))+Data!$AK$42)</f>
        <v>3695406.1510227546</v>
      </c>
      <c r="AT61" s="22">
        <f>((Data!$AJ$42*LN('Intermediate calculations'!AT60))+Data!$AK$42)</f>
        <v>3713135.7342542354</v>
      </c>
      <c r="AU61" s="22">
        <f>((Data!$AJ$42*LN('Intermediate calculations'!AU60))+Data!$AK$42)</f>
        <v>3731930.7764723375</v>
      </c>
      <c r="AV61" s="22">
        <f>((Data!$AJ$42*LN('Intermediate calculations'!AV60))+Data!$AK$42)</f>
        <v>3746547.9088589028</v>
      </c>
      <c r="AW61" s="22">
        <f>((Data!$AJ$42*LN('Intermediate calculations'!AW60))+Data!$AK$42)</f>
        <v>3760985.8820335567</v>
      </c>
      <c r="AX61" s="22">
        <f>((Data!$AJ$42*LN('Intermediate calculations'!AX60))+Data!$AK$42)</f>
        <v>3776613.0989712644</v>
      </c>
      <c r="AY61" s="22">
        <f>((Data!$AJ$42*LN('Intermediate calculations'!AY60))+Data!$AK$42)</f>
        <v>3791935.9981892053</v>
      </c>
      <c r="AZ61" s="22">
        <f>((Data!$AJ$42*LN('Intermediate calculations'!AZ60))+Data!$AK$42)</f>
        <v>3808500.4694599286</v>
      </c>
      <c r="BA61" s="22">
        <f>((Data!$AJ$42*LN('Intermediate calculations'!BA60))+Data!$AK$42)</f>
        <v>3824391.1055664252</v>
      </c>
      <c r="BB61" s="22">
        <f>((Data!$AJ$42*LN('Intermediate calculations'!BB60))+Data!$AK$42)</f>
        <v>3842306.6236225832</v>
      </c>
      <c r="BC61" s="22">
        <f>((Data!$AJ$42*LN('Intermediate calculations'!BC60))+Data!$AK$42)</f>
        <v>3860102.8689407464</v>
      </c>
      <c r="BD61" s="22">
        <f>((Data!$AJ$42*LN('Intermediate calculations'!BD60))+Data!$AK$42)</f>
        <v>3878041.6504685972</v>
      </c>
      <c r="BE61" s="22">
        <f>((Data!$AJ$42*LN('Intermediate calculations'!BE60))+Data!$AK$42)</f>
        <v>3896192.0524529275</v>
      </c>
      <c r="BF61" s="22">
        <f>((Data!$AJ$42*LN('Intermediate calculations'!BF60))+Data!$AK$42)</f>
        <v>3914691.4307199623</v>
      </c>
      <c r="BG61" s="22">
        <f>((Data!$AJ$42*LN('Intermediate calculations'!BG60))+Data!$AK$42)</f>
        <v>3934292.2028700728</v>
      </c>
      <c r="BH61" s="22">
        <f>((Data!$AJ$42*LN('Intermediate calculations'!BH60))+Data!$AK$42)</f>
        <v>3946149.3107722662</v>
      </c>
      <c r="BI61" s="22">
        <f>((Data!$AJ$42*LN('Intermediate calculations'!BI60))+Data!$AK$42)</f>
        <v>3956766.270522777</v>
      </c>
      <c r="BJ61" s="22">
        <f>((Data!$AJ$42*LN('Intermediate calculations'!BJ60))+Data!$AK$42)</f>
        <v>3967462.5008470714</v>
      </c>
      <c r="BK61" s="22">
        <f>((Data!$AJ$42*LN('Intermediate calculations'!BK60))+Data!$AK$42)</f>
        <v>3977781.6091223564</v>
      </c>
    </row>
    <row r="62" spans="1:63" s="44" customFormat="1" x14ac:dyDescent="0.25">
      <c r="A62" s="36"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5546875" defaultRowHeight="15" outlineLevelCol="1" x14ac:dyDescent="0.25"/>
  <cols>
    <col min="1" max="1" width="29.42578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t="str">
        <f>'Intermediate calculations'!A4</f>
        <v>Wealth (GDP)</v>
      </c>
      <c r="B4" t="str">
        <f>'Intermediate calculations'!B4</f>
        <v>GDP/capita</v>
      </c>
      <c r="C4">
        <f>'Intermediate calculations'!C4</f>
        <v>53.622831414644288</v>
      </c>
      <c r="D4">
        <f>'Intermediate calculations'!D4</f>
        <v>53.886651531458405</v>
      </c>
      <c r="E4">
        <f>'Intermediate calculations'!E4</f>
        <v>54.134554523980704</v>
      </c>
      <c r="F4">
        <f>'Intermediate calculations'!F4</f>
        <v>54.40641076841726</v>
      </c>
      <c r="G4">
        <f>'Intermediate calculations'!G4</f>
        <v>54.753395987234406</v>
      </c>
      <c r="H4">
        <f>'Intermediate calculations'!H4</f>
        <v>55.209574899892893</v>
      </c>
      <c r="I4">
        <f>'Intermediate calculations'!I4</f>
        <v>56.431696424072321</v>
      </c>
      <c r="J4">
        <f>'Intermediate calculations'!J4</f>
        <v>56.893542492361782</v>
      </c>
      <c r="K4">
        <f>'Intermediate calculations'!K4</f>
        <v>56.380528425396044</v>
      </c>
      <c r="L4">
        <f>'Intermediate calculations'!L4</f>
        <v>57.045746450422598</v>
      </c>
      <c r="M4">
        <f>'Intermediate calculations'!M4</f>
        <v>58.722485797260632</v>
      </c>
      <c r="N4">
        <f>'Intermediate calculations'!N4</f>
        <v>59.625136804425487</v>
      </c>
      <c r="O4">
        <f>'Intermediate calculations'!O4</f>
        <v>61.113811931587861</v>
      </c>
      <c r="P4">
        <f>'Intermediate calculations'!P4</f>
        <v>62.170361887236155</v>
      </c>
      <c r="Q4">
        <f>'Intermediate calculations'!Q4</f>
        <v>64.180233691267858</v>
      </c>
      <c r="R4">
        <f>'Intermediate calculations'!R4</f>
        <v>66.758325069054948</v>
      </c>
      <c r="S4">
        <f>'Intermediate calculations'!S4</f>
        <v>69.562931708474935</v>
      </c>
      <c r="T4">
        <f>'Intermediate calculations'!T4</f>
        <v>72.506016594727299</v>
      </c>
      <c r="U4">
        <f>'Intermediate calculations'!U4</f>
        <v>74.236575926468831</v>
      </c>
      <c r="V4">
        <f>'Intermediate calculations'!V4</f>
        <v>72.228023574576284</v>
      </c>
      <c r="W4">
        <f>'Intermediate calculations'!W4</f>
        <v>73.376788415535543</v>
      </c>
      <c r="X4">
        <f>'Intermediate calculations'!X4</f>
        <v>74.745854123627538</v>
      </c>
      <c r="Y4">
        <f>'Intermediate calculations'!Y4</f>
        <v>76.09860264542948</v>
      </c>
      <c r="Z4">
        <f>'Intermediate calculations'!Z4</f>
        <v>76.641987636129969</v>
      </c>
      <c r="AA4">
        <f>'Intermediate calculations'!AA4</f>
        <v>77.466589143255405</v>
      </c>
      <c r="AB4">
        <f>'Intermediate calculations'!AB4</f>
        <v>77.642871127104343</v>
      </c>
      <c r="AC4">
        <f>'Intermediate calculations'!AC4</f>
        <v>77.390507312892836</v>
      </c>
      <c r="AD4">
        <f>'Intermediate calculations'!AD4</f>
        <v>76.718733460333823</v>
      </c>
      <c r="AE4">
        <f>'Intermediate calculations'!AG4</f>
        <v>70.177455195798046</v>
      </c>
      <c r="AF4">
        <f>'Intermediate calculations'!AQ4</f>
        <v>76.357012643319507</v>
      </c>
      <c r="AG4">
        <f>'Intermediate calculations'!BA4</f>
        <v>89.567438888727025</v>
      </c>
      <c r="AH4">
        <f>'Intermediate calculations'!BK4</f>
        <v>105.48741417979825</v>
      </c>
    </row>
    <row r="5" spans="1:37" x14ac:dyDescent="0.25">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2.6139696252139939E-4</v>
      </c>
      <c r="AK5">
        <f>INTERCEPT(M5:AD5,$M$4:$AD$4)</f>
        <v>-2.3011428632205184E-3</v>
      </c>
    </row>
    <row r="6" spans="1:37" x14ac:dyDescent="0.25">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2.7228510510487493E-4</v>
      </c>
      <c r="AK6">
        <f>INTERCEPT(M6:AD6,$M$4:$AD$4)</f>
        <v>1.6590092758160913E-2</v>
      </c>
    </row>
    <row r="7" spans="1:37" x14ac:dyDescent="0.25">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5.2099195425627406E-7</v>
      </c>
      <c r="AK7">
        <f>INTERCEPT(M7:AD7,$M$4:$AD$4)</f>
        <v>3.180457635614079E-3</v>
      </c>
    </row>
    <row r="8" spans="1:37" x14ac:dyDescent="0.25">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3.3254805590826626E-8</v>
      </c>
      <c r="AK8">
        <f>INTERCEPT(M8:AD8,$M$4:$AD$4)</f>
        <v>2.030079341881327E-4</v>
      </c>
    </row>
    <row r="9" spans="1:37" x14ac:dyDescent="0.25">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8.0388538484330046E-5</v>
      </c>
      <c r="AK9">
        <f>INTERCEPT(R9:AD9,$R$4:$AD$4)</f>
        <v>-1.6683173409193716E-3</v>
      </c>
    </row>
    <row r="10" spans="1:37" x14ac:dyDescent="0.25">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7.3898164112343835E-5</v>
      </c>
      <c r="AK10">
        <f>INTERCEPT(M10:AD10,$M$4:$AD$4)</f>
        <v>2.3894968867763031E-3</v>
      </c>
    </row>
    <row r="11" spans="1:37" x14ac:dyDescent="0.25">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9.5645609593948482E-4</v>
      </c>
      <c r="AK11">
        <f>INTERCEPT(M11:AD11,$M$4:$AD$4)</f>
        <v>-3.8756843624950445E-2</v>
      </c>
    </row>
    <row r="12" spans="1:37" x14ac:dyDescent="0.25">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-8.3399173789745878E-5</v>
      </c>
      <c r="AK12">
        <f>INTERCEPT(R12:AB12,$R$4:$AB$4)</f>
        <v>9.6093792744095033E-3</v>
      </c>
    </row>
    <row r="13" spans="1:37" x14ac:dyDescent="0.25">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5">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5">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25">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5">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5">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5">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5">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5">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5">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5">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5">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5">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5">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5">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5">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5">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5">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5">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5">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5">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5">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5">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2750.4635452115253</v>
      </c>
      <c r="AK61">
        <f>INTERCEPT(M61:AD61,M4:AD4)</f>
        <v>99172.538697586075</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5546875" defaultRowHeight="15" x14ac:dyDescent="0.25"/>
  <cols>
    <col min="2" max="2" width="26.42578125" customWidth="1"/>
    <col min="3" max="3" width="11" customWidth="1"/>
  </cols>
  <sheetData>
    <row r="1" spans="1:53" x14ac:dyDescent="0.25">
      <c r="A1" s="28" t="s">
        <v>665</v>
      </c>
    </row>
    <row r="3" spans="1:53" x14ac:dyDescent="0.25">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5">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5">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5">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1579.6991994235048</v>
      </c>
      <c r="S6" s="32">
        <f>'Intermediate calculations'!AC42/1000</f>
        <v>1592.2732513502281</v>
      </c>
      <c r="T6" s="32">
        <f>'Intermediate calculations'!AD42/1000</f>
        <v>1589.0236047287594</v>
      </c>
      <c r="U6" s="32">
        <f>'Intermediate calculations'!AE42/1000</f>
        <v>1597.0850065537827</v>
      </c>
      <c r="V6" s="32">
        <f>'Intermediate calculations'!AF42/1000</f>
        <v>1606.5563837569275</v>
      </c>
      <c r="W6" s="32">
        <f>'Intermediate calculations'!AG42/1000</f>
        <v>1389.5732405291756</v>
      </c>
      <c r="X6" s="32">
        <f>'Intermediate calculations'!AH42/1000</f>
        <v>1459.4961325990373</v>
      </c>
      <c r="Y6" s="32">
        <f>'Intermediate calculations'!AI42/1000</f>
        <v>1509.5006990077563</v>
      </c>
      <c r="Z6" s="32">
        <f>'Intermediate calculations'!AJ42/1000</f>
        <v>1553.126550234912</v>
      </c>
      <c r="AA6" s="32">
        <f>'Intermediate calculations'!AK42/1000</f>
        <v>1601.5146705539898</v>
      </c>
      <c r="AB6" s="32">
        <f>'Intermediate calculations'!AL42/1000</f>
        <v>1645.3646813590403</v>
      </c>
      <c r="AC6" s="32">
        <f>'Intermediate calculations'!AM42/1000</f>
        <v>1680.9747340555207</v>
      </c>
      <c r="AD6" s="32">
        <f>'Intermediate calculations'!AN42/1000</f>
        <v>1717.4117786411298</v>
      </c>
      <c r="AE6" s="32">
        <f>'Intermediate calculations'!AO42/1000</f>
        <v>1756.5773401951999</v>
      </c>
      <c r="AF6" s="32">
        <f>'Intermediate calculations'!AP42/1000</f>
        <v>1818.0880415360862</v>
      </c>
      <c r="AG6" s="32">
        <f>'Intermediate calculations'!AQ42/1000</f>
        <v>1871.4718257800489</v>
      </c>
      <c r="AH6" s="32">
        <f>'Intermediate calculations'!AR42/1000</f>
        <v>1940.1236935695601</v>
      </c>
      <c r="AI6" s="32">
        <f>'Intermediate calculations'!AS42/1000</f>
        <v>2013.2523494399984</v>
      </c>
      <c r="AJ6" s="32">
        <f>'Intermediate calculations'!AT42/1000</f>
        <v>2104.0508830146528</v>
      </c>
      <c r="AK6" s="32">
        <f>'Intermediate calculations'!AU42/1000</f>
        <v>2204.505903087002</v>
      </c>
      <c r="AL6" s="32">
        <f>'Intermediate calculations'!AV42/1000</f>
        <v>2281.2058967574308</v>
      </c>
      <c r="AM6" s="32">
        <f>'Intermediate calculations'!AW42/1000</f>
        <v>2358.8094998272068</v>
      </c>
      <c r="AN6" s="32">
        <f>'Intermediate calculations'!AX42/1000</f>
        <v>2446.4785605914371</v>
      </c>
      <c r="AO6" s="32">
        <f>'Intermediate calculations'!AY42/1000</f>
        <v>2534.5056238894581</v>
      </c>
      <c r="AP6" s="32">
        <f>'Intermediate calculations'!AZ42/1000</f>
        <v>2633.6309798768202</v>
      </c>
      <c r="AQ6" s="32">
        <f>'Intermediate calculations'!BA42/1000</f>
        <v>2730.7687253013642</v>
      </c>
      <c r="AR6" s="32">
        <f>'Intermediate calculations'!BB42/1000</f>
        <v>2845.3518353991662</v>
      </c>
      <c r="AS6" s="32">
        <f>'Intermediate calculations'!BC42/1000</f>
        <v>2962.410899834354</v>
      </c>
      <c r="AT6" s="32">
        <f>'Intermediate calculations'!BD42/1000</f>
        <v>3083.9702953141591</v>
      </c>
      <c r="AU6" s="32">
        <f>'Intermediate calculations'!BE42/1000</f>
        <v>3210.7305439558086</v>
      </c>
      <c r="AV6" s="32">
        <f>'Intermediate calculations'!BF42/1000</f>
        <v>3343.9986495445664</v>
      </c>
      <c r="AW6" s="32">
        <f>'Intermediate calculations'!BG42/1000</f>
        <v>3490.2275711626771</v>
      </c>
      <c r="AX6" s="32">
        <f>'Intermediate calculations'!BH42/1000</f>
        <v>3575.756472756334</v>
      </c>
      <c r="AY6" s="32">
        <f>'Intermediate calculations'!BI42/1000</f>
        <v>3652.6176020506787</v>
      </c>
      <c r="AZ6" s="32">
        <f>'Intermediate calculations'!BJ42/1000</f>
        <v>3731.747269602618</v>
      </c>
      <c r="BA6" s="32">
        <f>'Intermediate calculations'!BK42/1000</f>
        <v>3809.2178976613932</v>
      </c>
    </row>
    <row r="7" spans="1:53" x14ac:dyDescent="0.25">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1943.9246182197323</v>
      </c>
      <c r="S7" s="32">
        <f>'Intermediate calculations'!AC39/1000</f>
        <v>1961.3692810630382</v>
      </c>
      <c r="T7" s="32">
        <f>'Intermediate calculations'!AD39/1000</f>
        <v>1956.8608704089575</v>
      </c>
      <c r="U7" s="32">
        <f>'Intermediate calculations'!AE39/1000</f>
        <v>1968.0448895064978</v>
      </c>
      <c r="V7" s="32">
        <f>'Intermediate calculations'!AF39/1000</f>
        <v>1981.1850437649266</v>
      </c>
      <c r="W7" s="32">
        <f>'Intermediate calculations'!AG39/1000</f>
        <v>1680.1525843518768</v>
      </c>
      <c r="X7" s="32">
        <f>'Intermediate calculations'!AH39/1000</f>
        <v>1777.1603972904604</v>
      </c>
      <c r="Y7" s="32">
        <f>'Intermediate calculations'!AI39/1000</f>
        <v>1846.534438904835</v>
      </c>
      <c r="Z7" s="32">
        <f>'Intermediate calculations'!AJ39/1000</f>
        <v>1907.0589436822129</v>
      </c>
      <c r="AA7" s="32">
        <f>'Intermediate calculations'!AK39/1000</f>
        <v>1974.19040214181</v>
      </c>
      <c r="AB7" s="32">
        <f>'Intermediate calculations'!AL39/1000</f>
        <v>2035.0258956348587</v>
      </c>
      <c r="AC7" s="32">
        <f>'Intermediate calculations'!AM39/1000</f>
        <v>2084.4296492333492</v>
      </c>
      <c r="AD7" s="32">
        <f>'Intermediate calculations'!AN39/1000</f>
        <v>2134.9807334428529</v>
      </c>
      <c r="AE7" s="32">
        <f>'Intermediate calculations'!AO39/1000</f>
        <v>2189.3172369312351</v>
      </c>
      <c r="AF7" s="32">
        <f>'Intermediate calculations'!AP39/1000</f>
        <v>2274.654362338405</v>
      </c>
      <c r="AG7" s="32">
        <f>'Intermediate calculations'!AQ39/1000</f>
        <v>2348.7165757651314</v>
      </c>
      <c r="AH7" s="32">
        <f>'Intermediate calculations'!AR39/1000</f>
        <v>2443.9610279218782</v>
      </c>
      <c r="AI7" s="32">
        <f>'Intermediate calculations'!AS39/1000</f>
        <v>2545.4163705018404</v>
      </c>
      <c r="AJ7" s="32">
        <f>'Intermediate calculations'!AT39/1000</f>
        <v>2671.3860908518991</v>
      </c>
      <c r="AK7" s="32">
        <f>'Intermediate calculations'!AU39/1000</f>
        <v>2810.7527776042693</v>
      </c>
      <c r="AL7" s="32">
        <f>'Intermediate calculations'!AV39/1000</f>
        <v>2917.1628304227011</v>
      </c>
      <c r="AM7" s="32">
        <f>'Intermediate calculations'!AW39/1000</f>
        <v>3024.8265094712069</v>
      </c>
      <c r="AN7" s="32">
        <f>'Intermediate calculations'!AX39/1000</f>
        <v>3146.4545427999869</v>
      </c>
      <c r="AO7" s="32">
        <f>'Intermediate calculations'!AY39/1000</f>
        <v>3268.5792524217723</v>
      </c>
      <c r="AP7" s="32">
        <f>'Intermediate calculations'!AZ39/1000</f>
        <v>3406.1012242172901</v>
      </c>
      <c r="AQ7" s="32">
        <f>'Intermediate calculations'!BA39/1000</f>
        <v>3540.8656762940877</v>
      </c>
      <c r="AR7" s="32">
        <f>'Intermediate calculations'!BB39/1000</f>
        <v>3699.8330270607444</v>
      </c>
      <c r="AS7" s="32">
        <f>'Intermediate calculations'!BC39/1000</f>
        <v>3862.2354032975372</v>
      </c>
      <c r="AT7" s="32">
        <f>'Intermediate calculations'!BD39/1000</f>
        <v>4030.8813323854015</v>
      </c>
      <c r="AU7" s="32">
        <f>'Intermediate calculations'!BE39/1000</f>
        <v>4206.742686575265</v>
      </c>
      <c r="AV7" s="32">
        <f>'Intermediate calculations'!BF39/1000</f>
        <v>4391.6327429636203</v>
      </c>
      <c r="AW7" s="32">
        <f>'Intermediate calculations'!BG39/1000</f>
        <v>4594.5040409695384</v>
      </c>
      <c r="AX7" s="32">
        <f>'Intermediate calculations'!BH39/1000</f>
        <v>4713.1629156389436</v>
      </c>
      <c r="AY7" s="32">
        <f>'Intermediate calculations'!BI39/1000</f>
        <v>4819.7965206303461</v>
      </c>
      <c r="AZ7" s="32">
        <f>'Intermediate calculations'!BJ39/1000</f>
        <v>4929.5773915374211</v>
      </c>
      <c r="BA7" s="32">
        <f>'Intermediate calculations'!BK39/1000</f>
        <v>5037.0565871555254</v>
      </c>
    </row>
    <row r="8" spans="1:53" x14ac:dyDescent="0.25">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5">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5">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5">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5">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458.09069820274431</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501.21183128389964</v>
      </c>
      <c r="W12" s="32">
        <f>'Intermediate calculations'!AG37/1000</f>
        <v>481.00163839352058</v>
      </c>
      <c r="X12" s="32">
        <f>'Intermediate calculations'!AH37/1000</f>
        <v>494.63796440344697</v>
      </c>
      <c r="Y12" s="32">
        <f>'Intermediate calculations'!AI37/1000</f>
        <v>506.15746941566857</v>
      </c>
      <c r="Z12" s="32">
        <f>'Intermediate calculations'!AJ37/1000</f>
        <v>517.00877203250309</v>
      </c>
      <c r="AA12" s="32">
        <f>'Intermediate calculations'!AK37/1000</f>
        <v>528.50813284521439</v>
      </c>
      <c r="AB12" s="32">
        <f>'Intermediate calculations'!AL37/1000</f>
        <v>539.57270261859173</v>
      </c>
      <c r="AC12" s="32">
        <f>'Intermediate calculations'!AM37/1000</f>
        <v>549.42252521055684</v>
      </c>
      <c r="AD12" s="32">
        <f>'Intermediate calculations'!AN37/1000</f>
        <v>559.10002378578395</v>
      </c>
      <c r="AE12" s="32">
        <f>'Intermediate calculations'!AO37/1000</f>
        <v>568.81270914895742</v>
      </c>
      <c r="AF12" s="32">
        <f>'Intermediate calculations'!AP37/1000</f>
        <v>580.83409457310358</v>
      </c>
      <c r="AG12" s="32">
        <f>'Intermediate calculations'!AQ37/1000</f>
        <v>591.59842143140759</v>
      </c>
      <c r="AH12" s="32">
        <f>'Intermediate calculations'!AR37/1000</f>
        <v>604.06099152838533</v>
      </c>
      <c r="AI12" s="32">
        <f>'Intermediate calculations'!AS37/1000</f>
        <v>616.95972222992054</v>
      </c>
      <c r="AJ12" s="32">
        <f>'Intermediate calculations'!AT37/1000</f>
        <v>631.82894378161086</v>
      </c>
      <c r="AK12" s="32">
        <f>'Intermediate calculations'!AU37/1000</f>
        <v>647.73054095987652</v>
      </c>
      <c r="AL12" s="32">
        <f>'Intermediate calculations'!AV37/1000</f>
        <v>660.7652496321781</v>
      </c>
      <c r="AM12" s="32">
        <f>'Intermediate calculations'!AW37/1000</f>
        <v>673.8343955273665</v>
      </c>
      <c r="AN12" s="32">
        <f>'Intermediate calculations'!AX37/1000</f>
        <v>688.00336714127502</v>
      </c>
      <c r="AO12" s="32">
        <f>'Intermediate calculations'!AY37/1000</f>
        <v>702.13758606759041</v>
      </c>
      <c r="AP12" s="32">
        <f>'Intermediate calculations'!AZ37/1000</f>
        <v>717.48653793005599</v>
      </c>
      <c r="AQ12" s="32">
        <f>'Intermediate calculations'!BA37/1000</f>
        <v>732.52181737560386</v>
      </c>
      <c r="AR12" s="32">
        <f>'Intermediate calculations'!BB37/1000</f>
        <v>749.51523610911477</v>
      </c>
      <c r="AS12" s="32">
        <f>'Intermediate calculations'!BC37/1000</f>
        <v>766.71908523678132</v>
      </c>
      <c r="AT12" s="32">
        <f>'Intermediate calculations'!BD37/1000</f>
        <v>784.36702099733827</v>
      </c>
      <c r="AU12" s="32">
        <f>'Intermediate calculations'!BE37/1000</f>
        <v>802.5383888371922</v>
      </c>
      <c r="AV12" s="32">
        <f>'Intermediate calculations'!BF37/1000</f>
        <v>821.38328649988796</v>
      </c>
      <c r="AW12" s="32">
        <f>'Intermediate calculations'!BG37/1000</f>
        <v>841.66128250571228</v>
      </c>
      <c r="AX12" s="32">
        <f>'Intermediate calculations'!BH37/1000</f>
        <v>854.78216110519531</v>
      </c>
      <c r="AY12" s="32">
        <f>'Intermediate calculations'!BI37/1000</f>
        <v>866.81047144304682</v>
      </c>
      <c r="AZ12" s="32">
        <f>'Intermediate calculations'!BJ37/1000</f>
        <v>879.01937277061813</v>
      </c>
      <c r="BA12" s="32">
        <f>'Intermediate calculations'!BK37/1000</f>
        <v>890.94906637960344</v>
      </c>
    </row>
    <row r="13" spans="1:53" x14ac:dyDescent="0.25">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427.6601954809679</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467.30440661090256</v>
      </c>
      <c r="W13" s="32">
        <f>'Intermediate calculations'!AG34/1000</f>
        <v>448.72379203347538</v>
      </c>
      <c r="X13" s="32">
        <f>'Intermediate calculations'!AH34/1000</f>
        <v>461.26060052495711</v>
      </c>
      <c r="Y13" s="32">
        <f>'Intermediate calculations'!AI34/1000</f>
        <v>471.85127048618847</v>
      </c>
      <c r="Z13" s="32">
        <f>'Intermediate calculations'!AJ34/1000</f>
        <v>481.82761621826756</v>
      </c>
      <c r="AA13" s="32">
        <f>'Intermediate calculations'!AK34/1000</f>
        <v>492.39976623715597</v>
      </c>
      <c r="AB13" s="32">
        <f>'Intermediate calculations'!AL34/1000</f>
        <v>502.57218307351593</v>
      </c>
      <c r="AC13" s="32">
        <f>'Intermediate calculations'!AM34/1000</f>
        <v>511.62779962453163</v>
      </c>
      <c r="AD13" s="32">
        <f>'Intermediate calculations'!AN34/1000</f>
        <v>520.5249869040008</v>
      </c>
      <c r="AE13" s="32">
        <f>'Intermediate calculations'!AO34/1000</f>
        <v>529.45452380767153</v>
      </c>
      <c r="AF13" s="32">
        <f>'Intermediate calculations'!AP34/1000</f>
        <v>540.50660680679493</v>
      </c>
      <c r="AG13" s="32">
        <f>'Intermediate calculations'!AQ34/1000</f>
        <v>550.40298976684107</v>
      </c>
      <c r="AH13" s="32">
        <f>'Intermediate calculations'!AR34/1000</f>
        <v>561.86068405368496</v>
      </c>
      <c r="AI13" s="32">
        <f>'Intermediate calculations'!AS34/1000</f>
        <v>573.71937065817292</v>
      </c>
      <c r="AJ13" s="32">
        <f>'Intermediate calculations'!AT34/1000</f>
        <v>587.38966446570248</v>
      </c>
      <c r="AK13" s="32">
        <f>'Intermediate calculations'!AU34/1000</f>
        <v>602.00909189707113</v>
      </c>
      <c r="AL13" s="32">
        <f>'Intermediate calculations'!AV34/1000</f>
        <v>613.99279236360042</v>
      </c>
      <c r="AM13" s="32">
        <f>'Intermediate calculations'!AW34/1000</f>
        <v>626.00815332783259</v>
      </c>
      <c r="AN13" s="32">
        <f>'Intermediate calculations'!AX34/1000</f>
        <v>639.03465940545948</v>
      </c>
      <c r="AO13" s="32">
        <f>'Intermediate calculations'!AY34/1000</f>
        <v>652.02921495707267</v>
      </c>
      <c r="AP13" s="32">
        <f>'Intermediate calculations'!AZ34/1000</f>
        <v>666.14055769738445</v>
      </c>
      <c r="AQ13" s="32">
        <f>'Intermediate calculations'!BA34/1000</f>
        <v>679.96351990051255</v>
      </c>
      <c r="AR13" s="32">
        <f>'Intermediate calculations'!BB34/1000</f>
        <v>695.58673366956612</v>
      </c>
      <c r="AS13" s="32">
        <f>'Intermediate calculations'!BC34/1000</f>
        <v>711.4034105129399</v>
      </c>
      <c r="AT13" s="32">
        <f>'Intermediate calculations'!BD34/1000</f>
        <v>727.62836661468032</v>
      </c>
      <c r="AU13" s="32">
        <f>'Intermediate calculations'!BE34/1000</f>
        <v>744.33454967826242</v>
      </c>
      <c r="AV13" s="32">
        <f>'Intermediate calculations'!BF34/1000</f>
        <v>761.65995483994686</v>
      </c>
      <c r="AW13" s="32">
        <f>'Intermediate calculations'!BG34/1000</f>
        <v>780.30290546542994</v>
      </c>
      <c r="AX13" s="32">
        <f>'Intermediate calculations'!BH34/1000</f>
        <v>792.36582784803943</v>
      </c>
      <c r="AY13" s="32">
        <f>'Intermediate calculations'!BI34/1000</f>
        <v>803.42427739463903</v>
      </c>
      <c r="AZ13" s="32">
        <f>'Intermediate calculations'!BJ34/1000</f>
        <v>814.6487566072758</v>
      </c>
      <c r="BA13" s="32">
        <f>'Intermediate calculations'!BK34/1000</f>
        <v>825.61654104048989</v>
      </c>
    </row>
    <row r="14" spans="1:53" x14ac:dyDescent="0.25">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5">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5">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5">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5">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993.92642644116029</v>
      </c>
      <c r="S18" s="32">
        <f>'Intermediate calculations'!AC8/1000</f>
        <v>1007.6100166861245</v>
      </c>
      <c r="T18" s="32">
        <f>'Intermediate calculations'!AD8/1000</f>
        <v>1014.7469565614488</v>
      </c>
      <c r="U18" s="32">
        <f>'Intermediate calculations'!AE8/1000</f>
        <v>1026.8981254598255</v>
      </c>
      <c r="V18" s="32">
        <f>'Intermediate calculations'!AF8/1000</f>
        <v>1039.800145818496</v>
      </c>
      <c r="W18" s="32">
        <f>'Intermediate calculations'!AG8/1000</f>
        <v>954.03032535697423</v>
      </c>
      <c r="X18" s="32">
        <f>'Intermediate calculations'!AH8/1000</f>
        <v>993.1929576984777</v>
      </c>
      <c r="Y18" s="32">
        <f>'Intermediate calculations'!AI8/1000</f>
        <v>1024.0590488448697</v>
      </c>
      <c r="Z18" s="32">
        <f>'Intermediate calculations'!AJ8/1000</f>
        <v>1052.2839104973689</v>
      </c>
      <c r="AA18" s="32">
        <f>'Intermediate calculations'!AK8/1000</f>
        <v>1082.722008923231</v>
      </c>
      <c r="AB18" s="32">
        <f>'Intermediate calculations'!AL8/1000</f>
        <v>1111.3466893623215</v>
      </c>
      <c r="AC18" s="32">
        <f>'Intermediate calculations'!AM8/1000</f>
        <v>1135.990748587478</v>
      </c>
      <c r="AD18" s="32">
        <f>'Intermediate calculations'!AN8/1000</f>
        <v>1160.5583470496947</v>
      </c>
      <c r="AE18" s="32">
        <f>'Intermediate calculations'!AO8/1000</f>
        <v>1185.8503007156473</v>
      </c>
      <c r="AF18" s="32">
        <f>'Intermediate calculations'!AP8/1000</f>
        <v>1220.3428188584448</v>
      </c>
      <c r="AG18" s="32">
        <f>'Intermediate calculations'!AQ8/1000</f>
        <v>1250.8139234218845</v>
      </c>
      <c r="AH18" s="32">
        <f>'Intermediate calculations'!AR8/1000</f>
        <v>1287.7669488604276</v>
      </c>
      <c r="AI18" s="32">
        <f>'Intermediate calculations'!AS8/1000</f>
        <v>1326.5206075833801</v>
      </c>
      <c r="AJ18" s="32">
        <f>'Intermediate calculations'!AT8/1000</f>
        <v>1372.7840962645889</v>
      </c>
      <c r="AK18" s="32">
        <f>'Intermediate calculations'!AU8/1000</f>
        <v>1423.0797017429488</v>
      </c>
      <c r="AL18" s="32">
        <f>'Intermediate calculations'!AV8/1000</f>
        <v>1462.9269244987131</v>
      </c>
      <c r="AM18" s="32">
        <f>'Intermediate calculations'!AW8/1000</f>
        <v>1503.0508901479168</v>
      </c>
      <c r="AN18" s="32">
        <f>'Intermediate calculations'!AX8/1000</f>
        <v>1547.4161219520815</v>
      </c>
      <c r="AO18" s="32">
        <f>'Intermediate calculations'!AY8/1000</f>
        <v>1591.8127097842041</v>
      </c>
      <c r="AP18" s="32">
        <f>'Intermediate calculations'!AZ8/1000</f>
        <v>1640.8890873490388</v>
      </c>
      <c r="AQ18" s="32">
        <f>'Intermediate calculations'!BA8/1000</f>
        <v>1688.9718616147823</v>
      </c>
      <c r="AR18" s="32">
        <f>'Intermediate calculations'!BB8/1000</f>
        <v>1744.489566401264</v>
      </c>
      <c r="AS18" s="32">
        <f>'Intermediate calculations'!BC8/1000</f>
        <v>1800.9533239740417</v>
      </c>
      <c r="AT18" s="32">
        <f>'Intermediate calculations'!BD8/1000</f>
        <v>1859.2362951242571</v>
      </c>
      <c r="AU18" s="32">
        <f>'Intermediate calculations'!BE8/1000</f>
        <v>1919.6381891490055</v>
      </c>
      <c r="AV18" s="32">
        <f>'Intermediate calculations'!BF8/1000</f>
        <v>1982.7215204552599</v>
      </c>
      <c r="AW18" s="32">
        <f>'Intermediate calculations'!BG8/1000</f>
        <v>2051.2934757107196</v>
      </c>
      <c r="AX18" s="32">
        <f>'Intermediate calculations'!BH8/1000</f>
        <v>2093.4397724374489</v>
      </c>
      <c r="AY18" s="32">
        <f>'Intermediate calculations'!BI8/1000</f>
        <v>2131.6984376799337</v>
      </c>
      <c r="AZ18" s="32">
        <f>'Intermediate calculations'!BJ8/1000</f>
        <v>2170.8041496956998</v>
      </c>
      <c r="BA18" s="32">
        <f>'Intermediate calculations'!BK8/1000</f>
        <v>2209.052382739912</v>
      </c>
    </row>
    <row r="19" spans="1:53" x14ac:dyDescent="0.25">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985.20595615670993</v>
      </c>
      <c r="S19" s="32">
        <f>'Intermediate calculations'!AC5/1000</f>
        <v>997.1821403323471</v>
      </c>
      <c r="T19" s="32">
        <f>'Intermediate calculations'!AD5/1000</f>
        <v>1003.4285497078974</v>
      </c>
      <c r="U19" s="32">
        <f>'Intermediate calculations'!AE5/1000</f>
        <v>1014.0635244529055</v>
      </c>
      <c r="V19" s="32">
        <f>'Intermediate calculations'!AF5/1000</f>
        <v>1025.3556611865474</v>
      </c>
      <c r="W19" s="32">
        <f>'Intermediate calculations'!AG5/1000</f>
        <v>950.28799632888661</v>
      </c>
      <c r="X19" s="32">
        <f>'Intermediate calculations'!AH5/1000</f>
        <v>984.56400791124315</v>
      </c>
      <c r="Y19" s="32">
        <f>'Intermediate calculations'!AI5/1000</f>
        <v>1011.5787011118992</v>
      </c>
      <c r="Z19" s="32">
        <f>'Intermediate calculations'!AJ5/1000</f>
        <v>1036.2817311961719</v>
      </c>
      <c r="AA19" s="32">
        <f>'Intermediate calculations'!AK5/1000</f>
        <v>1062.921835597022</v>
      </c>
      <c r="AB19" s="32">
        <f>'Intermediate calculations'!AL5/1000</f>
        <v>1087.9747960240907</v>
      </c>
      <c r="AC19" s="32">
        <f>'Intermediate calculations'!AM5/1000</f>
        <v>1109.5438277498399</v>
      </c>
      <c r="AD19" s="32">
        <f>'Intermediate calculations'!AN5/1000</f>
        <v>1131.0459393060444</v>
      </c>
      <c r="AE19" s="32">
        <f>'Intermediate calculations'!AO5/1000</f>
        <v>1153.182022734632</v>
      </c>
      <c r="AF19" s="32">
        <f>'Intermediate calculations'!AP5/1000</f>
        <v>1183.3706459369146</v>
      </c>
      <c r="AG19" s="32">
        <f>'Intermediate calculations'!AQ5/1000</f>
        <v>1210.0396380474574</v>
      </c>
      <c r="AH19" s="32">
        <f>'Intermediate calculations'!AR5/1000</f>
        <v>1242.3817522569846</v>
      </c>
      <c r="AI19" s="32">
        <f>'Intermediate calculations'!AS5/1000</f>
        <v>1276.2998209828934</v>
      </c>
      <c r="AJ19" s="32">
        <f>'Intermediate calculations'!AT5/1000</f>
        <v>1316.7906608235244</v>
      </c>
      <c r="AK19" s="32">
        <f>'Intermediate calculations'!AU5/1000</f>
        <v>1360.8104994514536</v>
      </c>
      <c r="AL19" s="32">
        <f>'Intermediate calculations'!AV5/1000</f>
        <v>1395.6856798732222</v>
      </c>
      <c r="AM19" s="32">
        <f>'Intermediate calculations'!AW5/1000</f>
        <v>1430.8030718638697</v>
      </c>
      <c r="AN19" s="32">
        <f>'Intermediate calculations'!AX5/1000</f>
        <v>1469.6325148367805</v>
      </c>
      <c r="AO19" s="32">
        <f>'Intermediate calculations'!AY5/1000</f>
        <v>1508.4894013065457</v>
      </c>
      <c r="AP19" s="32">
        <f>'Intermediate calculations'!AZ5/1000</f>
        <v>1551.4421444001116</v>
      </c>
      <c r="AQ19" s="32">
        <f>'Intermediate calculations'!BA5/1000</f>
        <v>1593.5252636672981</v>
      </c>
      <c r="AR19" s="32">
        <f>'Intermediate calculations'!BB5/1000</f>
        <v>1642.1156003865851</v>
      </c>
      <c r="AS19" s="32">
        <f>'Intermediate calculations'!BC5/1000</f>
        <v>1691.5339436601264</v>
      </c>
      <c r="AT19" s="32">
        <f>'Intermediate calculations'!BD5/1000</f>
        <v>1742.5445033380015</v>
      </c>
      <c r="AU19" s="32">
        <f>'Intermediate calculations'!BE5/1000</f>
        <v>1795.4095916991448</v>
      </c>
      <c r="AV19" s="32">
        <f>'Intermediate calculations'!BF5/1000</f>
        <v>1850.6215339315195</v>
      </c>
      <c r="AW19" s="32">
        <f>'Intermediate calculations'!BG5/1000</f>
        <v>1910.6372425811678</v>
      </c>
      <c r="AX19" s="32">
        <f>'Intermediate calculations'!BH5/1000</f>
        <v>1947.5246239543515</v>
      </c>
      <c r="AY19" s="32">
        <f>'Intermediate calculations'!BI5/1000</f>
        <v>1981.0094633170818</v>
      </c>
      <c r="AZ19" s="32">
        <f>'Intermediate calculations'!BJ5/1000</f>
        <v>2015.2356569574977</v>
      </c>
      <c r="BA19" s="32">
        <f>'Intermediate calculations'!BK5/1000</f>
        <v>2048.7113658270141</v>
      </c>
    </row>
    <row r="20" spans="1:53" x14ac:dyDescent="0.25">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5">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5">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5">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5">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215.15729984140489</v>
      </c>
      <c r="Q24" s="32">
        <f>'Intermediate calculations'!AA32/1000</f>
        <v>221.26625183821378</v>
      </c>
      <c r="R24" s="32">
        <f>'Intermediate calculations'!AB32/1000</f>
        <v>225.16453122577877</v>
      </c>
      <c r="S24" s="32">
        <f>'Intermediate calculations'!AC32/1000</f>
        <v>227.57954482450737</v>
      </c>
      <c r="T24" s="32">
        <f>'Intermediate calculations'!AD32/1000</f>
        <v>228.4737564208981</v>
      </c>
      <c r="U24" s="32">
        <f>'Intermediate calculations'!AE32/1000</f>
        <v>230.50265811419081</v>
      </c>
      <c r="V24" s="32">
        <f>'Intermediate calculations'!AF32/1000</f>
        <v>232.69090070904011</v>
      </c>
      <c r="W24" s="32">
        <f>'Intermediate calculations'!AG32/1000</f>
        <v>212.4060629635425</v>
      </c>
      <c r="X24" s="32">
        <f>'Intermediate calculations'!AH32/1000</f>
        <v>220.58211784337854</v>
      </c>
      <c r="Y24" s="32">
        <f>'Intermediate calculations'!AI32/1000</f>
        <v>226.83589553635053</v>
      </c>
      <c r="Z24" s="32">
        <f>'Intermediate calculations'!AJ32/1000</f>
        <v>232.47630755618849</v>
      </c>
      <c r="AA24" s="32">
        <f>'Intermediate calculations'!AK32/1000</f>
        <v>238.60898113076695</v>
      </c>
      <c r="AB24" s="32">
        <f>'Intermediate calculations'!AL32/1000</f>
        <v>244.31462078584269</v>
      </c>
      <c r="AC24" s="32">
        <f>'Intermediate calculations'!AM32/1000</f>
        <v>249.1470186790535</v>
      </c>
      <c r="AD24" s="32">
        <f>'Intermediate calculations'!AN32/1000</f>
        <v>253.99934849374733</v>
      </c>
      <c r="AE24" s="32">
        <f>'Intermediate calculations'!AO32/1000</f>
        <v>259.05637120361519</v>
      </c>
      <c r="AF24" s="32">
        <f>'Intermediate calculations'!AP32/1000</f>
        <v>266.25468320466592</v>
      </c>
      <c r="AG24" s="32">
        <f>'Intermediate calculations'!AQ32/1000</f>
        <v>272.5781617287206</v>
      </c>
      <c r="AH24" s="32">
        <f>'Intermediate calculations'!AR32/1000</f>
        <v>280.3925350668024</v>
      </c>
      <c r="AI24" s="32">
        <f>'Intermediate calculations'!AS32/1000</f>
        <v>288.62983913705148</v>
      </c>
      <c r="AJ24" s="32">
        <f>'Intermediate calculations'!AT32/1000</f>
        <v>298.59374156213903</v>
      </c>
      <c r="AK24" s="32">
        <f>'Intermediate calculations'!AU32/1000</f>
        <v>309.49098299635961</v>
      </c>
      <c r="AL24" s="32">
        <f>'Intermediate calculations'!AV32/1000</f>
        <v>318.01690088694045</v>
      </c>
      <c r="AM24" s="32">
        <f>'Intermediate calculations'!AW32/1000</f>
        <v>326.6158504718598</v>
      </c>
      <c r="AN24" s="32">
        <f>'Intermediate calculations'!AX32/1000</f>
        <v>336.19312778784303</v>
      </c>
      <c r="AO24" s="32">
        <f>'Intermediate calculations'!AY32/1000</f>
        <v>345.78820280557443</v>
      </c>
      <c r="AP24" s="32">
        <f>'Intermediate calculations'!AZ32/1000</f>
        <v>356.46246577098339</v>
      </c>
      <c r="AQ24" s="32">
        <f>'Intermediate calculations'!BA32/1000</f>
        <v>366.92133550099737</v>
      </c>
      <c r="AR24" s="32">
        <f>'Intermediate calculations'!BB32/1000</f>
        <v>379.08778460841813</v>
      </c>
      <c r="AS24" s="32">
        <f>'Intermediate calculations'!BC32/1000</f>
        <v>391.48105546290429</v>
      </c>
      <c r="AT24" s="32">
        <f>'Intermediate calculations'!BD32/1000</f>
        <v>404.30077728836613</v>
      </c>
      <c r="AU24" s="32">
        <f>'Intermediate calculations'!BE32/1000</f>
        <v>417.61568303428135</v>
      </c>
      <c r="AV24" s="32">
        <f>'Intermediate calculations'!BF32/1000</f>
        <v>431.55448534173365</v>
      </c>
      <c r="AW24" s="32">
        <f>'Intermediate calculations'!BG32/1000</f>
        <v>446.75692423732147</v>
      </c>
      <c r="AX24" s="32">
        <f>'Intermediate calculations'!BH32/1000</f>
        <v>455.93881406787574</v>
      </c>
      <c r="AY24" s="32">
        <f>'Intermediate calculations'!BI32/1000</f>
        <v>464.2447526230132</v>
      </c>
      <c r="AZ24" s="32">
        <f>'Intermediate calculations'!BJ32/1000</f>
        <v>472.75570156924255</v>
      </c>
      <c r="BA24" s="32">
        <f>'Intermediate calculations'!BK32/1000</f>
        <v>481.08286248624592</v>
      </c>
    </row>
    <row r="25" spans="1:53" x14ac:dyDescent="0.25">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238.58845125065096</v>
      </c>
      <c r="Q25" s="32">
        <f>'Intermediate calculations'!AA29/1000</f>
        <v>245.79232692559358</v>
      </c>
      <c r="R25" s="32">
        <f>'Intermediate calculations'!AB29/1000</f>
        <v>250.38930527292374</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235.34410288602294</v>
      </c>
      <c r="X25" s="32">
        <f>'Intermediate calculations'!AH29/1000</f>
        <v>244.98557377933062</v>
      </c>
      <c r="Y25" s="32">
        <f>'Intermediate calculations'!AI29/1000</f>
        <v>252.36023264429357</v>
      </c>
      <c r="Z25" s="32">
        <f>'Intermediate calculations'!AJ29/1000</f>
        <v>259.01159067879604</v>
      </c>
      <c r="AA25" s="32">
        <f>'Intermediate calculations'!AK29/1000</f>
        <v>266.24343961284342</v>
      </c>
      <c r="AB25" s="32">
        <f>'Intermediate calculations'!AL29/1000</f>
        <v>272.97171620474637</v>
      </c>
      <c r="AC25" s="32">
        <f>'Intermediate calculations'!AM29/1000</f>
        <v>278.6702375964237</v>
      </c>
      <c r="AD25" s="32">
        <f>'Intermediate calculations'!AN29/1000</f>
        <v>284.39226336076615</v>
      </c>
      <c r="AE25" s="32">
        <f>'Intermediate calculations'!AO29/1000</f>
        <v>290.3556696710923</v>
      </c>
      <c r="AF25" s="32">
        <f>'Intermediate calculations'!AP29/1000</f>
        <v>298.8441542347465</v>
      </c>
      <c r="AG25" s="32">
        <f>'Intermediate calculations'!AQ29/1000</f>
        <v>306.30100659571701</v>
      </c>
      <c r="AH25" s="32">
        <f>'Intermediate calculations'!AR29/1000</f>
        <v>315.51597080472271</v>
      </c>
      <c r="AI25" s="32">
        <f>'Intermediate calculations'!AS29/1000</f>
        <v>325.22966874338238</v>
      </c>
      <c r="AJ25" s="32">
        <f>'Intermediate calculations'!AT29/1000</f>
        <v>336.97942784201086</v>
      </c>
      <c r="AK25" s="32">
        <f>'Intermediate calculations'!AU29/1000</f>
        <v>349.82981077724509</v>
      </c>
      <c r="AL25" s="32">
        <f>'Intermediate calculations'!AV29/1000</f>
        <v>359.88385155716895</v>
      </c>
      <c r="AM25" s="32">
        <f>'Intermediate calculations'!AW29/1000</f>
        <v>370.02401369581673</v>
      </c>
      <c r="AN25" s="32">
        <f>'Intermediate calculations'!AX29/1000</f>
        <v>381.3178518410225</v>
      </c>
      <c r="AO25" s="32">
        <f>'Intermediate calculations'!AY29/1000</f>
        <v>392.63267761729179</v>
      </c>
      <c r="AP25" s="32">
        <f>'Intermediate calculations'!AZ29/1000</f>
        <v>405.22011706101608</v>
      </c>
      <c r="AQ25" s="32">
        <f>'Intermediate calculations'!BA29/1000</f>
        <v>417.5535577681618</v>
      </c>
      <c r="AR25" s="32">
        <f>'Intermediate calculations'!BB29/1000</f>
        <v>431.90063183604747</v>
      </c>
      <c r="AS25" s="32">
        <f>'Intermediate calculations'!BC29/1000</f>
        <v>446.51518151465763</v>
      </c>
      <c r="AT25" s="32">
        <f>'Intermediate calculations'!BD29/1000</f>
        <v>461.63261610347371</v>
      </c>
      <c r="AU25" s="32">
        <f>'Intermediate calculations'!BE29/1000</f>
        <v>477.33398774090961</v>
      </c>
      <c r="AV25" s="32">
        <f>'Intermediate calculations'!BF29/1000</f>
        <v>493.77107857628414</v>
      </c>
      <c r="AW25" s="32">
        <f>'Intermediate calculations'!BG29/1000</f>
        <v>511.69829093888484</v>
      </c>
      <c r="AX25" s="32">
        <f>'Intermediate calculations'!BH29/1000</f>
        <v>522.5258752503812</v>
      </c>
      <c r="AY25" s="32">
        <f>'Intermediate calculations'!BI29/1000</f>
        <v>532.32050921479595</v>
      </c>
      <c r="AZ25" s="32">
        <f>'Intermediate calculations'!BJ29/1000</f>
        <v>542.35689812674798</v>
      </c>
      <c r="BA25" s="32">
        <f>'Intermediate calculations'!BK29/1000</f>
        <v>552.1765581932649</v>
      </c>
    </row>
    <row r="26" spans="1:53" x14ac:dyDescent="0.25">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5">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5">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5">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5">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5">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3033.2180532326011</v>
      </c>
      <c r="X31" s="34">
        <f>'Intermediate calculations'!AH15/1000</f>
        <v>3091.737711484694</v>
      </c>
      <c r="Y31" s="34">
        <f>'Intermediate calculations'!AI15/1000</f>
        <v>3142.7103994286649</v>
      </c>
      <c r="Z31" s="34">
        <f>'Intermediate calculations'!AJ15/1000</f>
        <v>3191.3162604219474</v>
      </c>
      <c r="AA31" s="34">
        <f>'Intermediate calculations'!AK15/1000</f>
        <v>3242.4591358681314</v>
      </c>
      <c r="AB31" s="34">
        <f>'Intermediate calculations'!AL15/1000</f>
        <v>3292.1276773738859</v>
      </c>
      <c r="AC31" s="34">
        <f>'Intermediate calculations'!AM15/1000</f>
        <v>3336.9242779699043</v>
      </c>
      <c r="AD31" s="34">
        <f>'Intermediate calculations'!AN15/1000</f>
        <v>3380.6912322188105</v>
      </c>
      <c r="AE31" s="34">
        <f>'Intermediate calculations'!AO15/1000</f>
        <v>3424.1770250007862</v>
      </c>
      <c r="AF31" s="34">
        <f>'Intermediate calculations'!AP15/1000</f>
        <v>3475.7885049374804</v>
      </c>
      <c r="AG31" s="34">
        <f>'Intermediate calculations'!AQ15/1000</f>
        <v>3522.2904974724333</v>
      </c>
      <c r="AH31" s="34">
        <f>'Intermediate calculations'!AR15/1000</f>
        <v>3574.967823193756</v>
      </c>
      <c r="AI31" s="34">
        <f>'Intermediate calculations'!AS15/1000</f>
        <v>3629.1369516588543</v>
      </c>
      <c r="AJ31" s="34">
        <f>'Intermediate calculations'!AT15/1000</f>
        <v>3690.4791658256986</v>
      </c>
      <c r="AK31" s="34">
        <f>'Intermediate calculations'!AU15/1000</f>
        <v>3755.5118307318212</v>
      </c>
      <c r="AL31" s="34">
        <f>'Intermediate calculations'!AV15/1000</f>
        <v>3809.7770487070147</v>
      </c>
      <c r="AM31" s="34">
        <f>'Intermediate calculations'!AW15/1000</f>
        <v>3864.0667465813394</v>
      </c>
      <c r="AN31" s="34">
        <f>'Intermediate calculations'!AX15/1000</f>
        <v>3922.3256508408776</v>
      </c>
      <c r="AO31" s="34">
        <f>'Intermediate calculations'!AY15/1000</f>
        <v>3980.3444737638001</v>
      </c>
      <c r="AP31" s="34">
        <f>'Intermediate calculations'!AZ15/1000</f>
        <v>4042.7503816928547</v>
      </c>
      <c r="AQ31" s="34">
        <f>'Intermediate calculations'!BA15/1000</f>
        <v>4103.8744916471132</v>
      </c>
      <c r="AR31" s="34">
        <f>'Intermediate calculations'!BB15/1000</f>
        <v>4172.1460174383346</v>
      </c>
      <c r="AS31" s="34">
        <f>'Intermediate calculations'!BC15/1000</f>
        <v>4241.0836715007863</v>
      </c>
      <c r="AT31" s="34">
        <f>'Intermediate calculations'!BD15/1000</f>
        <v>4311.550042578614</v>
      </c>
      <c r="AU31" s="34">
        <f>'Intermediate calculations'!BE15/1000</f>
        <v>4383.835831802603</v>
      </c>
      <c r="AV31" s="34">
        <f>'Intermediate calculations'!BF15/1000</f>
        <v>4458.4940406590104</v>
      </c>
      <c r="AW31" s="34">
        <f>'Intermediate calculations'!BG15/1000</f>
        <v>4538.3504561875952</v>
      </c>
      <c r="AX31" s="34">
        <f>'Intermediate calculations'!BH15/1000</f>
        <v>4591.5629979356218</v>
      </c>
      <c r="AY31" s="34">
        <f>'Intermediate calculations'!BI15/1000</f>
        <v>4640.6067381847788</v>
      </c>
      <c r="AZ31" s="34">
        <f>'Intermediate calculations'!BJ15/1000</f>
        <v>4690.1977801870444</v>
      </c>
      <c r="BA31" s="34">
        <f>'Intermediate calculations'!BK15/1000</f>
        <v>4738.6291741964387</v>
      </c>
    </row>
    <row r="32" spans="1:53" x14ac:dyDescent="0.25">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2146.8453123571589</v>
      </c>
      <c r="V32" s="34">
        <f>'Intermediate calculations'!AF12/1000</f>
        <v>2176.2436654550011</v>
      </c>
      <c r="W32" s="34">
        <f>'Intermediate calculations'!AG12/1000</f>
        <v>2114.546284766383</v>
      </c>
      <c r="X32" s="34">
        <f>'Intermediate calculations'!AH12/1000</f>
        <v>2168.0302925376877</v>
      </c>
      <c r="Y32" s="34">
        <f>'Intermediate calculations'!AI12/1000</f>
        <v>2214.6167511662661</v>
      </c>
      <c r="Z32" s="34">
        <f>'Intermediate calculations'!AJ12/1000</f>
        <v>2259.0400496738707</v>
      </c>
      <c r="AA32" s="34">
        <f>'Intermediate calculations'!AK12/1000</f>
        <v>2305.7820510715419</v>
      </c>
      <c r="AB32" s="34">
        <f>'Intermediate calculations'!AL12/1000</f>
        <v>2351.176585818132</v>
      </c>
      <c r="AC32" s="34">
        <f>'Intermediate calculations'!AM12/1000</f>
        <v>2392.1184129915637</v>
      </c>
      <c r="AD32" s="34">
        <f>'Intermediate calculations'!AN12/1000</f>
        <v>2432.1191954823112</v>
      </c>
      <c r="AE32" s="34">
        <f>'Intermediate calculations'!AO12/1000</f>
        <v>2471.8630106131764</v>
      </c>
      <c r="AF32" s="34">
        <f>'Intermediate calculations'!AP12/1000</f>
        <v>2519.0332928135849</v>
      </c>
      <c r="AG32" s="34">
        <f>'Intermediate calculations'!AQ12/1000</f>
        <v>2561.53376196203</v>
      </c>
      <c r="AH32" s="34">
        <f>'Intermediate calculations'!AR12/1000</f>
        <v>2609.678173300078</v>
      </c>
      <c r="AI32" s="34">
        <f>'Intermediate calculations'!AS12/1000</f>
        <v>2659.1860168919115</v>
      </c>
      <c r="AJ32" s="34">
        <f>'Intermediate calculations'!AT12/1000</f>
        <v>2715.2496980069877</v>
      </c>
      <c r="AK32" s="34">
        <f>'Intermediate calculations'!AU12/1000</f>
        <v>2774.6862644381217</v>
      </c>
      <c r="AL32" s="34">
        <f>'Intermediate calculations'!AV12/1000</f>
        <v>2824.2819289820613</v>
      </c>
      <c r="AM32" s="34">
        <f>'Intermediate calculations'!AW12/1000</f>
        <v>2873.899966915636</v>
      </c>
      <c r="AN32" s="34">
        <f>'Intermediate calculations'!AX12/1000</f>
        <v>2927.1456587264465</v>
      </c>
      <c r="AO32" s="34">
        <f>'Intermediate calculations'!AY12/1000</f>
        <v>2980.1719283386856</v>
      </c>
      <c r="AP32" s="34">
        <f>'Intermediate calculations'!AZ12/1000</f>
        <v>3037.2077717517586</v>
      </c>
      <c r="AQ32" s="34">
        <f>'Intermediate calculations'!BA12/1000</f>
        <v>3093.0721166480434</v>
      </c>
      <c r="AR32" s="34">
        <f>'Intermediate calculations'!BB12/1000</f>
        <v>3155.4688381095184</v>
      </c>
      <c r="AS32" s="34">
        <f>'Intermediate calculations'!BC12/1000</f>
        <v>3218.4743671187362</v>
      </c>
      <c r="AT32" s="34">
        <f>'Intermediate calculations'!BD12/1000</f>
        <v>3282.8770661588906</v>
      </c>
      <c r="AU32" s="34">
        <f>'Intermediate calculations'!BE12/1000</f>
        <v>3348.94262136012</v>
      </c>
      <c r="AV32" s="34">
        <f>'Intermediate calculations'!BF12/1000</f>
        <v>3417.1764481105524</v>
      </c>
      <c r="AW32" s="34">
        <f>'Intermediate calculations'!BG12/1000</f>
        <v>3490.1611728387879</v>
      </c>
      <c r="AX32" s="34">
        <f>'Intermediate calculations'!BH12/1000</f>
        <v>3538.7947445545042</v>
      </c>
      <c r="AY32" s="34">
        <f>'Intermediate calculations'!BI12/1000</f>
        <v>3583.618242554443</v>
      </c>
      <c r="AZ32" s="34">
        <f>'Intermediate calculations'!BJ12/1000</f>
        <v>3628.9419466746976</v>
      </c>
      <c r="BA32" s="34">
        <f>'Intermediate calculations'!BK12/1000</f>
        <v>3673.2057911834099</v>
      </c>
    </row>
    <row r="33" spans="1:53" x14ac:dyDescent="0.25">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5">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5">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5">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5">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152.72952607078591</v>
      </c>
      <c r="P37">
        <f>'Intermediate calculations'!Z27/1000</f>
        <v>154.16984221187647</v>
      </c>
      <c r="Q37">
        <f>'Intermediate calculations'!AA27/1000</f>
        <v>155.66827791085188</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165.32277348853839</v>
      </c>
      <c r="X37">
        <f>'Intermediate calculations'!AH27/1000</f>
        <v>167.06422683889033</v>
      </c>
      <c r="Y37">
        <f>'Intermediate calculations'!AI27/1000</f>
        <v>168.8612107117236</v>
      </c>
      <c r="Z37">
        <f>'Intermediate calculations'!AJ27/1000</f>
        <v>170.6790035293597</v>
      </c>
      <c r="AA37">
        <f>'Intermediate calculations'!AK27/1000</f>
        <v>172.52781526253753</v>
      </c>
      <c r="AB37">
        <f>'Intermediate calculations'!AL27/1000</f>
        <v>174.40410050133301</v>
      </c>
      <c r="AC37">
        <f>'Intermediate calculations'!AM27/1000</f>
        <v>176.19755683995777</v>
      </c>
      <c r="AD37">
        <f>'Intermediate calculations'!AN27/1000</f>
        <v>177.90750663731015</v>
      </c>
      <c r="AE37">
        <f>'Intermediate calculations'!AO27/1000</f>
        <v>179.53034187019423</v>
      </c>
      <c r="AF37">
        <f>'Intermediate calculations'!AP27/1000</f>
        <v>181.07027554204711</v>
      </c>
      <c r="AG37">
        <f>'Intermediate calculations'!AQ27/1000</f>
        <v>182.51011276743986</v>
      </c>
      <c r="AH37">
        <f>'Intermediate calculations'!AR27/1000</f>
        <v>183.93098378813488</v>
      </c>
      <c r="AI37">
        <f>'Intermediate calculations'!AS27/1000</f>
        <v>185.3270132942182</v>
      </c>
      <c r="AJ37">
        <f>'Intermediate calculations'!AT27/1000</f>
        <v>186.70268457123657</v>
      </c>
      <c r="AK37">
        <f>'Intermediate calculations'!AU27/1000</f>
        <v>188.05334797198026</v>
      </c>
      <c r="AL37">
        <f>'Intermediate calculations'!AV27/1000</f>
        <v>189.36341458667772</v>
      </c>
      <c r="AM37">
        <f>'Intermediate calculations'!AW27/1000</f>
        <v>190.65174125749959</v>
      </c>
      <c r="AN37">
        <f>'Intermediate calculations'!AX27/1000</f>
        <v>191.92140506235717</v>
      </c>
      <c r="AO37">
        <f>'Intermediate calculations'!AY27/1000</f>
        <v>193.16735327631929</v>
      </c>
      <c r="AP37">
        <f>'Intermediate calculations'!AZ27/1000</f>
        <v>194.39336396159572</v>
      </c>
      <c r="AQ37">
        <f>'Intermediate calculations'!BA27/1000</f>
        <v>195.59294919998021</v>
      </c>
      <c r="AR37">
        <f>'Intermediate calculations'!BB27/1000</f>
        <v>196.77639345255636</v>
      </c>
      <c r="AS37">
        <f>'Intermediate calculations'!BC27/1000</f>
        <v>197.93648905034655</v>
      </c>
      <c r="AT37">
        <f>'Intermediate calculations'!BD27/1000</f>
        <v>199.07337009028254</v>
      </c>
      <c r="AU37">
        <f>'Intermediate calculations'!BE27/1000</f>
        <v>200.18661185090201</v>
      </c>
      <c r="AV37">
        <f>'Intermediate calculations'!BF27/1000</f>
        <v>201.27606425765345</v>
      </c>
      <c r="AW37">
        <f>'Intermediate calculations'!BG27/1000</f>
        <v>202.3467605372629</v>
      </c>
      <c r="AX37">
        <f>'Intermediate calculations'!BH27/1000</f>
        <v>203.36630277490869</v>
      </c>
      <c r="AY37">
        <f>'Intermediate calculations'!BI27/1000</f>
        <v>204.35652344885375</v>
      </c>
      <c r="AZ37">
        <f>'Intermediate calculations'!BJ27/1000</f>
        <v>205.32154085721129</v>
      </c>
      <c r="BA37">
        <f>'Intermediate calculations'!BK27/1000</f>
        <v>206.25907505343471</v>
      </c>
    </row>
    <row r="38" spans="1:53" x14ac:dyDescent="0.25">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168.49335641070599</v>
      </c>
      <c r="P38">
        <f>'Intermediate calculations'!Z19/1000</f>
        <v>171.01670205543257</v>
      </c>
      <c r="Q38">
        <f>'Intermediate calculations'!AA19/1000</f>
        <v>173.64186960514104</v>
      </c>
      <c r="R38">
        <f>'Intermediate calculations'!AB19/1000</f>
        <v>176.34634777530448</v>
      </c>
      <c r="S38">
        <f>'Intermediate calculations'!AC19/1000</f>
        <v>179.13945099554923</v>
      </c>
      <c r="T38">
        <f>'Intermediate calculations'!AD19/1000</f>
        <v>182.02483461097444</v>
      </c>
      <c r="U38">
        <f>'Intermediate calculations'!AE19/1000</f>
        <v>184.95732897191922</v>
      </c>
      <c r="V38">
        <f>'Intermediate calculations'!AF19/1000</f>
        <v>187.93821358431842</v>
      </c>
      <c r="W38">
        <f>'Intermediate calculations'!AG19/1000</f>
        <v>190.55595441817471</v>
      </c>
      <c r="X38">
        <f>'Intermediate calculations'!AH19/1000</f>
        <v>193.60687400571601</v>
      </c>
      <c r="Y38">
        <f>'Intermediate calculations'!AI19/1000</f>
        <v>196.75507966681784</v>
      </c>
      <c r="Z38">
        <f>'Intermediate calculations'!AJ19/1000</f>
        <v>199.93974132444816</v>
      </c>
      <c r="AA38">
        <f>'Intermediate calculations'!AK19/1000</f>
        <v>203.17874622187395</v>
      </c>
      <c r="AB38">
        <f>'Intermediate calculations'!AL19/1000</f>
        <v>206.46588301810155</v>
      </c>
      <c r="AC38">
        <f>'Intermediate calculations'!AM19/1000</f>
        <v>209.60790865536853</v>
      </c>
      <c r="AD38">
        <f>'Intermediate calculations'!AN19/1000</f>
        <v>212.60363594797741</v>
      </c>
      <c r="AE38">
        <f>'Intermediate calculations'!AO19/1000</f>
        <v>215.44674386031832</v>
      </c>
      <c r="AF38">
        <f>'Intermediate calculations'!AP19/1000</f>
        <v>218.14461331632225</v>
      </c>
      <c r="AG38">
        <f>'Intermediate calculations'!AQ19/1000</f>
        <v>220.66711993008491</v>
      </c>
      <c r="AH38">
        <f>'Intermediate calculations'!AR19/1000</f>
        <v>223.15639891509591</v>
      </c>
      <c r="AI38">
        <f>'Intermediate calculations'!AS19/1000</f>
        <v>225.60215708831049</v>
      </c>
      <c r="AJ38">
        <f>'Intermediate calculations'!AT19/1000</f>
        <v>228.01224889135827</v>
      </c>
      <c r="AK38">
        <f>'Intermediate calculations'!AU19/1000</f>
        <v>230.37852842716737</v>
      </c>
      <c r="AL38">
        <f>'Intermediate calculations'!AV19/1000</f>
        <v>232.67368488080223</v>
      </c>
      <c r="AM38">
        <f>'Intermediate calculations'!AW19/1000</f>
        <v>234.93075428456655</v>
      </c>
      <c r="AN38">
        <f>'Intermediate calculations'!AX19/1000</f>
        <v>237.15512749045766</v>
      </c>
      <c r="AO38">
        <f>'Intermediate calculations'!AY19/1000</f>
        <v>239.33795243392854</v>
      </c>
      <c r="AP38">
        <f>'Intermediate calculations'!AZ19/1000</f>
        <v>241.48584804852473</v>
      </c>
      <c r="AQ38">
        <f>'Intermediate calculations'!BA19/1000</f>
        <v>243.58744789900186</v>
      </c>
      <c r="AR38">
        <f>'Intermediate calculations'!BB19/1000</f>
        <v>245.66076973114744</v>
      </c>
      <c r="AS38">
        <f>'Intermediate calculations'!BC19/1000</f>
        <v>247.69318615045788</v>
      </c>
      <c r="AT38">
        <f>'Intermediate calculations'!BD19/1000</f>
        <v>249.68493208654286</v>
      </c>
      <c r="AU38">
        <f>'Intermediate calculations'!BE19/1000</f>
        <v>251.63526345341887</v>
      </c>
      <c r="AV38">
        <f>'Intermediate calculations'!BF19/1000</f>
        <v>253.54391732966559</v>
      </c>
      <c r="AW38">
        <f>'Intermediate calculations'!BG19/1000</f>
        <v>255.41971162016884</v>
      </c>
      <c r="AX38">
        <f>'Intermediate calculations'!BH19/1000</f>
        <v>257.20588716287324</v>
      </c>
      <c r="AY38">
        <f>'Intermediate calculations'!BI19/1000</f>
        <v>258.94069312222706</v>
      </c>
      <c r="AZ38">
        <f>'Intermediate calculations'!BJ19/1000</f>
        <v>260.63134450423587</v>
      </c>
      <c r="BA38">
        <f>'Intermediate calculations'!BK19/1000</f>
        <v>262.27384698222056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5546875"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77"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75" x14ac:dyDescent="0.25">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5">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5">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5">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5">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75" x14ac:dyDescent="0.25">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75" x14ac:dyDescent="0.25">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5">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5">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5">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5">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5">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5">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5">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5">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5">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5">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5">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5">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5">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5">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5">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5">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5">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5">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5">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5">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5">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5">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5">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5">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5">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5">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5">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5">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5">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5">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5">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5">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5">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5">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5">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5">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75" x14ac:dyDescent="0.25">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5">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5">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5">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5">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5">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5">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5">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5">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5">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5">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5">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5">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5">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5">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5">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5">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5">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5">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5">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5">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5">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5">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5">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5">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5">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5">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5">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5">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5">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5">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5">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5">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5">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5">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5">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75" x14ac:dyDescent="0.25">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5">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5">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5">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5">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5">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5">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5">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5">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5">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5">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5">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5">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5">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5">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5">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5">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5">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5">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5">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5">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5">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5">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5">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75" x14ac:dyDescent="0.25">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5">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5">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5">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5">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5">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5">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5">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5">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5">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5">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5">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5">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5">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5">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5">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5">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5">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5">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5">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5">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5">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5">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5">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5">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75" x14ac:dyDescent="0.25">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5">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5">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5">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5">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5">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5">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5">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5">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5">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5">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5">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5">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5">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5">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5">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5">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5">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5">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5">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5">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5">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5">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5">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5">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75" x14ac:dyDescent="0.25">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5">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5">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5">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5">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5">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5">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5">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5">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5">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5">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5">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5">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5">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5">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5">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5">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5">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5">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5">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5">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5">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5">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5">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5">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75" x14ac:dyDescent="0.25">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5">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5">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5">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5">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5">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5">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5">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5">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5">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5">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5">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5">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5">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5">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5">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5">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5">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5">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5">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5">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5">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5">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5">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5">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5">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5">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5">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5">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5">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5">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5">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5">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5">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5">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5">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5">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5">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5">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5">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5">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5">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5">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5">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5">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5">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5">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5">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5">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82939.829636391252</v>
      </c>
      <c r="AU4" s="81">
        <f t="shared" si="0"/>
        <v>75080.223106022924</v>
      </c>
      <c r="AV4" s="81">
        <f t="shared" si="0"/>
        <v>65326.926514174789</v>
      </c>
      <c r="AW4" s="81">
        <f>AW11-AV11</f>
        <v>64594.754730507731</v>
      </c>
      <c r="AX4" s="81">
        <f t="shared" si="0"/>
        <v>63143.195327233523</v>
      </c>
      <c r="AY4" s="81">
        <f t="shared" si="0"/>
        <v>62126.812669612467</v>
      </c>
      <c r="AZ4" s="81">
        <f t="shared" si="0"/>
        <v>60546.247183855623</v>
      </c>
      <c r="BA4" s="15">
        <f>BA8/'Intermediate calculations'!AV8</f>
        <v>3.5308171115186586</v>
      </c>
      <c r="BB4" s="15">
        <f>BB8/'Intermediate calculations'!AW8</f>
        <v>3.4332531022983939</v>
      </c>
      <c r="BC4" s="15">
        <f>BC8/'Intermediate calculations'!AX8</f>
        <v>3.3377541092705747</v>
      </c>
      <c r="BD4" s="15">
        <f>BD8/'Intermediate calculations'!AY8</f>
        <v>3.2442330159192254</v>
      </c>
      <c r="BE4" s="15">
        <f>BE8/'Intermediate calculations'!AZ8</f>
        <v>3.1526086459819278</v>
      </c>
      <c r="BF4" s="15">
        <f>BF8/'Intermediate calculations'!BA8</f>
        <v>3.0628052211155756</v>
      </c>
      <c r="BG4" s="15">
        <f>BG8/'Intermediate calculations'!BB8</f>
        <v>2.9899291852606651</v>
      </c>
      <c r="BH4" s="15">
        <f>BH8/'Intermediate calculations'!BC8</f>
        <v>2.9184695640871476</v>
      </c>
      <c r="BI4" s="15">
        <f>BI8/'Intermediate calculations'!BD8</f>
        <v>2.8483729040734147</v>
      </c>
      <c r="BJ4" s="15">
        <f>BJ8/'Intermediate calculations'!BE8</f>
        <v>2.7795890112494357</v>
      </c>
      <c r="BK4" s="15">
        <f>BK8/'Intermediate calculations'!BF8</f>
        <v>2.7120706846423084</v>
      </c>
      <c r="BL4" s="15">
        <f>BL8/'Intermediate calculations'!BG8</f>
        <v>2.6457734767135381</v>
      </c>
      <c r="BM4" s="15">
        <f>BM8/'Intermediate calculations'!BH8</f>
        <v>2.5806554775554122</v>
      </c>
      <c r="BN4" s="15">
        <f>BN8/'Intermediate calculations'!BI8</f>
        <v>2.5166771200581564</v>
      </c>
      <c r="BO4" s="15">
        <f>BO8/'Intermediate calculations'!BJ8</f>
        <v>2.4538010036352191</v>
      </c>
      <c r="BP4" s="15">
        <f>BP8/'Intermediate calculations'!BK8</f>
        <v>2.3919917344128292</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591724.04928396817</v>
      </c>
      <c r="AM5" s="23">
        <f>'Intermediate calculations'!AH15*'Intermediate calculations'!AH16*Constants!$H$18</f>
        <v>599586.20884960971</v>
      </c>
      <c r="AN5" s="23">
        <f>'Intermediate calculations'!AI15*'Intermediate calculations'!AI16*Constants!$H$18</f>
        <v>606006.40208307758</v>
      </c>
      <c r="AO5" s="23">
        <f>'Intermediate calculations'!AJ15*'Intermediate calculations'!AJ16*Constants!$H$18</f>
        <v>611998.43173377542</v>
      </c>
      <c r="AP5" s="23">
        <f>'Intermediate calculations'!AK15*'Intermediate calculations'!AK16*Constants!$H$18</f>
        <v>618500.96495050064</v>
      </c>
      <c r="AQ5" s="23">
        <f>'Intermediate calculations'!AL15*'Intermediate calculations'!AL16*Constants!$H$18</f>
        <v>624741.56319217291</v>
      </c>
      <c r="AR5" s="23">
        <f>'Intermediate calculations'!AM15*'Intermediate calculations'!AM16*Constants!$H$18</f>
        <v>630079.86389258492</v>
      </c>
      <c r="AS5" s="23">
        <f>'Intermediate calculations'!AN15*'Intermediate calculations'!AN16*Constants!$H$18</f>
        <v>635248.44396024302</v>
      </c>
      <c r="AT5" s="23">
        <f>'Intermediate calculations'!AO15*'Intermediate calculations'!AO16*Constants!$H$18</f>
        <v>640387.11637982924</v>
      </c>
      <c r="AU5" s="23">
        <f>'Intermediate calculations'!AP15*'Intermediate calculations'!AP16*Constants!$H$18</f>
        <v>647058.96711225645</v>
      </c>
      <c r="AV5" s="23">
        <f>'Intermediate calculations'!AQ15*'Intermediate calculations'!AQ16*Constants!$H$18</f>
        <v>652788.44347111252</v>
      </c>
      <c r="AW5" s="23">
        <f>'Intermediate calculations'!AR15*'Intermediate calculations'!AR16*Constants!$H$18</f>
        <v>659668.67519306554</v>
      </c>
      <c r="AX5" s="23">
        <f>'Intermediate calculations'!AS15*'Intermediate calculations'!AS16*Constants!$H$18</f>
        <v>666822.85924663302</v>
      </c>
      <c r="AY5" s="23">
        <f>'Intermediate calculations'!AT15*'Intermediate calculations'!AT16*Constants!$H$18</f>
        <v>675286.00128482643</v>
      </c>
      <c r="AZ5" s="23">
        <f>'Intermediate calculations'!AU15*'Intermediate calculations'!AU16*Constants!$H$18</f>
        <v>684406.56573906308</v>
      </c>
      <c r="BA5" s="23">
        <f>'Intermediate calculations'!AV15*'Intermediate calculations'!AV16*Constants!$H$18</f>
        <v>691551.7725383623</v>
      </c>
      <c r="BB5" s="23">
        <f>'Intermediate calculations'!AW15*'Intermediate calculations'!AW16*Constants!$H$18</f>
        <v>698695.53238518641</v>
      </c>
      <c r="BC5" s="23">
        <f>'Intermediate calculations'!AX15*'Intermediate calculations'!AX16*Constants!$H$18</f>
        <v>706547.71123623813</v>
      </c>
      <c r="BD5" s="23">
        <f>'Intermediate calculations'!AY15*'Intermediate calculations'!AY16*Constants!$H$18</f>
        <v>714344.34304980584</v>
      </c>
      <c r="BE5" s="23">
        <f>'Intermediate calculations'!AZ15*'Intermediate calculations'!AZ16*Constants!$H$18</f>
        <v>722912.97720276832</v>
      </c>
      <c r="BF5" s="23">
        <f>'Intermediate calculations'!BA15*'Intermediate calculations'!BA16*Constants!$H$18</f>
        <v>731234.85748611332</v>
      </c>
      <c r="BG5" s="23">
        <f>'Intermediate calculations'!BB15*'Intermediate calculations'!BB16*Constants!$H$18</f>
        <v>740809.00066643313</v>
      </c>
      <c r="BH5" s="23">
        <f>'Intermediate calculations'!BC15*'Intermediate calculations'!BC16*Constants!$H$18</f>
        <v>750475.40790727839</v>
      </c>
      <c r="BI5" s="23">
        <f>'Intermediate calculations'!BD15*'Intermediate calculations'!BD16*Constants!$H$18</f>
        <v>760385.23399090371</v>
      </c>
      <c r="BJ5" s="23">
        <f>'Intermediate calculations'!BE15*'Intermediate calculations'!BE16*Constants!$H$18</f>
        <v>770587.16033398488</v>
      </c>
      <c r="BK5" s="23">
        <f>'Intermediate calculations'!BF15*'Intermediate calculations'!BF16*Constants!$H$18</f>
        <v>781175.28010487161</v>
      </c>
      <c r="BL5" s="23">
        <f>'Intermediate calculations'!BG15*'Intermediate calculations'!BG16*Constants!$H$18</f>
        <v>792639.53180786327</v>
      </c>
      <c r="BM5" s="23">
        <f>'Intermediate calculations'!BH15*'Intermediate calculations'!BH16*Constants!$H$18</f>
        <v>799427.88794809429</v>
      </c>
      <c r="BN5" s="23">
        <f>'Intermediate calculations'!BI15*'Intermediate calculations'!BI16*Constants!$H$18</f>
        <v>805484.77100745309</v>
      </c>
      <c r="BO5" s="23">
        <f>'Intermediate calculations'!BJ15*'Intermediate calculations'!BJ16*Constants!$H$18</f>
        <v>811632.60899818118</v>
      </c>
      <c r="BP5" s="23">
        <f>'Intermediate calculations'!BK15*'Intermediate calculations'!BK16*Constants!$H$18</f>
        <v>817575.70298704691</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490285.64083528786</v>
      </c>
      <c r="AM6" s="23">
        <f>'Intermediate calculations'!AH15*'Intermediate calculations'!AH16*Constants!$H$19</f>
        <v>496800.00161824806</v>
      </c>
      <c r="AN6" s="23">
        <f>'Intermediate calculations'!AI15*'Intermediate calculations'!AI16*Constants!$H$19</f>
        <v>502119.59029740712</v>
      </c>
      <c r="AO6" s="23">
        <f>'Intermediate calculations'!AJ15*'Intermediate calculations'!AJ16*Constants!$H$19</f>
        <v>507084.41486512817</v>
      </c>
      <c r="AP6" s="23">
        <f>'Intermediate calculations'!AK15*'Intermediate calculations'!AK16*Constants!$H$19</f>
        <v>512472.22810184344</v>
      </c>
      <c r="AQ6" s="23">
        <f>'Intermediate calculations'!AL15*'Intermediate calculations'!AL16*Constants!$H$19</f>
        <v>517643.00950208615</v>
      </c>
      <c r="AR6" s="23">
        <f>'Intermediate calculations'!AM15*'Intermediate calculations'!AM16*Constants!$H$19</f>
        <v>522066.17293957033</v>
      </c>
      <c r="AS6" s="23">
        <f>'Intermediate calculations'!AN15*'Intermediate calculations'!AN16*Constants!$H$19</f>
        <v>526348.71070991561</v>
      </c>
      <c r="AT6" s="23">
        <f>'Intermediate calculations'!AO15*'Intermediate calculations'!AO16*Constants!$H$19</f>
        <v>530606.46785757283</v>
      </c>
      <c r="AU6" s="23">
        <f>'Intermediate calculations'!AP15*'Intermediate calculations'!AP16*Constants!$H$19</f>
        <v>536134.57275015535</v>
      </c>
      <c r="AV6" s="23">
        <f>'Intermediate calculations'!AQ15*'Intermediate calculations'!AQ16*Constants!$H$19</f>
        <v>540881.85316177888</v>
      </c>
      <c r="AW6" s="23">
        <f>'Intermediate calculations'!AR15*'Intermediate calculations'!AR16*Constants!$H$19</f>
        <v>546582.61658854003</v>
      </c>
      <c r="AX6" s="23">
        <f>'Intermediate calculations'!AS15*'Intermediate calculations'!AS16*Constants!$H$19</f>
        <v>552510.36909006734</v>
      </c>
      <c r="AY6" s="23">
        <f>'Intermediate calculations'!AT15*'Intermediate calculations'!AT16*Constants!$H$19</f>
        <v>559522.68677885621</v>
      </c>
      <c r="AZ6" s="23">
        <f>'Intermediate calculations'!AU15*'Intermediate calculations'!AU16*Constants!$H$19</f>
        <v>567079.72589808085</v>
      </c>
      <c r="BA6" s="23">
        <f>'Intermediate calculations'!AV15*'Intermediate calculations'!AV16*Constants!$H$19</f>
        <v>573000.04010321444</v>
      </c>
      <c r="BB6" s="23">
        <f>'Intermediate calculations'!AW15*'Intermediate calculations'!AW16*Constants!$H$19</f>
        <v>578919.15540486877</v>
      </c>
      <c r="BC6" s="23">
        <f>'Intermediate calculations'!AX15*'Intermediate calculations'!AX16*Constants!$H$19</f>
        <v>585425.246452883</v>
      </c>
      <c r="BD6" s="23">
        <f>'Intermediate calculations'!AY15*'Intermediate calculations'!AY16*Constants!$H$19</f>
        <v>591885.31281269621</v>
      </c>
      <c r="BE6" s="23">
        <f>'Intermediate calculations'!AZ15*'Intermediate calculations'!AZ16*Constants!$H$19</f>
        <v>598985.03825372236</v>
      </c>
      <c r="BF6" s="23">
        <f>'Intermediate calculations'!BA15*'Intermediate calculations'!BA16*Constants!$H$19</f>
        <v>605880.31048849388</v>
      </c>
      <c r="BG6" s="23">
        <f>'Intermediate calculations'!BB15*'Intermediate calculations'!BB16*Constants!$H$19</f>
        <v>613813.1719807589</v>
      </c>
      <c r="BH6" s="23">
        <f>'Intermediate calculations'!BC15*'Intermediate calculations'!BC16*Constants!$H$19</f>
        <v>621822.48083745933</v>
      </c>
      <c r="BI6" s="23">
        <f>'Intermediate calculations'!BD15*'Intermediate calculations'!BD16*Constants!$H$19</f>
        <v>630033.47959246312</v>
      </c>
      <c r="BJ6" s="23">
        <f>'Intermediate calculations'!BE15*'Intermediate calculations'!BE16*Constants!$H$19</f>
        <v>638486.50427673024</v>
      </c>
      <c r="BK6" s="23">
        <f>'Intermediate calculations'!BF15*'Intermediate calculations'!BF16*Constants!$H$19</f>
        <v>647259.51780117932</v>
      </c>
      <c r="BL6" s="23">
        <f>'Intermediate calculations'!BG15*'Intermediate calculations'!BG16*Constants!$H$19</f>
        <v>656758.4692122296</v>
      </c>
      <c r="BM6" s="23">
        <f>'Intermediate calculations'!BH15*'Intermediate calculations'!BH16*Constants!$H$19</f>
        <v>662383.10715699242</v>
      </c>
      <c r="BN6" s="23">
        <f>'Intermediate calculations'!BI15*'Intermediate calculations'!BI16*Constants!$H$19</f>
        <v>667401.6674061754</v>
      </c>
      <c r="BO6" s="23">
        <f>'Intermediate calculations'!BJ15*'Intermediate calculations'!BJ16*Constants!$H$19</f>
        <v>672495.5903127786</v>
      </c>
      <c r="BP6" s="23">
        <f>'Intermediate calculations'!BK15*'Intermediate calculations'!BK16*Constants!$H$19</f>
        <v>677419.86818926735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608630.45069208159</v>
      </c>
      <c r="AM7" s="23">
        <f>'Intermediate calculations'!AH15*'Intermediate calculations'!AH16*(1-Constants!$H$18-Constants!$H$19)</f>
        <v>616717.24338817014</v>
      </c>
      <c r="AN7" s="23">
        <f>'Intermediate calculations'!AI15*'Intermediate calculations'!AI16*(1-Constants!$H$18-Constants!$H$19)</f>
        <v>623320.87071402278</v>
      </c>
      <c r="AO7" s="23">
        <f>'Intermediate calculations'!AJ15*'Intermediate calculations'!AJ16*(1-Constants!$H$18-Constants!$H$19)</f>
        <v>629484.10121188336</v>
      </c>
      <c r="AP7" s="23">
        <f>'Intermediate calculations'!AK15*'Intermediate calculations'!AK16*(1-Constants!$H$18-Constants!$H$19)</f>
        <v>636172.42109194363</v>
      </c>
      <c r="AQ7" s="23">
        <f>'Intermediate calculations'!AL15*'Intermediate calculations'!AL16*(1-Constants!$H$18-Constants!$H$19)</f>
        <v>642591.32214052079</v>
      </c>
      <c r="AR7" s="23">
        <f>'Intermediate calculations'!AM15*'Intermediate calculations'!AM16*(1-Constants!$H$18-Constants!$H$19)</f>
        <v>648082.14571808744</v>
      </c>
      <c r="AS7" s="23">
        <f>'Intermediate calculations'!AN15*'Intermediate calculations'!AN16*(1-Constants!$H$18-Constants!$H$19)</f>
        <v>653398.39950196433</v>
      </c>
      <c r="AT7" s="23">
        <f>'Intermediate calculations'!AO15*'Intermediate calculations'!AO16*(1-Constants!$H$18-Constants!$H$19)</f>
        <v>658683.8911335388</v>
      </c>
      <c r="AU7" s="23">
        <f>'Intermediate calculations'!AP15*'Intermediate calculations'!AP16*(1-Constants!$H$18-Constants!$H$19)</f>
        <v>665546.36617260682</v>
      </c>
      <c r="AV7" s="23">
        <f>'Intermediate calculations'!AQ15*'Intermediate calculations'!AQ16*(1-Constants!$H$18-Constants!$H$19)</f>
        <v>671439.54185600148</v>
      </c>
      <c r="AW7" s="23">
        <f>'Intermediate calculations'!AR15*'Intermediate calculations'!AR16*(1-Constants!$H$18-Constants!$H$19)</f>
        <v>678516.35162715323</v>
      </c>
      <c r="AX7" s="23">
        <f>'Intermediate calculations'!AS15*'Intermediate calculations'!AS16*(1-Constants!$H$18-Constants!$H$19)</f>
        <v>685874.94093939406</v>
      </c>
      <c r="AY7" s="23">
        <f>'Intermediate calculations'!AT15*'Intermediate calculations'!AT16*(1-Constants!$H$18-Constants!$H$19)</f>
        <v>694579.88703582168</v>
      </c>
      <c r="AZ7" s="23">
        <f>'Intermediate calculations'!AU15*'Intermediate calculations'!AU16*(1-Constants!$H$18-Constants!$H$19)</f>
        <v>703961.03904589359</v>
      </c>
      <c r="BA7" s="23">
        <f>'Intermediate calculations'!AV15*'Intermediate calculations'!AV16*(1-Constants!$H$18-Constants!$H$19)</f>
        <v>711310.39461088704</v>
      </c>
      <c r="BB7" s="23">
        <f>'Intermediate calculations'!AW15*'Intermediate calculations'!AW16*(1-Constants!$H$18-Constants!$H$19)</f>
        <v>718658.26188190619</v>
      </c>
      <c r="BC7" s="23">
        <f>'Intermediate calculations'!AX15*'Intermediate calculations'!AX16*(1-Constants!$H$18-Constants!$H$19)</f>
        <v>726734.78870013077</v>
      </c>
      <c r="BD7" s="23">
        <f>'Intermediate calculations'!AY15*'Intermediate calculations'!AY16*(1-Constants!$H$18-Constants!$H$19)</f>
        <v>734754.18142265757</v>
      </c>
      <c r="BE7" s="23">
        <f>'Intermediate calculations'!AZ15*'Intermediate calculations'!AZ16*(1-Constants!$H$18-Constants!$H$19)</f>
        <v>743567.63369427621</v>
      </c>
      <c r="BF7" s="23">
        <f>'Intermediate calculations'!BA15*'Intermediate calculations'!BA16*(1-Constants!$H$18-Constants!$H$19)</f>
        <v>752127.28198571678</v>
      </c>
      <c r="BG7" s="23">
        <f>'Intermediate calculations'!BB15*'Intermediate calculations'!BB16*(1-Constants!$H$18-Constants!$H$19)</f>
        <v>761974.97211404564</v>
      </c>
      <c r="BH7" s="23">
        <f>'Intermediate calculations'!BC15*'Intermediate calculations'!BC16*(1-Constants!$H$18-Constants!$H$19)</f>
        <v>771917.5624189151</v>
      </c>
      <c r="BI7" s="23">
        <f>'Intermediate calculations'!BD15*'Intermediate calculations'!BD16*(1-Constants!$H$18-Constants!$H$19)</f>
        <v>782110.52639064391</v>
      </c>
      <c r="BJ7" s="23">
        <f>'Intermediate calculations'!BE15*'Intermediate calculations'!BE16*(1-Constants!$H$18-Constants!$H$19)</f>
        <v>792603.9363435274</v>
      </c>
      <c r="BK7" s="23">
        <f>'Intermediate calculations'!BF15*'Intermediate calculations'!BF16*(1-Constants!$H$18-Constants!$H$19)</f>
        <v>803494.57382215373</v>
      </c>
      <c r="BL7" s="23">
        <f>'Intermediate calculations'!BG15*'Intermediate calculations'!BG16*(1-Constants!$H$18-Constants!$H$19)</f>
        <v>815286.37557380239</v>
      </c>
      <c r="BM7" s="23">
        <f>'Intermediate calculations'!BH15*'Intermediate calculations'!BH16*(1-Constants!$H$18-Constants!$H$19)</f>
        <v>822268.68474661151</v>
      </c>
      <c r="BN7" s="23">
        <f>'Intermediate calculations'!BI15*'Intermediate calculations'!BI16*(1-Constants!$H$18-Constants!$H$19)</f>
        <v>828498.62160766625</v>
      </c>
      <c r="BO7" s="23">
        <f>'Intermediate calculations'!BJ15*'Intermediate calculations'!BJ16*(1-Constants!$H$18-Constants!$H$19)</f>
        <v>834822.11211241502</v>
      </c>
      <c r="BP7" s="23">
        <f>'Intermediate calculations'!BK15*'Intermediate calculations'!BK16*(1-Constants!$H$18-Constants!$H$19)</f>
        <v>840935.00878667692</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4721629.1041893447</v>
      </c>
      <c r="AM8" s="23">
        <f>'Intermediate calculations'!AH10*'Intermediate calculations'!AH11*Constants!$H$20</f>
        <v>4812782.5377993621</v>
      </c>
      <c r="AN8" s="23">
        <f>'Intermediate calculations'!AI10*'Intermediate calculations'!AI11*Constants!$H$20</f>
        <v>4860239.7536649602</v>
      </c>
      <c r="AO8" s="23">
        <f>'Intermediate calculations'!AJ10*'Intermediate calculations'!AJ11*Constants!$H$20</f>
        <v>4892836.5307874447</v>
      </c>
      <c r="AP8" s="23">
        <f>'Intermediate calculations'!AK10*'Intermediate calculations'!AK11*Constants!$H$20</f>
        <v>4933485.9288941631</v>
      </c>
      <c r="AQ8" s="23">
        <f>'Intermediate calculations'!AL10*'Intermediate calculations'!AL11*Constants!$H$20</f>
        <v>4963635.2298485739</v>
      </c>
      <c r="AR8" s="23">
        <f>'Intermediate calculations'!AM10*'Intermediate calculations'!AM11*Constants!$H$20</f>
        <v>4974320.3458082583</v>
      </c>
      <c r="AS8" s="23">
        <f>'Intermediate calculations'!AN10*'Intermediate calculations'!AN11*Constants!$H$20</f>
        <v>4983354.1947759129</v>
      </c>
      <c r="AT8" s="23">
        <f>'Intermediate calculations'!AO10*'Intermediate calculations'!AO11*Constants!$H$20</f>
        <v>4994134.1449826844</v>
      </c>
      <c r="AU8" s="23">
        <f>'Intermediate calculations'!AP10*'Intermediate calculations'!AP11*Constants!$H$20</f>
        <v>5041510.4431582661</v>
      </c>
      <c r="AV8" s="23">
        <f>'Intermediate calculations'!AQ10*'Intermediate calculations'!AQ11*Constants!$H$20</f>
        <v>5069751.4536064081</v>
      </c>
      <c r="AW8" s="23">
        <f>'Intermediate calculations'!AR10*'Intermediate calculations'!AR11*Constants!$H$20</f>
        <v>5078579.7870154139</v>
      </c>
      <c r="AX8" s="23">
        <f>'Intermediate calculations'!AS10*'Intermediate calculations'!AS11*Constants!$H$20</f>
        <v>5089691.066116441</v>
      </c>
      <c r="AY8" s="23">
        <f>'Intermediate calculations'!AT10*'Intermediate calculations'!AT11*Constants!$H$20</f>
        <v>5123946.9878055798</v>
      </c>
      <c r="AZ8" s="23">
        <f>'Intermediate calculations'!AU10*'Intermediate calculations'!AU11*Constants!$H$20</f>
        <v>5166547.5055382811</v>
      </c>
      <c r="BA8" s="23">
        <f>'Intermediate calculations'!AV10*'Intermediate calculations'!AV11*Constants!$H$20</f>
        <v>5165327.4179214211</v>
      </c>
      <c r="BB8" s="23">
        <f>'Intermediate calculations'!AW10*'Intermediate calculations'!AW11*Constants!$H$20</f>
        <v>5160354.1315126978</v>
      </c>
      <c r="BC8" s="23">
        <f>'Intermediate calculations'!AX10*'Intermediate calculations'!AX11*Constants!$H$20</f>
        <v>5164894.519797097</v>
      </c>
      <c r="BD8" s="23">
        <f>'Intermediate calculations'!AY10*'Intermediate calculations'!AY11*Constants!$H$20</f>
        <v>5164211.3482417632</v>
      </c>
      <c r="BE8" s="23">
        <f>'Intermediate calculations'!AZ10*'Intermediate calculations'!AZ11*Constants!$H$20</f>
        <v>5173081.1238739742</v>
      </c>
      <c r="BF8" s="23">
        <f>'Intermediate calculations'!BA10*'Intermediate calculations'!BA11*Constants!$H$20</f>
        <v>5172991.8360710489</v>
      </c>
      <c r="BG8" s="23">
        <f>'Intermediate calculations'!BB10*'Intermediate calculations'!BB11*Constants!$H$20</f>
        <v>5215900.2679658616</v>
      </c>
      <c r="BH8" s="23">
        <f>'Intermediate calculations'!BC10*'Intermediate calculations'!BC11*Constants!$H$20</f>
        <v>5256027.4623598214</v>
      </c>
      <c r="BI8" s="23">
        <f>'Intermediate calculations'!BD10*'Intermediate calculations'!BD11*Constants!$H$20</f>
        <v>5295798.2853017766</v>
      </c>
      <c r="BJ8" s="23">
        <f>'Intermediate calculations'!BE10*'Intermediate calculations'!BE11*Constants!$H$20</f>
        <v>5335805.2161333412</v>
      </c>
      <c r="BK8" s="23">
        <f>'Intermediate calculations'!BF10*'Intermediate calculations'!BF11*Constants!$H$20</f>
        <v>5377280.9114361349</v>
      </c>
      <c r="BL8" s="23">
        <f>'Intermediate calculations'!BG10*'Intermediate calculations'!BG11*Constants!$H$20</f>
        <v>5427257.8709909478</v>
      </c>
      <c r="BM8" s="23">
        <f>'Intermediate calculations'!BH10*'Intermediate calculations'!BH11*Constants!$H$20</f>
        <v>5402446.8156730589</v>
      </c>
      <c r="BN8" s="23">
        <f>'Intermediate calculations'!BI10*'Intermediate calculations'!BI11*Constants!$H$20</f>
        <v>5364796.6849728068</v>
      </c>
      <c r="BO8" s="23">
        <f>'Intermediate calculations'!BJ10*'Intermediate calculations'!BJ11*Constants!$H$20</f>
        <v>5326721.4012188073</v>
      </c>
      <c r="BP8" s="23">
        <f>'Intermediate calculations'!BK10*'Intermediate calculations'!BK11*Constants!$H$20</f>
        <v>5284035.0403988343</v>
      </c>
    </row>
    <row r="9" spans="1:72" x14ac:dyDescent="0.25">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4187105.0546584753</v>
      </c>
      <c r="AM9" s="23">
        <f>'Intermediate calculations'!AH10*'Intermediate calculations'!AH11*(1-Constants!$H$20)</f>
        <v>4267939.2316333968</v>
      </c>
      <c r="AN9" s="23">
        <f>'Intermediate calculations'!AI10*'Intermediate calculations'!AI11*(1-Constants!$H$20)</f>
        <v>4310023.9324953416</v>
      </c>
      <c r="AO9" s="23">
        <f>'Intermediate calculations'!AJ10*'Intermediate calculations'!AJ11*(1-Constants!$H$20)</f>
        <v>4338930.5084341494</v>
      </c>
      <c r="AP9" s="23">
        <f>'Intermediate calculations'!AK10*'Intermediate calculations'!AK11*(1-Constants!$H$20)</f>
        <v>4374978.0878872769</v>
      </c>
      <c r="AQ9" s="23">
        <f>'Intermediate calculations'!AL10*'Intermediate calculations'!AL11*(1-Constants!$H$20)</f>
        <v>4401714.2604317544</v>
      </c>
      <c r="AR9" s="23">
        <f>'Intermediate calculations'!AM10*'Intermediate calculations'!AM11*(1-Constants!$H$20)</f>
        <v>4411189.740622418</v>
      </c>
      <c r="AS9" s="23">
        <f>'Intermediate calculations'!AN10*'Intermediate calculations'!AN11*(1-Constants!$H$20)</f>
        <v>4419200.8897069413</v>
      </c>
      <c r="AT9" s="23">
        <f>'Intermediate calculations'!AO10*'Intermediate calculations'!AO11*(1-Constants!$H$20)</f>
        <v>4428760.4681921918</v>
      </c>
      <c r="AU9" s="23">
        <f>'Intermediate calculations'!AP10*'Intermediate calculations'!AP11*(1-Constants!$H$20)</f>
        <v>4470773.4118573302</v>
      </c>
      <c r="AV9" s="23">
        <f>'Intermediate calculations'!AQ10*'Intermediate calculations'!AQ11*(1-Constants!$H$20)</f>
        <v>4495817.3267830405</v>
      </c>
      <c r="AW9" s="23">
        <f>'Intermediate calculations'!AR10*'Intermediate calculations'!AR11*(1-Constants!$H$20)</f>
        <v>4503646.226221215</v>
      </c>
      <c r="AX9" s="23">
        <f>'Intermediate calculations'!AS10*'Intermediate calculations'!AS11*(1-Constants!$H$20)</f>
        <v>4513499.6246692967</v>
      </c>
      <c r="AY9" s="23">
        <f>'Intermediate calculations'!AT10*'Intermediate calculations'!AT11*(1-Constants!$H$20)</f>
        <v>4543877.5174879665</v>
      </c>
      <c r="AZ9" s="23">
        <f>'Intermediate calculations'!AU10*'Intermediate calculations'!AU11*(1-Constants!$H$20)</f>
        <v>4581655.335099984</v>
      </c>
      <c r="BA9" s="23">
        <f>'Intermediate calculations'!AV10*'Intermediate calculations'!AV11*(1-Constants!$H$20)</f>
        <v>4580573.3706095619</v>
      </c>
      <c r="BB9" s="23">
        <f>'Intermediate calculations'!AW10*'Intermediate calculations'!AW11*(1-Constants!$H$20)</f>
        <v>4576163.0977565423</v>
      </c>
      <c r="BC9" s="23">
        <f>'Intermediate calculations'!AX10*'Intermediate calculations'!AX11*(1-Constants!$H$20)</f>
        <v>4580189.4798200661</v>
      </c>
      <c r="BD9" s="23">
        <f>'Intermediate calculations'!AY10*'Intermediate calculations'!AY11*(1-Constants!$H$20)</f>
        <v>4579583.6484408081</v>
      </c>
      <c r="BE9" s="23">
        <f>'Intermediate calculations'!AZ10*'Intermediate calculations'!AZ11*(1-Constants!$H$20)</f>
        <v>4587449.2985297507</v>
      </c>
      <c r="BF9" s="23">
        <f>'Intermediate calculations'!BA10*'Intermediate calculations'!BA11*(1-Constants!$H$20)</f>
        <v>4587370.1187799862</v>
      </c>
      <c r="BG9" s="23">
        <f>'Intermediate calculations'!BB10*'Intermediate calculations'!BB11*(1-Constants!$H$20)</f>
        <v>4625420.9923470849</v>
      </c>
      <c r="BH9" s="23">
        <f>'Intermediate calculations'!BC10*'Intermediate calculations'!BC11*(1-Constants!$H$20)</f>
        <v>4661005.4854888972</v>
      </c>
      <c r="BI9" s="23">
        <f>'Intermediate calculations'!BD10*'Intermediate calculations'!BD11*(1-Constants!$H$20)</f>
        <v>4696273.9511166699</v>
      </c>
      <c r="BJ9" s="23">
        <f>'Intermediate calculations'!BE10*'Intermediate calculations'!BE11*(1-Constants!$H$20)</f>
        <v>4731751.7954389993</v>
      </c>
      <c r="BK9" s="23">
        <f>'Intermediate calculations'!BF10*'Intermediate calculations'!BF11*(1-Constants!$H$20)</f>
        <v>4768532.1290094014</v>
      </c>
      <c r="BL9" s="23">
        <f>'Intermediate calculations'!BG10*'Intermediate calculations'!BG11*(1-Constants!$H$20)</f>
        <v>4812851.3195580104</v>
      </c>
      <c r="BM9" s="23">
        <f>'Intermediate calculations'!BH10*'Intermediate calculations'!BH11*(1-Constants!$H$20)</f>
        <v>4790849.0629553534</v>
      </c>
      <c r="BN9" s="23">
        <f>'Intermediate calculations'!BI10*'Intermediate calculations'!BI11*(1-Constants!$H$20)</f>
        <v>4757461.2112023002</v>
      </c>
      <c r="BO9" s="23">
        <f>'Intermediate calculations'!BJ10*'Intermediate calculations'!BJ11*(1-Constants!$H$20)</f>
        <v>4723696.3369298857</v>
      </c>
      <c r="BP9" s="23">
        <f>'Intermediate calculations'!BK10*'Intermediate calculations'!BK11*(1-Constants!$H$20)</f>
        <v>4685842.3943159468</v>
      </c>
    </row>
    <row r="10" spans="1:72" x14ac:dyDescent="0.25">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593615.89806046535</v>
      </c>
      <c r="AM10" s="23">
        <f>(((('Intermediate calculations'!AH9/('Intermediate calculations'!AH64+0.27))*ttokg)/Constants!$H$21)/(365/'Intermediate calculations'!AH65))</f>
        <v>619653.86226726312</v>
      </c>
      <c r="AN10" s="23">
        <f>(((('Intermediate calculations'!AI9/('Intermediate calculations'!AI64+0.27))*ttokg)/Constants!$H$21)/(365/'Intermediate calculations'!AI65))</f>
        <v>640633.37337259552</v>
      </c>
      <c r="AO10" s="23">
        <f>(((('Intermediate calculations'!AJ9/('Intermediate calculations'!AJ64+0.27))*ttokg)/Constants!$H$21)/(365/'Intermediate calculations'!AJ65))</f>
        <v>660059.94932364824</v>
      </c>
      <c r="AP10" s="23">
        <f>(((('Intermediate calculations'!AK9/('Intermediate calculations'!AK64+0.27))*ttokg)/Constants!$H$21)/(365/'Intermediate calculations'!AK65))</f>
        <v>680973.46124057891</v>
      </c>
      <c r="AQ10" s="23">
        <f>(((('Intermediate calculations'!AL9/('Intermediate calculations'!AL64+0.27))*ttokg)/Constants!$H$21)/(365/'Intermediate calculations'!AL65))</f>
        <v>700845.75582530885</v>
      </c>
      <c r="AR10" s="23">
        <f>(((('Intermediate calculations'!AM9/('Intermediate calculations'!AM64+0.27))*ttokg)/Constants!$H$21)/(365/'Intermediate calculations'!AM65))</f>
        <v>718297.34192295151</v>
      </c>
      <c r="AS10" s="23">
        <f>(((('Intermediate calculations'!AN9/('Intermediate calculations'!AN64+0.27))*ttokg)/Constants!$H$21)/(365/'Intermediate calculations'!AN65))</f>
        <v>735783.33910980902</v>
      </c>
      <c r="AT10" s="23">
        <f>(((('Intermediate calculations'!AO9/('Intermediate calculations'!AO64+0.27))*ttokg)/Constants!$H$21)/(365/'Intermediate calculations'!AO65))</f>
        <v>753812.41832269588</v>
      </c>
      <c r="AU10" s="23">
        <f>(((('Intermediate calculations'!AP9/('Intermediate calculations'!AP64+0.27))*ttokg)/Constants!$H$21)/(365/'Intermediate calculations'!AP65))</f>
        <v>777790.58125189471</v>
      </c>
      <c r="AV10" s="23">
        <f>(((('Intermediate calculations'!AQ9/('Intermediate calculations'!AQ64+0.27))*ttokg)/Constants!$H$21)/(365/'Intermediate calculations'!AQ65))</f>
        <v>799314.92706496059</v>
      </c>
      <c r="AW10" s="23">
        <f>(((('Intermediate calculations'!AR9/('Intermediate calculations'!AR64+0.27))*ttokg)/Constants!$H$21)/(365/'Intermediate calculations'!AR65))</f>
        <v>827260.44123970158</v>
      </c>
      <c r="AX10" s="23">
        <f>(((('Intermediate calculations'!AS9/('Intermediate calculations'!AS64+0.27))*ttokg)/Constants!$H$21)/(365/'Intermediate calculations'!AS65))</f>
        <v>856617.30858623353</v>
      </c>
      <c r="AY10" s="23">
        <f>(((('Intermediate calculations'!AT9/('Intermediate calculations'!AT64+0.27))*ttokg)/Constants!$H$21)/(365/'Intermediate calculations'!AT65))</f>
        <v>891109.68488211837</v>
      </c>
      <c r="AZ10" s="23">
        <f>(((('Intermediate calculations'!AU9/('Intermediate calculations'!AU64+0.27))*ttokg)/Constants!$H$21)/(365/'Intermediate calculations'!AU65))</f>
        <v>928544.17423749017</v>
      </c>
      <c r="BA10" s="23">
        <f>(((('Intermediate calculations'!AV9/('Intermediate calculations'!AV64+0.27))*ttokg)/Constants!$H$21)/(365/'Intermediate calculations'!AV65))</f>
        <v>959464.38799761457</v>
      </c>
      <c r="BB10" s="23">
        <f>(((('Intermediate calculations'!AW9/('Intermediate calculations'!AW64+0.27))*ttokg)/Constants!$H$21)/(365/'Intermediate calculations'!AW65))</f>
        <v>990835.07511555206</v>
      </c>
      <c r="BC10" s="23">
        <f>(((('Intermediate calculations'!AX9/('Intermediate calculations'!AX64+0.27))*ttokg)/Constants!$H$21)/(365/'Intermediate calculations'!AX65))</f>
        <v>1025285.8388521799</v>
      </c>
      <c r="BD10" s="23">
        <f>(((('Intermediate calculations'!AY9/('Intermediate calculations'!AY64+0.27))*ttokg)/Constants!$H$21)/(365/'Intermediate calculations'!AY65))</f>
        <v>1060055.9152008605</v>
      </c>
      <c r="BE10" s="23">
        <f>(((('Intermediate calculations'!AZ9/('Intermediate calculations'!AZ64+0.27))*ttokg)/Constants!$H$21)/(365/'Intermediate calculations'!AZ65))</f>
        <v>1098256.8449257626</v>
      </c>
      <c r="BF10" s="23">
        <f>(((('Intermediate calculations'!BA9/('Intermediate calculations'!BA64+0.27))*ttokg)/Constants!$H$21)/(365/'Intermediate calculations'!BA65))</f>
        <v>1136119.5299374217</v>
      </c>
      <c r="BG10" s="23">
        <f>(((('Intermediate calculations'!BB9/('Intermediate calculations'!BB64+0.27))*ttokg)/Constants!$H$21)/(365/'Intermediate calculations'!BB65))</f>
        <v>1177865.0780816718</v>
      </c>
      <c r="BH10" s="23">
        <f>(((('Intermediate calculations'!BC9/('Intermediate calculations'!BC64+0.27))*ttokg)/Constants!$H$21)/(365/'Intermediate calculations'!BC65))</f>
        <v>1220531.8676717188</v>
      </c>
      <c r="BI10" s="23">
        <f>(((('Intermediate calculations'!BD9/('Intermediate calculations'!BD64+0.27))*ttokg)/Constants!$H$21)/(365/'Intermediate calculations'!BD65))</f>
        <v>1264721.0141236938</v>
      </c>
      <c r="BJ10" s="23">
        <f>(((('Intermediate calculations'!BE9/('Intermediate calculations'!BE64+0.27))*ttokg)/Constants!$H$21)/(365/'Intermediate calculations'!BE65))</f>
        <v>1310650.9137138992</v>
      </c>
      <c r="BK10" s="23">
        <f>(((('Intermediate calculations'!BF9/('Intermediate calculations'!BF64+0.27))*ttokg)/Constants!$H$21)/(365/'Intermediate calculations'!BF65))</f>
        <v>1358723.08237063</v>
      </c>
      <c r="BL10" s="23">
        <f>(((('Intermediate calculations'!BG9/('Intermediate calculations'!BG64+0.27))*ttokg)/Constants!$H$21)/(365/'Intermediate calculations'!BG65))</f>
        <v>1410888.607194508</v>
      </c>
      <c r="BM10" s="23">
        <f>(((('Intermediate calculations'!BH9/('Intermediate calculations'!BH64+0.27))*ttokg)/Constants!$H$21)/(365/'Intermediate calculations'!BH65))</f>
        <v>1445157.7366116913</v>
      </c>
      <c r="BN10" s="23">
        <f>(((('Intermediate calculations'!BI9/('Intermediate calculations'!BI64+0.27))*ttokg)/Constants!$H$21)/(365/'Intermediate calculations'!BI65))</f>
        <v>1476945.9518466305</v>
      </c>
      <c r="BO10" s="23">
        <f>(((('Intermediate calculations'!BJ9/('Intermediate calculations'!BJ64+0.27))*ttokg)/Constants!$H$21)/(365/'Intermediate calculations'!BJ65))</f>
        <v>1509516.1953249576</v>
      </c>
      <c r="BP10" s="23">
        <f>(((('Intermediate calculations'!BK9/('Intermediate calculations'!BK64+0.27))*ttokg)/Constants!$H$21)/(365/'Intermediate calculations'!BK65))</f>
        <v>1541685.2981178942</v>
      </c>
    </row>
    <row r="11" spans="1:72" x14ac:dyDescent="0.25">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19018725.346340865</v>
      </c>
      <c r="AE11" s="23">
        <f>('Intermediate calculations'!Z27*'Intermediate calculations'!Z28)*Constants!$H$22</f>
        <v>19029008.710617676</v>
      </c>
      <c r="AF11" s="23">
        <f>('Intermediate calculations'!AA27*'Intermediate calculations'!AA28)*Constants!$H$22</f>
        <v>19053595.848806616</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19386115.931365576</v>
      </c>
      <c r="AM11" s="23">
        <f>('Intermediate calculations'!AH27*'Intermediate calculations'!AH28)*Constants!$H$22</f>
        <v>19469503.305698846</v>
      </c>
      <c r="AN11" s="23">
        <f>('Intermediate calculations'!AI27*'Intermediate calculations'!AI28)*Constants!$H$22</f>
        <v>19561789.046031505</v>
      </c>
      <c r="AO11" s="23">
        <f>('Intermediate calculations'!AJ27*'Intermediate calculations'!AJ28)*Constants!$H$22</f>
        <v>19658622.07919101</v>
      </c>
      <c r="AP11" s="23">
        <f>('Intermediate calculations'!AK27*'Intermediate calculations'!AK28)*Constants!$H$22</f>
        <v>19760924.204507221</v>
      </c>
      <c r="AQ11" s="23">
        <f>('Intermediate calculations'!AL27*'Intermediate calculations'!AL28)*Constants!$H$22</f>
        <v>19868052.190704573</v>
      </c>
      <c r="AR11" s="23">
        <f>('Intermediate calculations'!AM27*'Intermediate calculations'!AM28)*Constants!$H$22</f>
        <v>19967297.876877651</v>
      </c>
      <c r="AS11" s="23">
        <f>('Intermediate calculations'!AN27*'Intermediate calculations'!AN28)*Constants!$H$22</f>
        <v>20058588.051358163</v>
      </c>
      <c r="AT11" s="23">
        <f>('Intermediate calculations'!AO27*'Intermediate calculations'!AO28)*Constants!$H$22</f>
        <v>20141527.880994555</v>
      </c>
      <c r="AU11" s="23">
        <f>('Intermediate calculations'!AP27*'Intermediate calculations'!AP28)*Constants!$H$22</f>
        <v>20216608.104100578</v>
      </c>
      <c r="AV11" s="23">
        <f>('Intermediate calculations'!AQ27*'Intermediate calculations'!AQ28)*Constants!$H$22</f>
        <v>20281935.030614752</v>
      </c>
      <c r="AW11" s="23">
        <f>('Intermediate calculations'!AR27*'Intermediate calculations'!AR28)*Constants!$H$22</f>
        <v>20346529.78534526</v>
      </c>
      <c r="AX11" s="23">
        <f>('Intermediate calculations'!AS27*'Intermediate calculations'!AS28)*Constants!$H$22</f>
        <v>20409672.980672494</v>
      </c>
      <c r="AY11" s="23">
        <f>('Intermediate calculations'!AT27*'Intermediate calculations'!AT28)*Constants!$H$22</f>
        <v>20471799.793342106</v>
      </c>
      <c r="AZ11" s="23">
        <f>('Intermediate calculations'!AU27*'Intermediate calculations'!AU28)*Constants!$H$22</f>
        <v>20532346.040525962</v>
      </c>
      <c r="BA11" s="23">
        <f>('Intermediate calculations'!AV27*'Intermediate calculations'!AV28)*Constants!$H$22</f>
        <v>20589572.306206256</v>
      </c>
      <c r="BB11" s="23">
        <f>('Intermediate calculations'!AW27*'Intermediate calculations'!AW28)*Constants!$H$22</f>
        <v>20645501.586159468</v>
      </c>
      <c r="BC11" s="23">
        <f>('Intermediate calculations'!AX27*'Intermediate calculations'!AX28)*Constants!$H$22</f>
        <v>20700425.646231852</v>
      </c>
      <c r="BD11" s="23">
        <f>('Intermediate calculations'!AY27*'Intermediate calculations'!AY28)*Constants!$H$22</f>
        <v>20753761.655308161</v>
      </c>
      <c r="BE11" s="23">
        <f>('Intermediate calculations'!AZ27*'Intermediate calculations'!AZ28)*Constants!$H$22</f>
        <v>20805884.001863286</v>
      </c>
      <c r="BF11" s="23">
        <f>('Intermediate calculations'!BA27*'Intermediate calculations'!BA28)*Constants!$H$22</f>
        <v>20856069.475162007</v>
      </c>
      <c r="BG11" s="23">
        <f>('Intermediate calculations'!BB27*'Intermediate calculations'!BB28)*Constants!$H$22</f>
        <v>20905389.880899068</v>
      </c>
      <c r="BH11" s="23">
        <f>('Intermediate calculations'!BC27*'Intermediate calculations'!BC28)*Constants!$H$22</f>
        <v>20953051.995889869</v>
      </c>
      <c r="BI11" s="23">
        <f>('Intermediate calculations'!BD27*'Intermediate calculations'!BD28)*Constants!$H$22</f>
        <v>20999050.435280714</v>
      </c>
      <c r="BJ11" s="23">
        <f>('Intermediate calculations'!BE27*'Intermediate calculations'!BE28)*Constants!$H$22</f>
        <v>21043322.91271624</v>
      </c>
      <c r="BK11" s="23">
        <f>('Intermediate calculations'!BF27*'Intermediate calculations'!BF28)*Constants!$H$22</f>
        <v>21085838.368369196</v>
      </c>
      <c r="BL11" s="23">
        <f>('Intermediate calculations'!BG27*'Intermediate calculations'!BG28)*Constants!$H$22</f>
        <v>21127108.795940559</v>
      </c>
      <c r="BM11" s="23">
        <f>('Intermediate calculations'!BH27*'Intermediate calculations'!BH28)*Constants!$H$22</f>
        <v>21163745.417794954</v>
      </c>
      <c r="BN11" s="23">
        <f>('Intermediate calculations'!BI27*'Intermediate calculations'!BI28)*Constants!$H$22</f>
        <v>21198029.974261872</v>
      </c>
      <c r="BO11" s="23">
        <f>('Intermediate calculations'!BJ27*'Intermediate calculations'!BJ28)*Constants!$H$22</f>
        <v>21230383.883654058</v>
      </c>
      <c r="BP11" s="23">
        <f>('Intermediate calculations'!BK27*'Intermediate calculations'!BK28)*Constants!$H$22</f>
        <v>21260564.652859829</v>
      </c>
    </row>
    <row r="12" spans="1:72" x14ac:dyDescent="0.25">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2841878.5000279453</v>
      </c>
      <c r="AE12" s="23">
        <f>('Intermediate calculations'!Z27*'Intermediate calculations'!Z28)*(1-Constants!$H$22)</f>
        <v>2843415.0946899978</v>
      </c>
      <c r="AF12" s="23">
        <f>('Intermediate calculations'!AA27*'Intermediate calculations'!AA28)*(1-Constants!$H$22)</f>
        <v>2847089.0348791494</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2896775.9437672701</v>
      </c>
      <c r="AM12" s="23">
        <f>('Intermediate calculations'!AH27*'Intermediate calculations'!AH28)*(1-Constants!$H$22)</f>
        <v>2909236.1261389079</v>
      </c>
      <c r="AN12" s="23">
        <f>('Intermediate calculations'!AI27*'Intermediate calculations'!AI28)*(1-Constants!$H$22)</f>
        <v>2923025.9494070066</v>
      </c>
      <c r="AO12" s="23">
        <f>('Intermediate calculations'!AJ27*'Intermediate calculations'!AJ28)*(1-Constants!$H$22)</f>
        <v>2937495.2532124496</v>
      </c>
      <c r="AP12" s="23">
        <f>('Intermediate calculations'!AK27*'Intermediate calculations'!AK28)*(1-Constants!$H$22)</f>
        <v>2952781.7776849871</v>
      </c>
      <c r="AQ12" s="23">
        <f>('Intermediate calculations'!AL27*'Intermediate calculations'!AL28)*(1-Constants!$H$22)</f>
        <v>2968789.4078064305</v>
      </c>
      <c r="AR12" s="23">
        <f>('Intermediate calculations'!AM27*'Intermediate calculations'!AM28)*(1-Constants!$H$22)</f>
        <v>2983619.2229817179</v>
      </c>
      <c r="AS12" s="23">
        <f>('Intermediate calculations'!AN27*'Intermediate calculations'!AN28)*(1-Constants!$H$22)</f>
        <v>2997260.2835362772</v>
      </c>
      <c r="AT12" s="23">
        <f>('Intermediate calculations'!AO27*'Intermediate calculations'!AO28)*(1-Constants!$H$22)</f>
        <v>3009653.5914129796</v>
      </c>
      <c r="AU12" s="23">
        <f>('Intermediate calculations'!AP27*'Intermediate calculations'!AP28)*(1-Constants!$H$22)</f>
        <v>3020872.4753253739</v>
      </c>
      <c r="AV12" s="23">
        <f>('Intermediate calculations'!AQ27*'Intermediate calculations'!AQ28)*(1-Constants!$H$22)</f>
        <v>3030633.9700918598</v>
      </c>
      <c r="AW12" s="23">
        <f>('Intermediate calculations'!AR27*'Intermediate calculations'!AR28)*(1-Constants!$H$22)</f>
        <v>3040286.0598791768</v>
      </c>
      <c r="AX12" s="23">
        <f>('Intermediate calculations'!AS27*'Intermediate calculations'!AS28)*(1-Constants!$H$22)</f>
        <v>3049721.2499855454</v>
      </c>
      <c r="AY12" s="23">
        <f>('Intermediate calculations'!AT27*'Intermediate calculations'!AT28)*(1-Constants!$H$22)</f>
        <v>3059004.5668212348</v>
      </c>
      <c r="AZ12" s="23">
        <f>('Intermediate calculations'!AU27*'Intermediate calculations'!AU28)*(1-Constants!$H$22)</f>
        <v>3068051.7072050287</v>
      </c>
      <c r="BA12" s="23">
        <f>('Intermediate calculations'!AV27*'Intermediate calculations'!AV28)*(1-Constants!$H$22)</f>
        <v>3076602.7583986362</v>
      </c>
      <c r="BB12" s="23">
        <f>('Intermediate calculations'!AW27*'Intermediate calculations'!AW28)*(1-Constants!$H$22)</f>
        <v>3084960.0071272771</v>
      </c>
      <c r="BC12" s="23">
        <f>('Intermediate calculations'!AX27*'Intermediate calculations'!AX28)*(1-Constants!$H$22)</f>
        <v>3093167.0505863689</v>
      </c>
      <c r="BD12" s="23">
        <f>('Intermediate calculations'!AY27*'Intermediate calculations'!AY28)*(1-Constants!$H$22)</f>
        <v>3101136.7990690358</v>
      </c>
      <c r="BE12" s="23">
        <f>('Intermediate calculations'!AZ27*'Intermediate calculations'!AZ28)*(1-Constants!$H$22)</f>
        <v>3108925.1956807207</v>
      </c>
      <c r="BF12" s="23">
        <f>('Intermediate calculations'!BA27*'Intermediate calculations'!BA28)*(1-Constants!$H$22)</f>
        <v>3116424.1744494955</v>
      </c>
      <c r="BG12" s="23">
        <f>('Intermediate calculations'!BB27*'Intermediate calculations'!BB28)*(1-Constants!$H$22)</f>
        <v>3123793.8902492863</v>
      </c>
      <c r="BH12" s="23">
        <f>('Intermediate calculations'!BC27*'Intermediate calculations'!BC28)*(1-Constants!$H$22)</f>
        <v>3130915.8154777964</v>
      </c>
      <c r="BI12" s="23">
        <f>('Intermediate calculations'!BD27*'Intermediate calculations'!BD28)*(1-Constants!$H$22)</f>
        <v>3137789.1455017161</v>
      </c>
      <c r="BJ12" s="23">
        <f>('Intermediate calculations'!BE27*'Intermediate calculations'!BE28)*(1-Constants!$H$22)</f>
        <v>3144404.5731644956</v>
      </c>
      <c r="BK12" s="23">
        <f>('Intermediate calculations'!BF27*'Intermediate calculations'!BF28)*(1-Constants!$H$22)</f>
        <v>3150757.4573425236</v>
      </c>
      <c r="BL12" s="23">
        <f>('Intermediate calculations'!BG27*'Intermediate calculations'!BG28)*(1-Constants!$H$22)</f>
        <v>3156924.3028416932</v>
      </c>
      <c r="BM12" s="23">
        <f>('Intermediate calculations'!BH27*'Intermediate calculations'!BH28)*(1-Constants!$H$22)</f>
        <v>3162398.7405900508</v>
      </c>
      <c r="BN12" s="23">
        <f>('Intermediate calculations'!BI27*'Intermediate calculations'!BI28)*(1-Constants!$H$22)</f>
        <v>3167521.7202920043</v>
      </c>
      <c r="BO12" s="23">
        <f>('Intermediate calculations'!BJ27*'Intermediate calculations'!BJ28)*(1-Constants!$H$22)</f>
        <v>3172356.212500032</v>
      </c>
      <c r="BP12" s="23">
        <f>('Intermediate calculations'!BK27*'Intermediate calculations'!BK28)*(1-Constants!$H$22)</f>
        <v>3176865.982611239</v>
      </c>
    </row>
    <row r="13" spans="1:72" x14ac:dyDescent="0.25">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2149995.8061461113</v>
      </c>
      <c r="AM13" s="23">
        <f>'Intermediate calculations'!AH22*'Intermediate calculations'!AH25*Constants!$H$23</f>
        <v>2165310.143394209</v>
      </c>
      <c r="AN13" s="23">
        <f>'Intermediate calculations'!AI22*'Intermediate calculations'!AI25*Constants!$H$23</f>
        <v>2181893.5412987047</v>
      </c>
      <c r="AO13" s="23">
        <f>'Intermediate calculations'!AJ22*'Intermediate calculations'!AJ25*Constants!$H$23</f>
        <v>2199024.1578838141</v>
      </c>
      <c r="AP13" s="23">
        <f>'Intermediate calculations'!AK22*'Intermediate calculations'!AK25*Constants!$H$23</f>
        <v>2216865.7312232507</v>
      </c>
      <c r="AQ13" s="23">
        <f>'Intermediate calculations'!AL22*'Intermediate calculations'!AL25*Constants!$H$23</f>
        <v>2235318.5352709834</v>
      </c>
      <c r="AR13" s="23">
        <f>'Intermediate calculations'!AM22*'Intermediate calculations'!AM25*Constants!$H$23</f>
        <v>2252278.4666237356</v>
      </c>
      <c r="AS13" s="23">
        <f>'Intermediate calculations'!AN22*'Intermediate calculations'!AN25*Constants!$H$23</f>
        <v>2267753.5127862976</v>
      </c>
      <c r="AT13" s="23">
        <f>'Intermediate calculations'!AO22*'Intermediate calculations'!AO25*Constants!$H$23</f>
        <v>2281697.0408582063</v>
      </c>
      <c r="AU13" s="23">
        <f>'Intermediate calculations'!AP22*'Intermediate calculations'!AP25*Constants!$H$23</f>
        <v>2294207.7645183522</v>
      </c>
      <c r="AV13" s="23">
        <f>'Intermediate calculations'!AQ22*'Intermediate calculations'!AQ25*Constants!$H$23</f>
        <v>2304989.8403471163</v>
      </c>
      <c r="AW13" s="23">
        <f>'Intermediate calculations'!AR22*'Intermediate calculations'!AR25*Constants!$H$23</f>
        <v>2315542.6231122552</v>
      </c>
      <c r="AX13" s="23">
        <f>'Intermediate calculations'!AS22*'Intermediate calculations'!AS25*Constants!$H$23</f>
        <v>2325754.9399268627</v>
      </c>
      <c r="AY13" s="23">
        <f>'Intermediate calculations'!AT22*'Intermediate calculations'!AT25*Constants!$H$23</f>
        <v>2335704.9670434962</v>
      </c>
      <c r="AZ13" s="23">
        <f>'Intermediate calculations'!AU22*'Intermediate calculations'!AU25*Constants!$H$23</f>
        <v>2345306.5480742212</v>
      </c>
      <c r="BA13" s="23">
        <f>'Intermediate calculations'!AV22*'Intermediate calculations'!AV25*Constants!$H$23</f>
        <v>2354282.1803396731</v>
      </c>
      <c r="BB13" s="23">
        <f>'Intermediate calculations'!AW22*'Intermediate calculations'!AW25*Constants!$H$23</f>
        <v>2362968.3271855866</v>
      </c>
      <c r="BC13" s="23">
        <f>'Intermediate calculations'!AX22*'Intermediate calculations'!AX25*Constants!$H$23</f>
        <v>2371417.3613634403</v>
      </c>
      <c r="BD13" s="23">
        <f>'Intermediate calculations'!AY22*'Intermediate calculations'!AY25*Constants!$H$23</f>
        <v>2379539.1810718779</v>
      </c>
      <c r="BE13" s="23">
        <f>'Intermediate calculations'!AZ22*'Intermediate calculations'!AZ25*Constants!$H$23</f>
        <v>2387398.9796309615</v>
      </c>
      <c r="BF13" s="23">
        <f>'Intermediate calculations'!BA22*'Intermediate calculations'!BA25*Constants!$H$23</f>
        <v>2394883.9319060622</v>
      </c>
      <c r="BG13" s="23">
        <f>'Intermediate calculations'!BB22*'Intermediate calculations'!BB25*Constants!$H$23</f>
        <v>2402171.2387793795</v>
      </c>
      <c r="BH13" s="23">
        <f>'Intermediate calculations'!BC22*'Intermediate calculations'!BC25*Constants!$H$23</f>
        <v>2409136.4400611995</v>
      </c>
      <c r="BI13" s="23">
        <f>'Intermediate calculations'!BD22*'Intermediate calculations'!BD25*Constants!$H$23</f>
        <v>2415782.3580463426</v>
      </c>
      <c r="BJ13" s="23">
        <f>'Intermediate calculations'!BE22*'Intermediate calculations'!BE25*Constants!$H$23</f>
        <v>2422102.4949096437</v>
      </c>
      <c r="BK13" s="23">
        <f>'Intermediate calculations'!BF22*'Intermediate calculations'!BF25*Constants!$H$23</f>
        <v>2428095.2391841686</v>
      </c>
      <c r="BL13" s="23">
        <f>'Intermediate calculations'!BG22*'Intermediate calculations'!BG25*Constants!$H$23</f>
        <v>2433845.6713263476</v>
      </c>
      <c r="BM13" s="23">
        <f>'Intermediate calculations'!BH22*'Intermediate calculations'!BH25*Constants!$H$23</f>
        <v>2438815.5167424171</v>
      </c>
      <c r="BN13" s="23">
        <f>'Intermediate calculations'!BI22*'Intermediate calculations'!BI25*Constants!$H$23</f>
        <v>2443373.5621137903</v>
      </c>
      <c r="BO13" s="23">
        <f>'Intermediate calculations'!BJ22*'Intermediate calculations'!BJ25*Constants!$H$23</f>
        <v>2447590.0779154971</v>
      </c>
      <c r="BP13" s="23">
        <f>'Intermediate calculations'!BK22*'Intermediate calculations'!BK25*Constants!$H$23</f>
        <v>2451429.3069165708</v>
      </c>
    </row>
    <row r="14" spans="1:72" x14ac:dyDescent="0.25">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4101196.8798749661</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4173521.2707542158</v>
      </c>
      <c r="AM14" s="23">
        <f>'Intermediate calculations'!AH22*'Intermediate calculations'!AH25*(1-Constants!$H$23)</f>
        <v>4203249.101882875</v>
      </c>
      <c r="AN14" s="23">
        <f>'Intermediate calculations'!AI22*'Intermediate calculations'!AI25*(1-Constants!$H$23)</f>
        <v>4235440.4036974851</v>
      </c>
      <c r="AO14" s="23">
        <f>'Intermediate calculations'!AJ22*'Intermediate calculations'!AJ25*(1-Constants!$H$23)</f>
        <v>4268693.9535391675</v>
      </c>
      <c r="AP14" s="23">
        <f>'Intermediate calculations'!AK22*'Intermediate calculations'!AK25*(1-Constants!$H$23)</f>
        <v>4303327.5959039563</v>
      </c>
      <c r="AQ14" s="23">
        <f>'Intermediate calculations'!AL22*'Intermediate calculations'!AL25*(1-Constants!$H$23)</f>
        <v>4339147.7449377906</v>
      </c>
      <c r="AR14" s="23">
        <f>'Intermediate calculations'!AM22*'Intermediate calculations'!AM25*(1-Constants!$H$23)</f>
        <v>4372069.9646225451</v>
      </c>
      <c r="AS14" s="23">
        <f>'Intermediate calculations'!AN22*'Intermediate calculations'!AN25*(1-Constants!$H$23)</f>
        <v>4402109.7601145767</v>
      </c>
      <c r="AT14" s="23">
        <f>'Intermediate calculations'!AO22*'Intermediate calculations'!AO25*(1-Constants!$H$23)</f>
        <v>4429176.6087247524</v>
      </c>
      <c r="AU14" s="23">
        <f>'Intermediate calculations'!AP22*'Intermediate calculations'!AP25*(1-Constants!$H$23)</f>
        <v>4453462.1311238594</v>
      </c>
      <c r="AV14" s="23">
        <f>'Intermediate calculations'!AQ22*'Intermediate calculations'!AQ25*(1-Constants!$H$23)</f>
        <v>4474392.0430267537</v>
      </c>
      <c r="AW14" s="23">
        <f>'Intermediate calculations'!AR22*'Intermediate calculations'!AR25*(1-Constants!$H$23)</f>
        <v>4494876.8566296706</v>
      </c>
      <c r="AX14" s="23">
        <f>'Intermediate calculations'!AS22*'Intermediate calculations'!AS25*(1-Constants!$H$23)</f>
        <v>4514700.7657403797</v>
      </c>
      <c r="AY14" s="23">
        <f>'Intermediate calculations'!AT22*'Intermediate calculations'!AT25*(1-Constants!$H$23)</f>
        <v>4534015.5242609028</v>
      </c>
      <c r="AZ14" s="23">
        <f>'Intermediate calculations'!AU22*'Intermediate calculations'!AU25*(1-Constants!$H$23)</f>
        <v>4552653.8874381939</v>
      </c>
      <c r="BA14" s="23">
        <f>'Intermediate calculations'!AV22*'Intermediate calculations'!AV25*(1-Constants!$H$23)</f>
        <v>4570077.1736005414</v>
      </c>
      <c r="BB14" s="23">
        <f>'Intermediate calculations'!AW22*'Intermediate calculations'!AW25*(1-Constants!$H$23)</f>
        <v>4586938.5174779026</v>
      </c>
      <c r="BC14" s="23">
        <f>'Intermediate calculations'!AX22*'Intermediate calculations'!AX25*(1-Constants!$H$23)</f>
        <v>4603339.5838231482</v>
      </c>
      <c r="BD14" s="23">
        <f>'Intermediate calculations'!AY22*'Intermediate calculations'!AY25*(1-Constants!$H$23)</f>
        <v>4619105.4691395266</v>
      </c>
      <c r="BE14" s="23">
        <f>'Intermediate calculations'!AZ22*'Intermediate calculations'!AZ25*(1-Constants!$H$23)</f>
        <v>4634362.7251659837</v>
      </c>
      <c r="BF14" s="23">
        <f>'Intermediate calculations'!BA22*'Intermediate calculations'!BA25*(1-Constants!$H$23)</f>
        <v>4648892.3384058848</v>
      </c>
      <c r="BG14" s="23">
        <f>'Intermediate calculations'!BB22*'Intermediate calculations'!BB25*(1-Constants!$H$23)</f>
        <v>4663038.2870423235</v>
      </c>
      <c r="BH14" s="23">
        <f>'Intermediate calculations'!BC22*'Intermediate calculations'!BC25*(1-Constants!$H$23)</f>
        <v>4676558.9718835037</v>
      </c>
      <c r="BI14" s="23">
        <f>'Intermediate calculations'!BD22*'Intermediate calculations'!BD25*(1-Constants!$H$23)</f>
        <v>4689459.8715017233</v>
      </c>
      <c r="BJ14" s="23">
        <f>'Intermediate calculations'!BE22*'Intermediate calculations'!BE25*(1-Constants!$H$23)</f>
        <v>4701728.3724716604</v>
      </c>
      <c r="BK14" s="23">
        <f>'Intermediate calculations'!BF22*'Intermediate calculations'!BF25*(1-Constants!$H$23)</f>
        <v>4713361.3466516202</v>
      </c>
      <c r="BL14" s="23">
        <f>'Intermediate calculations'!BG22*'Intermediate calculations'!BG25*(1-Constants!$H$23)</f>
        <v>4724523.9502217332</v>
      </c>
      <c r="BM14" s="23">
        <f>'Intermediate calculations'!BH22*'Intermediate calculations'!BH25*(1-Constants!$H$23)</f>
        <v>4734171.2972058672</v>
      </c>
      <c r="BN14" s="23">
        <f>'Intermediate calculations'!BI22*'Intermediate calculations'!BI25*(1-Constants!$H$23)</f>
        <v>4743019.2676326502</v>
      </c>
      <c r="BO14" s="23">
        <f>'Intermediate calculations'!BJ22*'Intermediate calculations'!BJ25*(1-Constants!$H$23)</f>
        <v>4751204.2688947879</v>
      </c>
      <c r="BP14" s="23">
        <f>'Intermediate calculations'!BK22*'Intermediate calculations'!BK25*(1-Constants!$H$23)</f>
        <v>4758656.8898968715</v>
      </c>
    </row>
    <row r="15" spans="1:72" x14ac:dyDescent="0.25">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292193.07090934378</v>
      </c>
      <c r="AM15" s="23">
        <f>((Data!$AJ$61*((Drivers!AI5*1000000)/Drivers!AI4))+Data!$AK$61)</f>
        <v>295559.855485935</v>
      </c>
      <c r="AN15" s="23">
        <f>((Data!$AJ$61*((Drivers!AJ5*1000000)/Drivers!AJ4))+Data!$AK$61)</f>
        <v>297473.13194093376</v>
      </c>
      <c r="AO15" s="23">
        <f>((Data!$AJ$61*((Drivers!AK5*1000000)/Drivers!AK4))+Data!$AK$61)</f>
        <v>298898.52277747513</v>
      </c>
      <c r="AP15" s="23">
        <f>((Data!$AJ$61*((Drivers!AL5*1000000)/Drivers!AL4))+Data!$AK$61)</f>
        <v>300557.91113990522</v>
      </c>
      <c r="AQ15" s="23">
        <f>((Data!$AJ$61*((Drivers!AM5*1000000)/Drivers!AM4))+Data!$AK$61)</f>
        <v>301860.28370850312</v>
      </c>
      <c r="AR15" s="23">
        <f>((Data!$AJ$61*((Drivers!AN5*1000000)/Drivers!AN4))+Data!$AK$61)</f>
        <v>302678.79226498317</v>
      </c>
      <c r="AS15" s="23">
        <f>((Data!$AJ$61*((Drivers!AO5*1000000)/Drivers!AO4))+Data!$AK$61)</f>
        <v>303587.67484852776</v>
      </c>
      <c r="AT15" s="23">
        <f>((Data!$AJ$61*((Drivers!AP5*1000000)/Drivers!AP4))+Data!$AK$61)</f>
        <v>304701.80855994637</v>
      </c>
      <c r="AU15" s="23">
        <f>((Data!$AJ$61*((Drivers!AQ5*1000000)/Drivers!AQ4))+Data!$AK$61)</f>
        <v>307174.03002382873</v>
      </c>
      <c r="AV15" s="23">
        <f>((Data!$AJ$61*((Drivers!AR5*1000000)/Drivers!AR4))+Data!$AK$61)</f>
        <v>309189.71839429194</v>
      </c>
      <c r="AW15" s="23">
        <f>((Data!$AJ$61*((Drivers!AS5*1000000)/Drivers!AS4))+Data!$AK$61)</f>
        <v>312059.74822541582</v>
      </c>
      <c r="AX15" s="23">
        <f>((Data!$AJ$61*((Drivers!AT5*1000000)/Drivers!AT4))+Data!$AK$61)</f>
        <v>315144.22904890648</v>
      </c>
      <c r="AY15" s="23">
        <f>((Data!$AJ$61*((Drivers!AU5*1000000)/Drivers!AU4))+Data!$AK$61)</f>
        <v>319183.10145061329</v>
      </c>
      <c r="AZ15" s="23">
        <f>((Data!$AJ$61*((Drivers!AV5*1000000)/Drivers!AV4))+Data!$AK$61)</f>
        <v>323703.44186392846</v>
      </c>
      <c r="BA15" s="23">
        <f>((Data!$AJ$61*((Drivers!AW5*1000000)/Drivers!AW4))+Data!$AK$61)</f>
        <v>326848.20329411654</v>
      </c>
      <c r="BB15" s="23">
        <f>((Data!$AJ$61*((Drivers!AX5*1000000)/Drivers!AX4))+Data!$AK$61)</f>
        <v>330001.96135362453</v>
      </c>
      <c r="BC15" s="23">
        <f>((Data!$AJ$61*((Drivers!AY5*1000000)/Drivers!AY4))+Data!$AK$61)</f>
        <v>333663.86012704001</v>
      </c>
      <c r="BD15" s="23">
        <f>((Data!$AJ$61*((Drivers!AZ5*1000000)/Drivers!AZ4))+Data!$AK$61)</f>
        <v>337300.77793439507</v>
      </c>
      <c r="BE15" s="23">
        <f>((Data!$AJ$61*((Drivers!BA5*1000000)/Drivers!BA4))+Data!$AK$61)</f>
        <v>341488.58104468137</v>
      </c>
      <c r="BF15" s="23">
        <f>((Data!$AJ$61*((Drivers!BB5*1000000)/Drivers!BB4))+Data!$AK$61)</f>
        <v>345524.51419899089</v>
      </c>
      <c r="BG15" s="23">
        <f>((Data!$AJ$61*((Drivers!BC5*1000000)/Drivers!BC4))+Data!$AK$61)</f>
        <v>350431.45845491643</v>
      </c>
      <c r="BH15" s="23">
        <f>((Data!$AJ$61*((Drivers!BD5*1000000)/Drivers!BD4))+Data!$AK$61)</f>
        <v>355412.99068299774</v>
      </c>
      <c r="BI15" s="23">
        <f>((Data!$AJ$61*((Drivers!BE5*1000000)/Drivers!BE4))+Data!$AK$61)</f>
        <v>360575.19862326182</v>
      </c>
      <c r="BJ15" s="23">
        <f>((Data!$AJ$61*((Drivers!BF5*1000000)/Drivers!BF4))+Data!$AK$61)</f>
        <v>365953.36777978949</v>
      </c>
      <c r="BK15" s="23">
        <f>((Data!$AJ$61*((Drivers!BG5*1000000)/Drivers!BG4))+Data!$AK$61)</f>
        <v>371612.89939035114</v>
      </c>
      <c r="BL15" s="23">
        <f>((Data!$AJ$61*((Drivers!BH5*1000000)/Drivers!BH4))+Data!$AK$61)</f>
        <v>377874.17689126451</v>
      </c>
      <c r="BM15" s="23">
        <f>((Data!$AJ$61*((Drivers!BI5*1000000)/Drivers!BI4))+Data!$AK$61)</f>
        <v>381033.6725890839</v>
      </c>
      <c r="BN15" s="23">
        <f>((Data!$AJ$61*((Drivers!BJ5*1000000)/Drivers!BJ4))+Data!$AK$61)</f>
        <v>383749.13637249824</v>
      </c>
      <c r="BO15" s="23">
        <f>((Data!$AJ$61*((Drivers!BK5*1000000)/Drivers!BK4))+Data!$AK$61)</f>
        <v>386572.8992707897</v>
      </c>
      <c r="BP15" s="23">
        <f>((Data!$AJ$61*((Drivers!BL5*1000000)/Drivers!BL4))+Data!$AK$61)</f>
        <v>389311.82587775053</v>
      </c>
    </row>
    <row r="16" spans="1:72" x14ac:dyDescent="0.25">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5">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1647045.1860532642</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1527015.9199472498</v>
      </c>
      <c r="AL17" s="23">
        <f>'Intermediate calculations'!AG32*'Intermediate calculations'!AG33*Constants!$H$24</f>
        <v>1361502.2352315811</v>
      </c>
      <c r="AM17" s="23">
        <f>'Intermediate calculations'!AH32*'Intermediate calculations'!AH33*Constants!$H$24</f>
        <v>1381698.9906335422</v>
      </c>
      <c r="AN17" s="23">
        <f>'Intermediate calculations'!AI32*'Intermediate calculations'!AI33*Constants!$H$24</f>
        <v>1389100.0851860307</v>
      </c>
      <c r="AO17" s="23">
        <f>'Intermediate calculations'!AJ32*'Intermediate calculations'!AJ33*Constants!$H$24</f>
        <v>1392356.3516914891</v>
      </c>
      <c r="AP17" s="23">
        <f>'Intermediate calculations'!AK32*'Intermediate calculations'!AK33*Constants!$H$24</f>
        <v>1398188.5607548312</v>
      </c>
      <c r="AQ17" s="23">
        <f>'Intermediate calculations'!AL32*'Intermediate calculations'!AL33*Constants!$H$24</f>
        <v>1401136.1801497748</v>
      </c>
      <c r="AR17" s="23">
        <f>'Intermediate calculations'!AM32*'Intermediate calculations'!AM33*Constants!$H$24</f>
        <v>1398851.9026767069</v>
      </c>
      <c r="AS17" s="23">
        <f>'Intermediate calculations'!AN32*'Intermediate calculations'!AN33*Constants!$H$24</f>
        <v>1396550.3542016374</v>
      </c>
      <c r="AT17" s="23">
        <f>'Intermediate calculations'!AO32*'Intermediate calculations'!AO33*Constants!$H$24</f>
        <v>1395209.762549541</v>
      </c>
      <c r="AU17" s="23">
        <f>'Intermediate calculations'!AP32*'Intermediate calculations'!AP33*Constants!$H$24</f>
        <v>1404973.9190517438</v>
      </c>
      <c r="AV17" s="23">
        <f>'Intermediate calculations'!AQ32*'Intermediate calculations'!AQ33*Constants!$H$24</f>
        <v>1409562.5480616142</v>
      </c>
      <c r="AW17" s="23">
        <f>'Intermediate calculations'!AR32*'Intermediate calculations'!AR33*Constants!$H$24</f>
        <v>1421252.0758698925</v>
      </c>
      <c r="AX17" s="23">
        <f>'Intermediate calculations'!AS32*'Intermediate calculations'!AS33*Constants!$H$24</f>
        <v>1434298.2461272543</v>
      </c>
      <c r="AY17" s="23">
        <f>'Intermediate calculations'!AT32*'Intermediate calculations'!AT33*Constants!$H$24</f>
        <v>1454950.8519314253</v>
      </c>
      <c r="AZ17" s="23">
        <f>'Intermediate calculations'!AU32*'Intermediate calculations'!AU33*Constants!$H$24</f>
        <v>1478954.6125428197</v>
      </c>
      <c r="BA17" s="23">
        <f>'Intermediate calculations'!AV32*'Intermediate calculations'!AV33*Constants!$H$24</f>
        <v>1490597.9868761296</v>
      </c>
      <c r="BB17" s="23">
        <f>'Intermediate calculations'!AW32*'Intermediate calculations'!AW33*Constants!$H$24</f>
        <v>1501793.0622836051</v>
      </c>
      <c r="BC17" s="23">
        <f>'Intermediate calculations'!AX32*'Intermediate calculations'!AX33*Constants!$H$24</f>
        <v>1516625.2171747391</v>
      </c>
      <c r="BD17" s="23">
        <f>'Intermediate calculations'!AY32*'Intermediate calculations'!AY33*Constants!$H$24</f>
        <v>1530613.9460303443</v>
      </c>
      <c r="BE17" s="23">
        <f>'Intermediate calculations'!AZ32*'Intermediate calculations'!AZ33*Constants!$H$24</f>
        <v>1548390.1591019777</v>
      </c>
      <c r="BF17" s="23">
        <f>'Intermediate calculations'!BA32*'Intermediate calculations'!BA33*Constants!$H$24</f>
        <v>1564197.3268987476</v>
      </c>
      <c r="BG17" s="23">
        <f>'Intermediate calculations'!BB32*'Intermediate calculations'!BB33*Constants!$H$24</f>
        <v>1586160.9328566738</v>
      </c>
      <c r="BH17" s="23">
        <f>'Intermediate calculations'!BC32*'Intermediate calculations'!BC33*Constants!$H$24</f>
        <v>1607830.3208008532</v>
      </c>
      <c r="BI17" s="23">
        <f>'Intermediate calculations'!BD32*'Intermediate calculations'!BD33*Constants!$H$24</f>
        <v>1629992.2712283039</v>
      </c>
      <c r="BJ17" s="23">
        <f>'Intermediate calculations'!BE32*'Intermediate calculations'!BE33*Constants!$H$24</f>
        <v>1652857.0794914823</v>
      </c>
      <c r="BK17" s="23">
        <f>'Intermediate calculations'!BF32*'Intermediate calculations'!BF33*Constants!$H$24</f>
        <v>1676850.5733926801</v>
      </c>
      <c r="BL17" s="23">
        <f>'Intermediate calculations'!BG32*'Intermediate calculations'!BG33*Constants!$H$24</f>
        <v>1704314.4477015666</v>
      </c>
      <c r="BM17" s="23">
        <f>'Intermediate calculations'!BH32*'Intermediate calculations'!BH33*Constants!$H$24</f>
        <v>1707737.3451422821</v>
      </c>
      <c r="BN17" s="23">
        <f>'Intermediate calculations'!BI32*'Intermediate calculations'!BI33*Constants!$H$24</f>
        <v>1707304.39124057</v>
      </c>
      <c r="BO17" s="23">
        <f>'Intermediate calculations'!BJ32*'Intermediate calculations'!BJ33*Constants!$H$24</f>
        <v>1707106.5137975344</v>
      </c>
      <c r="BP17" s="23">
        <f>'Intermediate calculations'!BK32*'Intermediate calculations'!BK33*Constants!$H$24</f>
        <v>1705733.6928415252</v>
      </c>
    </row>
    <row r="18" spans="1:72" x14ac:dyDescent="0.25">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224597.07082544512</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208229.44362917042</v>
      </c>
      <c r="AL18" s="23">
        <f>'Intermediate calculations'!AG32*'Intermediate calculations'!AG33*(1-Constants!$H$24)</f>
        <v>185659.39571339742</v>
      </c>
      <c r="AM18" s="23">
        <f>'Intermediate calculations'!AH32*'Intermediate calculations'!AH33*(1-Constants!$H$24)</f>
        <v>188413.49872275576</v>
      </c>
      <c r="AN18" s="23">
        <f>'Intermediate calculations'!AI32*'Intermediate calculations'!AI33*(1-Constants!$H$24)</f>
        <v>189422.73888900416</v>
      </c>
      <c r="AO18" s="23">
        <f>'Intermediate calculations'!AJ32*'Intermediate calculations'!AJ33*(1-Constants!$H$24)</f>
        <v>189866.7752306576</v>
      </c>
      <c r="AP18" s="23">
        <f>'Intermediate calculations'!AK32*'Intermediate calculations'!AK33*(1-Constants!$H$24)</f>
        <v>190662.07646656787</v>
      </c>
      <c r="AQ18" s="23">
        <f>'Intermediate calculations'!AL32*'Intermediate calculations'!AL33*(1-Constants!$H$24)</f>
        <v>191064.02456587835</v>
      </c>
      <c r="AR18" s="23">
        <f>'Intermediate calculations'!AM32*'Intermediate calculations'!AM33*(1-Constants!$H$24)</f>
        <v>190752.53218318729</v>
      </c>
      <c r="AS18" s="23">
        <f>'Intermediate calculations'!AN32*'Intermediate calculations'!AN33*(1-Constants!$H$24)</f>
        <v>190438.68466385963</v>
      </c>
      <c r="AT18" s="23">
        <f>'Intermediate calculations'!AO32*'Intermediate calculations'!AO33*(1-Constants!$H$24)</f>
        <v>190255.87671130104</v>
      </c>
      <c r="AU18" s="23">
        <f>'Intermediate calculations'!AP32*'Intermediate calculations'!AP33*(1-Constants!$H$24)</f>
        <v>191587.35259796504</v>
      </c>
      <c r="AV18" s="23">
        <f>'Intermediate calculations'!AQ32*'Intermediate calculations'!AQ33*(1-Constants!$H$24)</f>
        <v>192213.07473567466</v>
      </c>
      <c r="AW18" s="23">
        <f>'Intermediate calculations'!AR32*'Intermediate calculations'!AR33*(1-Constants!$H$24)</f>
        <v>193807.10125498535</v>
      </c>
      <c r="AX18" s="23">
        <f>'Intermediate calculations'!AS32*'Intermediate calculations'!AS33*(1-Constants!$H$24)</f>
        <v>195586.12447189831</v>
      </c>
      <c r="AY18" s="23">
        <f>'Intermediate calculations'!AT32*'Intermediate calculations'!AT33*(1-Constants!$H$24)</f>
        <v>198402.3888997398</v>
      </c>
      <c r="AZ18" s="23">
        <f>'Intermediate calculations'!AU32*'Intermediate calculations'!AU33*(1-Constants!$H$24)</f>
        <v>201675.62898311176</v>
      </c>
      <c r="BA18" s="23">
        <f>'Intermediate calculations'!AV32*'Intermediate calculations'!AV33*(1-Constants!$H$24)</f>
        <v>203263.36184674496</v>
      </c>
      <c r="BB18" s="23">
        <f>'Intermediate calculations'!AW32*'Intermediate calculations'!AW33*(1-Constants!$H$24)</f>
        <v>204789.96303867342</v>
      </c>
      <c r="BC18" s="23">
        <f>'Intermediate calculations'!AX32*'Intermediate calculations'!AX33*(1-Constants!$H$24)</f>
        <v>206812.52961473714</v>
      </c>
      <c r="BD18" s="23">
        <f>'Intermediate calculations'!AY32*'Intermediate calculations'!AY33*(1-Constants!$H$24)</f>
        <v>208720.08354959241</v>
      </c>
      <c r="BE18" s="23">
        <f>'Intermediate calculations'!AZ32*'Intermediate calculations'!AZ33*(1-Constants!$H$24)</f>
        <v>211144.11260481513</v>
      </c>
      <c r="BF18" s="23">
        <f>'Intermediate calculations'!BA32*'Intermediate calculations'!BA33*(1-Constants!$H$24)</f>
        <v>213299.63548619283</v>
      </c>
      <c r="BG18" s="23">
        <f>'Intermediate calculations'!BB32*'Intermediate calculations'!BB33*(1-Constants!$H$24)</f>
        <v>216294.67266227369</v>
      </c>
      <c r="BH18" s="23">
        <f>'Intermediate calculations'!BC32*'Intermediate calculations'!BC33*(1-Constants!$H$24)</f>
        <v>219249.58920011634</v>
      </c>
      <c r="BI18" s="23">
        <f>'Intermediate calculations'!BD32*'Intermediate calculations'!BD33*(1-Constants!$H$24)</f>
        <v>222271.67334931417</v>
      </c>
      <c r="BJ18" s="23">
        <f>'Intermediate calculations'!BE32*'Intermediate calculations'!BE33*(1-Constants!$H$24)</f>
        <v>225389.6017488385</v>
      </c>
      <c r="BK18" s="23">
        <f>'Intermediate calculations'!BF32*'Intermediate calculations'!BF33*(1-Constants!$H$24)</f>
        <v>228661.44182627456</v>
      </c>
      <c r="BL18" s="23">
        <f>'Intermediate calculations'!BG32*'Intermediate calculations'!BG33*(1-Constants!$H$24)</f>
        <v>232406.51559566817</v>
      </c>
      <c r="BM18" s="23">
        <f>'Intermediate calculations'!BH32*'Intermediate calculations'!BH33*(1-Constants!$H$24)</f>
        <v>232873.27433758392</v>
      </c>
      <c r="BN18" s="23">
        <f>'Intermediate calculations'!BI32*'Intermediate calculations'!BI33*(1-Constants!$H$24)</f>
        <v>232814.23516916862</v>
      </c>
      <c r="BO18" s="23">
        <f>'Intermediate calculations'!BJ32*'Intermediate calculations'!BJ33*(1-Constants!$H$24)</f>
        <v>232787.25188148193</v>
      </c>
      <c r="BP18" s="23">
        <f>'Intermediate calculations'!BK32*'Intermediate calculations'!BK33*(1-Constants!$H$24)</f>
        <v>232600.04902384433</v>
      </c>
    </row>
    <row r="19" spans="1:72" x14ac:dyDescent="0.25">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24134771.290486094</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25348083.166935466</v>
      </c>
      <c r="AM19" s="23">
        <f>'Intermediate calculations'!AH37*'Intermediate calculations'!AH38*Constants!$H$25</f>
        <v>26067449.651803058</v>
      </c>
      <c r="AN19" s="23">
        <f>'Intermediate calculations'!AI37*'Intermediate calculations'!AI38*Constants!$H$25</f>
        <v>26675266.373546079</v>
      </c>
      <c r="AO19" s="23">
        <f>'Intermediate calculations'!AJ37*'Intermediate calculations'!AJ38*Constants!$H$25</f>
        <v>27247870.864340801</v>
      </c>
      <c r="AP19" s="23">
        <f>'Intermediate calculations'!AK37*'Intermediate calculations'!AK38*Constants!$H$25</f>
        <v>27854633.278665949</v>
      </c>
      <c r="AQ19" s="23">
        <f>'Intermediate calculations'!AL37*'Intermediate calculations'!AL38*Constants!$H$25</f>
        <v>28438484.312361754</v>
      </c>
      <c r="AR19" s="23">
        <f>'Intermediate calculations'!AM37*'Intermediate calculations'!AM38*Constants!$H$25</f>
        <v>28958313.529925138</v>
      </c>
      <c r="AS19" s="23">
        <f>'Intermediate calculations'!AN37*'Intermediate calculations'!AN38*Constants!$H$25</f>
        <v>29469060.81265194</v>
      </c>
      <c r="AT19" s="23">
        <f>'Intermediate calculations'!AO37*'Intermediate calculations'!AO38*Constants!$H$25</f>
        <v>29981663.614450533</v>
      </c>
      <c r="AU19" s="23">
        <f>'Intermediate calculations'!AP37*'Intermediate calculations'!AP38*Constants!$H$25</f>
        <v>30615960.008462526</v>
      </c>
      <c r="AV19" s="23">
        <f>'Intermediate calculations'!AQ37*'Intermediate calculations'!AQ38*Constants!$H$25</f>
        <v>31184001.617965344</v>
      </c>
      <c r="AW19" s="23">
        <f>'Intermediate calculations'!AR37*'Intermediate calculations'!AR38*Constants!$H$25</f>
        <v>31841565.77320477</v>
      </c>
      <c r="AX19" s="23">
        <f>'Intermediate calculations'!AS37*'Intermediate calculations'!AS38*Constants!$H$25</f>
        <v>32522129.017539509</v>
      </c>
      <c r="AY19" s="23">
        <f>'Intermediate calculations'!AT37*'Intermediate calculations'!AT38*Constants!$H$25</f>
        <v>33306574.125610262</v>
      </c>
      <c r="AZ19" s="23">
        <f>'Intermediate calculations'!AU37*'Intermediate calculations'!AU38*Constants!$H$25</f>
        <v>34145453.548620716</v>
      </c>
      <c r="BA19" s="23">
        <f>'Intermediate calculations'!AV37*'Intermediate calculations'!AV38*Constants!$H$25</f>
        <v>34833214.521489665</v>
      </c>
      <c r="BB19" s="23">
        <f>'Intermediate calculations'!AW37*'Intermediate calculations'!AW38*Constants!$H$25</f>
        <v>35522799.096128158</v>
      </c>
      <c r="BC19" s="23">
        <f>'Intermediate calculations'!AX37*'Intermediate calculations'!AX38*Constants!$H$25</f>
        <v>36270372.736830518</v>
      </c>
      <c r="BD19" s="23">
        <f>'Intermediate calculations'!AY37*'Intermediate calculations'!AY38*Constants!$H$25</f>
        <v>37016124.191607319</v>
      </c>
      <c r="BE19" s="23">
        <f>'Intermediate calculations'!AZ37*'Intermediate calculations'!AZ38*Constants!$H$25</f>
        <v>37825926.137024671</v>
      </c>
      <c r="BF19" s="23">
        <f>'Intermediate calculations'!BA37*'Intermediate calculations'!BA38*Constants!$H$25</f>
        <v>38619202.57439962</v>
      </c>
      <c r="BG19" s="23">
        <f>'Intermediate calculations'!BB37*'Intermediate calculations'!BB38*Constants!$H$25</f>
        <v>39515726.297108479</v>
      </c>
      <c r="BH19" s="23">
        <f>'Intermediate calculations'!BC37*'Intermediate calculations'!BC38*Constants!$H$25</f>
        <v>40423358.204191461</v>
      </c>
      <c r="BI19" s="23">
        <f>'Intermediate calculations'!BD37*'Intermediate calculations'!BD38*Constants!$H$25</f>
        <v>41354417.614033416</v>
      </c>
      <c r="BJ19" s="23">
        <f>'Intermediate calculations'!BE37*'Intermediate calculations'!BE38*Constants!$H$25</f>
        <v>42313088.662271321</v>
      </c>
      <c r="BK19" s="23">
        <f>'Intermediate calculations'!BF37*'Intermediate calculations'!BF38*Constants!$H$25</f>
        <v>43307286.095288932</v>
      </c>
      <c r="BL19" s="23">
        <f>'Intermediate calculations'!BG37*'Intermediate calculations'!BG38*Constants!$H$25</f>
        <v>44377059.752425931</v>
      </c>
      <c r="BM19" s="23">
        <f>'Intermediate calculations'!BH37*'Intermediate calculations'!BH38*Constants!$H$25</f>
        <v>45069482.290081963</v>
      </c>
      <c r="BN19" s="23">
        <f>'Intermediate calculations'!BI37*'Intermediate calculations'!BI38*Constants!$H$25</f>
        <v>45704303.531080544</v>
      </c>
      <c r="BO19" s="23">
        <f>'Intermediate calculations'!BJ37*'Intermediate calculations'!BJ38*Constants!$H$25</f>
        <v>46348651.861300722</v>
      </c>
      <c r="BP19" s="23">
        <f>'Intermediate calculations'!BK37*'Intermediate calculations'!BK38*Constants!$H$25</f>
        <v>46978283.188092828</v>
      </c>
    </row>
    <row r="20" spans="1:72" x14ac:dyDescent="0.25">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81599235.428193241</v>
      </c>
      <c r="AM20" s="23">
        <f>'Intermediate calculations'!AH42*'Intermediate calculations'!AH43*Constants!$H$26</f>
        <v>84890664.149729446</v>
      </c>
      <c r="AN20" s="23">
        <f>'Intermediate calculations'!AI42*'Intermediate calculations'!AI43*Constants!$H$26</f>
        <v>86991017.200736001</v>
      </c>
      <c r="AO20" s="23">
        <f>'Intermediate calculations'!AJ42*'Intermediate calculations'!AJ43*Constants!$H$26</f>
        <v>88706260.853367895</v>
      </c>
      <c r="AP20" s="23">
        <f>'Intermediate calculations'!AK42*'Intermediate calculations'!AK43*Constants!$H$26</f>
        <v>90677264.00812608</v>
      </c>
      <c r="AQ20" s="23">
        <f>'Intermediate calculations'!AL42*'Intermediate calculations'!AL43*Constants!$H$26</f>
        <v>92375287.828535005</v>
      </c>
      <c r="AR20" s="23">
        <f>'Intermediate calculations'!AM42*'Intermediate calculations'!AM43*Constants!$H$26</f>
        <v>93600936.53353709</v>
      </c>
      <c r="AS20" s="23">
        <f>'Intermediate calculations'!AN42*'Intermediate calculations'!AN43*Constants!$H$26</f>
        <v>94866274.911181718</v>
      </c>
      <c r="AT20" s="23">
        <f>'Intermediate calculations'!AO42*'Intermediate calculations'!AO43*Constants!$H$26</f>
        <v>96274328.307871655</v>
      </c>
      <c r="AU20" s="23">
        <f>'Intermediate calculations'!AP42*'Intermediate calculations'!AP43*Constants!$H$26</f>
        <v>98888602.797173172</v>
      </c>
      <c r="AV20" s="23">
        <f>'Intermediate calculations'!AQ42*'Intermediate calculations'!AQ43*Constants!$H$26</f>
        <v>101036983.11564866</v>
      </c>
      <c r="AW20" s="23">
        <f>'Intermediate calculations'!AR42*'Intermediate calculations'!AR43*Constants!$H$26</f>
        <v>103983783.2534039</v>
      </c>
      <c r="AX20" s="23">
        <f>'Intermediate calculations'!AS42*'Intermediate calculations'!AS43*Constants!$H$26</f>
        <v>107137864.90889312</v>
      </c>
      <c r="AY20" s="23">
        <f>'Intermediate calculations'!AT42*'Intermediate calculations'!AT43*Constants!$H$26</f>
        <v>111192488.56092238</v>
      </c>
      <c r="AZ20" s="23">
        <f>'Intermediate calculations'!AU42*'Intermediate calculations'!AU43*Constants!$H$26</f>
        <v>115709085.39946155</v>
      </c>
      <c r="BA20" s="23">
        <f>'Intermediate calculations'!AV42*'Intermediate calculations'!AV43*Constants!$H$26</f>
        <v>118937044.23185992</v>
      </c>
      <c r="BB20" s="23">
        <f>'Intermediate calculations'!AW42*'Intermediate calculations'!AW43*Constants!$H$26</f>
        <v>122179579.11653666</v>
      </c>
      <c r="BC20" s="23">
        <f>'Intermediate calculations'!AX42*'Intermediate calculations'!AX43*Constants!$H$26</f>
        <v>125908275.83823626</v>
      </c>
      <c r="BD20" s="23">
        <f>'Intermediate calculations'!AY42*'Intermediate calculations'!AY43*Constants!$H$26</f>
        <v>129617841.26966025</v>
      </c>
      <c r="BE20" s="23">
        <f>'Intermediate calculations'!AZ42*'Intermediate calculations'!AZ43*Constants!$H$26</f>
        <v>133854934.14851721</v>
      </c>
      <c r="BF20" s="23">
        <f>'Intermediate calculations'!BA42*'Intermediate calculations'!BA43*Constants!$H$26</f>
        <v>137949289.22758827</v>
      </c>
      <c r="BG20" s="23">
        <f>'Intermediate calculations'!BB42*'Intermediate calculations'!BB43*Constants!$H$26</f>
        <v>142879777.19946229</v>
      </c>
      <c r="BH20" s="23">
        <f>'Intermediate calculations'!BC42*'Intermediate calculations'!BC43*Constants!$H$26</f>
        <v>147884828.74042004</v>
      </c>
      <c r="BI20" s="23">
        <f>'Intermediate calculations'!BD42*'Intermediate calculations'!BD43*Constants!$H$26</f>
        <v>153064190.41568014</v>
      </c>
      <c r="BJ20" s="23">
        <f>'Intermediate calculations'!BE42*'Intermediate calculations'!BE43*Constants!$H$26</f>
        <v>158450009.38569701</v>
      </c>
      <c r="BK20" s="23">
        <f>'Intermediate calculations'!BF42*'Intermediate calculations'!BF43*Constants!$H$26</f>
        <v>164103509.83291706</v>
      </c>
      <c r="BL20" s="23">
        <f>'Intermediate calculations'!BG42*'Intermediate calculations'!BG43*Constants!$H$26</f>
        <v>170335749.9002476</v>
      </c>
      <c r="BM20" s="23">
        <f>'Intermediate calculations'!BH42*'Intermediate calculations'!BH43*Constants!$H$26</f>
        <v>173562474.04320699</v>
      </c>
      <c r="BN20" s="23">
        <f>'Intermediate calculations'!BI42*'Intermediate calculations'!BI43*Constants!$H$26</f>
        <v>176344615.64677101</v>
      </c>
      <c r="BO20" s="23">
        <f>'Intermediate calculations'!BJ42*'Intermediate calculations'!BJ43*Constants!$H$26</f>
        <v>179214588.22850227</v>
      </c>
      <c r="BP20" s="23">
        <f>'Intermediate calculations'!BK42*'Intermediate calculations'!BK43*Constants!$H$26</f>
        <v>181983485.13746959</v>
      </c>
    </row>
    <row r="21" spans="1:72" x14ac:dyDescent="0.25">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1005615.4704369216</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1056170.1319556455</v>
      </c>
      <c r="AM21" s="23">
        <f>'Intermediate calculations'!AH37*'Intermediate calculations'!AH38*(1-Constants!$H$25)</f>
        <v>1086143.735491795</v>
      </c>
      <c r="AN21" s="23">
        <f>'Intermediate calculations'!AI37*'Intermediate calculations'!AI38*(1-Constants!$H$25)</f>
        <v>1111469.4322310877</v>
      </c>
      <c r="AO21" s="23">
        <f>'Intermediate calculations'!AJ37*'Intermediate calculations'!AJ38*(1-Constants!$H$25)</f>
        <v>1135327.9526808676</v>
      </c>
      <c r="AP21" s="23">
        <f>'Intermediate calculations'!AK37*'Intermediate calculations'!AK38*(1-Constants!$H$25)</f>
        <v>1160609.7199444156</v>
      </c>
      <c r="AQ21" s="23">
        <f>'Intermediate calculations'!AL37*'Intermediate calculations'!AL38*(1-Constants!$H$25)</f>
        <v>1184936.8463484077</v>
      </c>
      <c r="AR21" s="23">
        <f>'Intermediate calculations'!AM37*'Intermediate calculations'!AM38*(1-Constants!$H$25)</f>
        <v>1206596.3970802152</v>
      </c>
      <c r="AS21" s="23">
        <f>'Intermediate calculations'!AN37*'Intermediate calculations'!AN38*(1-Constants!$H$25)</f>
        <v>1227877.5338604986</v>
      </c>
      <c r="AT21" s="23">
        <f>'Intermediate calculations'!AO37*'Intermediate calculations'!AO38*(1-Constants!$H$25)</f>
        <v>1249235.98393544</v>
      </c>
      <c r="AU21" s="23">
        <f>'Intermediate calculations'!AP37*'Intermediate calculations'!AP38*(1-Constants!$H$25)</f>
        <v>1275665.0003526064</v>
      </c>
      <c r="AV21" s="23">
        <f>'Intermediate calculations'!AQ37*'Intermediate calculations'!AQ38*(1-Constants!$H$25)</f>
        <v>1299333.4007485572</v>
      </c>
      <c r="AW21" s="23">
        <f>'Intermediate calculations'!AR37*'Intermediate calculations'!AR38*(1-Constants!$H$25)</f>
        <v>1326731.9072168665</v>
      </c>
      <c r="AX21" s="23">
        <f>'Intermediate calculations'!AS37*'Intermediate calculations'!AS38*(1-Constants!$H$25)</f>
        <v>1355088.7090641474</v>
      </c>
      <c r="AY21" s="23">
        <f>'Intermediate calculations'!AT37*'Intermediate calculations'!AT38*(1-Constants!$H$25)</f>
        <v>1387773.9219004288</v>
      </c>
      <c r="AZ21" s="23">
        <f>'Intermediate calculations'!AU37*'Intermediate calculations'!AU38*(1-Constants!$H$25)</f>
        <v>1422727.2311925311</v>
      </c>
      <c r="BA21" s="23">
        <f>'Intermediate calculations'!AV37*'Intermediate calculations'!AV38*(1-Constants!$H$25)</f>
        <v>1451383.938395404</v>
      </c>
      <c r="BB21" s="23">
        <f>'Intermediate calculations'!AW37*'Intermediate calculations'!AW38*(1-Constants!$H$25)</f>
        <v>1480116.6290053413</v>
      </c>
      <c r="BC21" s="23">
        <f>'Intermediate calculations'!AX37*'Intermediate calculations'!AX38*(1-Constants!$H$25)</f>
        <v>1511265.5307012729</v>
      </c>
      <c r="BD21" s="23">
        <f>'Intermediate calculations'!AY37*'Intermediate calculations'!AY38*(1-Constants!$H$25)</f>
        <v>1542338.5079836396</v>
      </c>
      <c r="BE21" s="23">
        <f>'Intermediate calculations'!AZ37*'Intermediate calculations'!AZ38*(1-Constants!$H$25)</f>
        <v>1576080.2557093629</v>
      </c>
      <c r="BF21" s="23">
        <f>'Intermediate calculations'!BA37*'Intermediate calculations'!BA38*(1-Constants!$H$25)</f>
        <v>1609133.4405999857</v>
      </c>
      <c r="BG21" s="23">
        <f>'Intermediate calculations'!BB37*'Intermediate calculations'!BB38*(1-Constants!$H$25)</f>
        <v>1646488.5957128548</v>
      </c>
      <c r="BH21" s="23">
        <f>'Intermediate calculations'!BC37*'Intermediate calculations'!BC38*(1-Constants!$H$25)</f>
        <v>1684306.5918413124</v>
      </c>
      <c r="BI21" s="23">
        <f>'Intermediate calculations'!BD37*'Intermediate calculations'!BD38*(1-Constants!$H$25)</f>
        <v>1723100.7339180608</v>
      </c>
      <c r="BJ21" s="23">
        <f>'Intermediate calculations'!BE37*'Intermediate calculations'!BE38*(1-Constants!$H$25)</f>
        <v>1763045.3609279734</v>
      </c>
      <c r="BK21" s="23">
        <f>'Intermediate calculations'!BF37*'Intermediate calculations'!BF38*(1-Constants!$H$25)</f>
        <v>1804470.2539703739</v>
      </c>
      <c r="BL21" s="23">
        <f>'Intermediate calculations'!BG37*'Intermediate calculations'!BG38*(1-Constants!$H$25)</f>
        <v>1849044.1563510823</v>
      </c>
      <c r="BM21" s="23">
        <f>'Intermediate calculations'!BH37*'Intermediate calculations'!BH38*(1-Constants!$H$25)</f>
        <v>1877895.0954200835</v>
      </c>
      <c r="BN21" s="23">
        <f>'Intermediate calculations'!BI37*'Intermediate calculations'!BI38*(1-Constants!$H$25)</f>
        <v>1904345.9804616913</v>
      </c>
      <c r="BO21" s="23">
        <f>'Intermediate calculations'!BJ37*'Intermediate calculations'!BJ38*(1-Constants!$H$25)</f>
        <v>1931193.8275541984</v>
      </c>
      <c r="BP21" s="23">
        <f>'Intermediate calculations'!BK37*'Intermediate calculations'!BK38*(1-Constants!$H$25)</f>
        <v>1957428.4661705361</v>
      </c>
    </row>
    <row r="22" spans="1:72" x14ac:dyDescent="0.25">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3399968.142841388</v>
      </c>
      <c r="AM22" s="23">
        <f>'Intermediate calculations'!AH42*'Intermediate calculations'!AH43*(1-Constants!$H$26)</f>
        <v>3537111.0062387302</v>
      </c>
      <c r="AN22" s="23">
        <f>'Intermediate calculations'!AI42*'Intermediate calculations'!AI43*(1-Constants!$H$26)</f>
        <v>3624625.7166973366</v>
      </c>
      <c r="AO22" s="23">
        <f>'Intermediate calculations'!AJ42*'Intermediate calculations'!AJ43*(1-Constants!$H$26)</f>
        <v>3696094.2022236655</v>
      </c>
      <c r="AP22" s="23">
        <f>'Intermediate calculations'!AK42*'Intermediate calculations'!AK43*(1-Constants!$H$26)</f>
        <v>3778219.3336719237</v>
      </c>
      <c r="AQ22" s="23">
        <f>'Intermediate calculations'!AL42*'Intermediate calculations'!AL43*(1-Constants!$H$26)</f>
        <v>3848970.3261889624</v>
      </c>
      <c r="AR22" s="23">
        <f>'Intermediate calculations'!AM42*'Intermediate calculations'!AM43*(1-Constants!$H$26)</f>
        <v>3900039.0222307155</v>
      </c>
      <c r="AS22" s="23">
        <f>'Intermediate calculations'!AN42*'Intermediate calculations'!AN43*(1-Constants!$H$26)</f>
        <v>3952761.4546325756</v>
      </c>
      <c r="AT22" s="23">
        <f>'Intermediate calculations'!AO42*'Intermediate calculations'!AO43*(1-Constants!$H$26)</f>
        <v>4011430.3461613227</v>
      </c>
      <c r="AU22" s="23">
        <f>'Intermediate calculations'!AP42*'Intermediate calculations'!AP43*(1-Constants!$H$26)</f>
        <v>4120358.4498822195</v>
      </c>
      <c r="AV22" s="23">
        <f>'Intermediate calculations'!AQ42*'Intermediate calculations'!AQ43*(1-Constants!$H$26)</f>
        <v>4209874.2964853644</v>
      </c>
      <c r="AW22" s="23">
        <f>'Intermediate calculations'!AR42*'Intermediate calculations'!AR43*(1-Constants!$H$26)</f>
        <v>4332657.6355585</v>
      </c>
      <c r="AX22" s="23">
        <f>'Intermediate calculations'!AS42*'Intermediate calculations'!AS43*(1-Constants!$H$26)</f>
        <v>4464077.7045372175</v>
      </c>
      <c r="AY22" s="23">
        <f>'Intermediate calculations'!AT42*'Intermediate calculations'!AT43*(1-Constants!$H$26)</f>
        <v>4633020.3567051031</v>
      </c>
      <c r="AZ22" s="23">
        <f>'Intermediate calculations'!AU42*'Intermediate calculations'!AU43*(1-Constants!$H$26)</f>
        <v>4821211.8916442357</v>
      </c>
      <c r="BA22" s="23">
        <f>'Intermediate calculations'!AV42*'Intermediate calculations'!AV43*(1-Constants!$H$26)</f>
        <v>4955710.1763275014</v>
      </c>
      <c r="BB22" s="23">
        <f>'Intermediate calculations'!AW42*'Intermediate calculations'!AW43*(1-Constants!$H$26)</f>
        <v>5090815.7965223659</v>
      </c>
      <c r="BC22" s="23">
        <f>'Intermediate calculations'!AX42*'Intermediate calculations'!AX43*(1-Constants!$H$26)</f>
        <v>5246178.159926516</v>
      </c>
      <c r="BD22" s="23">
        <f>'Intermediate calculations'!AY42*'Intermediate calculations'!AY43*(1-Constants!$H$26)</f>
        <v>5400743.386235849</v>
      </c>
      <c r="BE22" s="23">
        <f>'Intermediate calculations'!AZ42*'Intermediate calculations'!AZ43*(1-Constants!$H$26)</f>
        <v>5577288.9228548883</v>
      </c>
      <c r="BF22" s="23">
        <f>'Intermediate calculations'!BA42*'Intermediate calculations'!BA43*(1-Constants!$H$26)</f>
        <v>5747887.0511495164</v>
      </c>
      <c r="BG22" s="23">
        <f>'Intermediate calculations'!BB42*'Intermediate calculations'!BB43*(1-Constants!$H$26)</f>
        <v>5953324.0499776015</v>
      </c>
      <c r="BH22" s="23">
        <f>'Intermediate calculations'!BC42*'Intermediate calculations'!BC43*(1-Constants!$H$26)</f>
        <v>6161867.8641841738</v>
      </c>
      <c r="BI22" s="23">
        <f>'Intermediate calculations'!BD42*'Intermediate calculations'!BD43*(1-Constants!$H$26)</f>
        <v>6377674.6006533457</v>
      </c>
      <c r="BJ22" s="23">
        <f>'Intermediate calculations'!BE42*'Intermediate calculations'!BE43*(1-Constants!$H$26)</f>
        <v>6602083.7244040472</v>
      </c>
      <c r="BK22" s="23">
        <f>'Intermediate calculations'!BF42*'Intermediate calculations'!BF43*(1-Constants!$H$26)</f>
        <v>6837646.2430382166</v>
      </c>
      <c r="BL22" s="23">
        <f>'Intermediate calculations'!BG42*'Intermediate calculations'!BG43*(1-Constants!$H$26)</f>
        <v>7097322.9125103243</v>
      </c>
      <c r="BM22" s="23">
        <f>'Intermediate calculations'!BH42*'Intermediate calculations'!BH43*(1-Constants!$H$26)</f>
        <v>7231769.7518002978</v>
      </c>
      <c r="BN22" s="23">
        <f>'Intermediate calculations'!BI42*'Intermediate calculations'!BI43*(1-Constants!$H$26)</f>
        <v>7347692.3186154654</v>
      </c>
      <c r="BO22" s="23">
        <f>'Intermediate calculations'!BJ42*'Intermediate calculations'!BJ43*(1-Constants!$H$26)</f>
        <v>7467274.5095209358</v>
      </c>
      <c r="BP22" s="23">
        <f>'Intermediate calculations'!BK42*'Intermediate calculations'!BK43*(1-Constants!$H$26)</f>
        <v>7582645.2140612397</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3533276.9831531961</v>
      </c>
      <c r="AN41" s="22">
        <f>((Data!$AJ$42*LN('Intermediate calculations'!AH60))+Data!$AK$42)</f>
        <v>3551931.0222022552</v>
      </c>
      <c r="AO41" s="22">
        <f>((Data!$AJ$42*LN('Intermediate calculations'!AI60))+Data!$AK$42)</f>
        <v>3566422.838835245</v>
      </c>
      <c r="AP41" s="22">
        <f>((Data!$AJ$42*LN('Intermediate calculations'!AJ60))+Data!$AK$42)</f>
        <v>3579481.1515507102</v>
      </c>
      <c r="AQ41" s="22">
        <f>((Data!$AJ$42*LN('Intermediate calculations'!AK60))+Data!$AK$42)</f>
        <v>3593294.0317839291</v>
      </c>
      <c r="AR41" s="22">
        <f>((Data!$AJ$42*LN('Intermediate calculations'!AL60))+Data!$AK$42)</f>
        <v>3606093.083162548</v>
      </c>
      <c r="AS41" s="22">
        <f>((Data!$AJ$42*LN('Intermediate calculations'!AM60))+Data!$AK$42)</f>
        <v>3616984.3085118905</v>
      </c>
      <c r="AT41" s="22">
        <f>((Data!$AJ$42*LN('Intermediate calculations'!AN60))+Data!$AK$42)</f>
        <v>3627673.4518968351</v>
      </c>
      <c r="AU41" s="22">
        <f>((Data!$AJ$42*LN('Intermediate calculations'!AO60))+Data!$AK$42)</f>
        <v>3638495.0968434643</v>
      </c>
      <c r="AV41" s="22">
        <f>((Data!$AJ$42*LN('Intermediate calculations'!AP60))+Data!$AK$42)</f>
        <v>3652868.9061719403</v>
      </c>
      <c r="AW41" s="22">
        <f>((Data!$AJ$42*LN('Intermediate calculations'!AQ60))+Data!$AK$42)</f>
        <v>3665364.2871667575</v>
      </c>
      <c r="AX41" s="22">
        <f>((Data!$AJ$42*LN('Intermediate calculations'!AR60))+Data!$AK$42)</f>
        <v>3680183.7820024807</v>
      </c>
      <c r="AY41" s="22">
        <f>((Data!$AJ$42*LN('Intermediate calculations'!AS60))+Data!$AK$42)</f>
        <v>3695406.1510227546</v>
      </c>
      <c r="AZ41" s="22">
        <f>((Data!$AJ$42*LN('Intermediate calculations'!AT60))+Data!$AK$42)</f>
        <v>3713135.7342542354</v>
      </c>
      <c r="BA41" s="22">
        <f>((Data!$AJ$42*LN('Intermediate calculations'!AU60))+Data!$AK$42)</f>
        <v>3731930.7764723375</v>
      </c>
      <c r="BB41" s="22">
        <f>((Data!$AJ$42*LN('Intermediate calculations'!AV60))+Data!$AK$42)</f>
        <v>3746547.9088589028</v>
      </c>
      <c r="BC41" s="22">
        <f>((Data!$AJ$42*LN('Intermediate calculations'!AW60))+Data!$AK$42)</f>
        <v>3760985.8820335567</v>
      </c>
      <c r="BD41" s="22">
        <f>((Data!$AJ$42*LN('Intermediate calculations'!AX60))+Data!$AK$42)</f>
        <v>3776613.0989712644</v>
      </c>
      <c r="BE41" s="22">
        <f>((Data!$AJ$42*LN('Intermediate calculations'!AY60))+Data!$AK$42)</f>
        <v>3791935.9981892053</v>
      </c>
      <c r="BF41" s="22">
        <f>((Data!$AJ$42*LN('Intermediate calculations'!AZ60))+Data!$AK$42)</f>
        <v>3808500.4694599286</v>
      </c>
      <c r="BG41" s="22">
        <f>((Data!$AJ$42*LN('Intermediate calculations'!BA60))+Data!$AK$42)</f>
        <v>3824391.1055664252</v>
      </c>
      <c r="BH41" s="22">
        <f>((Data!$AJ$42*LN('Intermediate calculations'!BB60))+Data!$AK$42)</f>
        <v>3842306.6236225832</v>
      </c>
      <c r="BI41" s="22">
        <f>((Data!$AJ$42*LN('Intermediate calculations'!BC60))+Data!$AK$42)</f>
        <v>3860102.8689407464</v>
      </c>
      <c r="BJ41" s="22">
        <f>((Data!$AJ$42*LN('Intermediate calculations'!BD60))+Data!$AK$42)</f>
        <v>3878041.6504685972</v>
      </c>
      <c r="BK41" s="22">
        <f>((Data!$AJ$42*LN('Intermediate calculations'!BE60))+Data!$AK$42)</f>
        <v>3896192.0524529275</v>
      </c>
      <c r="BL41" s="22">
        <f>((Data!$AJ$42*LN('Intermediate calculations'!BF60))+Data!$AK$42)</f>
        <v>3914691.4307199623</v>
      </c>
      <c r="BM41" s="22">
        <f>((Data!$AJ$42*LN('Intermediate calculations'!BG60))+Data!$AK$42)</f>
        <v>3934292.2028700728</v>
      </c>
      <c r="BN41" s="22">
        <f>((Data!$AJ$42*LN('Intermediate calculations'!BH60))+Data!$AK$42)</f>
        <v>3946149.3107722662</v>
      </c>
      <c r="BO41" s="22">
        <f>((Data!$AJ$42*LN('Intermediate calculations'!BI60))+Data!$AK$42)</f>
        <v>3956766.270522777</v>
      </c>
      <c r="BP41" s="22">
        <f>((Data!$AJ$42*LN('Intermediate calculations'!BJ60))+Data!$AK$42)</f>
        <v>3967462.5008470714</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1948441.5283282835</v>
      </c>
      <c r="AN45" s="22">
        <f t="shared" si="16"/>
        <v>1958728.3822962984</v>
      </c>
      <c r="AO45" s="22">
        <f t="shared" si="16"/>
        <v>1966719.959940301</v>
      </c>
      <c r="AP45" s="22">
        <f t="shared" si="16"/>
        <v>1973921.0253835213</v>
      </c>
      <c r="AQ45" s="22">
        <f t="shared" si="16"/>
        <v>1981538.2004876963</v>
      </c>
      <c r="AR45" s="22">
        <f t="shared" si="16"/>
        <v>1988596.2950973788</v>
      </c>
      <c r="AS45" s="22">
        <f t="shared" si="16"/>
        <v>1994602.3104384409</v>
      </c>
      <c r="AT45" s="22">
        <f t="shared" si="16"/>
        <v>2000496.8867687955</v>
      </c>
      <c r="AU45" s="22">
        <f t="shared" si="16"/>
        <v>2006464.5316829567</v>
      </c>
      <c r="AV45" s="22">
        <f t="shared" si="16"/>
        <v>2014391.0336666424</v>
      </c>
      <c r="AW45" s="22">
        <f t="shared" si="16"/>
        <v>2021281.6678735474</v>
      </c>
      <c r="AX45" s="22">
        <f t="shared" si="16"/>
        <v>2029453.9451403585</v>
      </c>
      <c r="AY45" s="22">
        <f t="shared" si="16"/>
        <v>2037848.3891933039</v>
      </c>
      <c r="AZ45" s="22">
        <f t="shared" si="16"/>
        <v>2047625.4478311865</v>
      </c>
      <c r="BA45" s="22">
        <f t="shared" si="16"/>
        <v>2057990.0586327298</v>
      </c>
      <c r="BB45" s="22">
        <f t="shared" si="16"/>
        <v>2066050.7422142471</v>
      </c>
      <c r="BC45" s="22">
        <f t="shared" si="16"/>
        <v>2074012.6276403028</v>
      </c>
      <c r="BD45" s="22">
        <f t="shared" si="16"/>
        <v>2082630.3269032834</v>
      </c>
      <c r="BE45" s="22">
        <f t="shared" si="16"/>
        <v>2091080.2087871488</v>
      </c>
      <c r="BF45" s="22">
        <f t="shared" si="16"/>
        <v>2100214.7611793238</v>
      </c>
      <c r="BG45" s="22">
        <f t="shared" si="16"/>
        <v>2108977.7241310193</v>
      </c>
      <c r="BH45" s="22">
        <f t="shared" si="16"/>
        <v>2118857.3173665833</v>
      </c>
      <c r="BI45" s="22">
        <f t="shared" si="16"/>
        <v>2128671.1371128294</v>
      </c>
      <c r="BJ45" s="22">
        <f t="shared" si="16"/>
        <v>2138563.559094782</v>
      </c>
      <c r="BK45" s="22">
        <f t="shared" si="16"/>
        <v>2148572.680131922</v>
      </c>
      <c r="BL45" s="22">
        <f t="shared" si="16"/>
        <v>2158774.2457141303</v>
      </c>
      <c r="BM45" s="22">
        <f t="shared" si="16"/>
        <v>2169583.1799207241</v>
      </c>
      <c r="BN45" s="22">
        <f t="shared" si="16"/>
        <v>2176121.8355519297</v>
      </c>
      <c r="BO45" s="22">
        <f t="shared" si="16"/>
        <v>2181976.6058915094</v>
      </c>
      <c r="BP45" s="22">
        <f t="shared" si="16"/>
        <v>2187875.0903465324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640813.64081792883</v>
      </c>
      <c r="AN46" s="22">
        <f>((Data!$AJ$48*'Activity data'!AN47)+Data!$AK$48)</f>
        <v>640651.64965514897</v>
      </c>
      <c r="AO46" s="22">
        <f>((Data!$AJ$48*'Activity data'!AO47)+Data!$AK$48)</f>
        <v>640525.80311751727</v>
      </c>
      <c r="AP46" s="22">
        <f>((Data!$AJ$48*'Activity data'!AP47)+Data!$AK$48)</f>
        <v>640412.40508853504</v>
      </c>
      <c r="AQ46" s="22">
        <f>((Data!$AJ$48*'Activity data'!AQ47)+Data!$AK$48)</f>
        <v>640292.45441595244</v>
      </c>
      <c r="AR46" s="22">
        <f>((Data!$AJ$48*'Activity data'!AR47)+Data!$AK$48)</f>
        <v>640181.30780529883</v>
      </c>
      <c r="AS46" s="22">
        <f>((Data!$AJ$48*'Activity data'!AS47)+Data!$AK$48)</f>
        <v>640086.72870348627</v>
      </c>
      <c r="AT46" s="22">
        <f>((Data!$AJ$48*'Activity data'!AT47)+Data!$AK$48)</f>
        <v>639993.90447590244</v>
      </c>
      <c r="AU46" s="22">
        <f>((Data!$AJ$48*'Activity data'!AU47)+Data!$AK$48)</f>
        <v>639899.92960839602</v>
      </c>
      <c r="AV46" s="22">
        <f>((Data!$AJ$48*'Activity data'!AV47)+Data!$AK$48)</f>
        <v>639775.10784295574</v>
      </c>
      <c r="AW46" s="22">
        <f>((Data!$AJ$48*'Activity data'!AW47)+Data!$AK$48)</f>
        <v>639666.59829757502</v>
      </c>
      <c r="AX46" s="22">
        <f>((Data!$AJ$48*'Activity data'!AX47)+Data!$AK$48)</f>
        <v>639537.90621143032</v>
      </c>
      <c r="AY46" s="22">
        <f>((Data!$AJ$48*'Activity data'!AY47)+Data!$AK$48)</f>
        <v>639405.7155769316</v>
      </c>
      <c r="AZ46" s="22">
        <f>((Data!$AJ$48*'Activity data'!AZ47)+Data!$AK$48)</f>
        <v>639251.75236308191</v>
      </c>
      <c r="BA46" s="22">
        <f>((Data!$AJ$48*'Activity data'!BA47)+Data!$AK$48)</f>
        <v>639088.53673265467</v>
      </c>
      <c r="BB46" s="22">
        <f>((Data!$AJ$48*'Activity data'!BB47)+Data!$AK$48)</f>
        <v>638961.60195646074</v>
      </c>
      <c r="BC46" s="22">
        <f>((Data!$AJ$48*'Activity data'!BC47)+Data!$AK$48)</f>
        <v>638836.22299394244</v>
      </c>
      <c r="BD46" s="22">
        <f>((Data!$AJ$48*'Activity data'!BD47)+Data!$AK$48)</f>
        <v>638700.51667124778</v>
      </c>
      <c r="BE46" s="22">
        <f>((Data!$AJ$48*'Activity data'!BE47)+Data!$AK$48)</f>
        <v>638567.45303527359</v>
      </c>
      <c r="BF46" s="22">
        <f>((Data!$AJ$48*'Activity data'!BF47)+Data!$AK$48)</f>
        <v>638423.607621692</v>
      </c>
      <c r="BG46" s="22">
        <f>((Data!$AJ$48*'Activity data'!BG47)+Data!$AK$48)</f>
        <v>638285.61377417017</v>
      </c>
      <c r="BH46" s="22">
        <f>((Data!$AJ$48*'Activity data'!BH47)+Data!$AK$48)</f>
        <v>638130.03590740962</v>
      </c>
      <c r="BI46" s="22">
        <f>((Data!$AJ$48*'Activity data'!BI47)+Data!$AK$48)</f>
        <v>637975.49380182999</v>
      </c>
      <c r="BJ46" s="22">
        <f>((Data!$AJ$48*'Activity data'!BJ47)+Data!$AK$48)</f>
        <v>637819.71391572023</v>
      </c>
      <c r="BK46" s="22">
        <f>((Data!$AJ$48*'Activity data'!BK47)+Data!$AK$48)</f>
        <v>637662.09632337838</v>
      </c>
      <c r="BL46" s="22">
        <f>((Data!$AJ$48*'Activity data'!BL47)+Data!$AK$48)</f>
        <v>637501.44823058194</v>
      </c>
      <c r="BM46" s="22">
        <f>((Data!$AJ$48*'Activity data'!BM47)+Data!$AK$48)</f>
        <v>637331.23566355417</v>
      </c>
      <c r="BN46" s="22">
        <f>((Data!$AJ$48*'Activity data'!BN47)+Data!$AK$48)</f>
        <v>637228.26886417996</v>
      </c>
      <c r="BO46" s="22">
        <f>((Data!$AJ$48*'Activity data'!BO47)+Data!$AK$48)</f>
        <v>637136.07147729502</v>
      </c>
      <c r="BP46" s="22">
        <f>((Data!$AJ$48*'Activity data'!BP47)+Data!$AK$48)</f>
        <v>637043.18570692453</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420246.44013007381</v>
      </c>
      <c r="AN47" s="22">
        <f>((Data!$AJ$49*'Activity data'!AN41)+Data!$AK$49)</f>
        <v>420127.29179961613</v>
      </c>
      <c r="AO47" s="22">
        <f>((Data!$AJ$49*'Activity data'!AO41)+Data!$AK$49)</f>
        <v>420034.72869558382</v>
      </c>
      <c r="AP47" s="22">
        <f>((Data!$AJ$49*'Activity data'!AP41)+Data!$AK$49)</f>
        <v>419951.32176400453</v>
      </c>
      <c r="AQ47" s="22">
        <f>((Data!$AJ$49*'Activity data'!AQ41)+Data!$AK$49)</f>
        <v>419863.09520812181</v>
      </c>
      <c r="AR47" s="22">
        <f>((Data!$AJ$49*'Activity data'!AR41)+Data!$AK$49)</f>
        <v>419781.3442479574</v>
      </c>
      <c r="AS47" s="22">
        <f>((Data!$AJ$49*'Activity data'!AS41)+Data!$AK$49)</f>
        <v>419711.77908227936</v>
      </c>
      <c r="AT47" s="22">
        <f>((Data!$AJ$49*'Activity data'!AT41)+Data!$AK$49)</f>
        <v>419643.50466809003</v>
      </c>
      <c r="AU47" s="22">
        <f>((Data!$AJ$49*'Activity data'!AU41)+Data!$AK$49)</f>
        <v>419574.3839310311</v>
      </c>
      <c r="AV47" s="22">
        <f>((Data!$AJ$49*'Activity data'!AV41)+Data!$AK$49)</f>
        <v>419482.57457117602</v>
      </c>
      <c r="AW47" s="22">
        <f>((Data!$AJ$49*'Activity data'!AW41)+Data!$AK$49)</f>
        <v>419402.76323487237</v>
      </c>
      <c r="AX47" s="22">
        <f>((Data!$AJ$49*'Activity data'!AX41)+Data!$AK$49)</f>
        <v>419308.10716262663</v>
      </c>
      <c r="AY47" s="22">
        <f>((Data!$AJ$49*'Activity data'!AY41)+Data!$AK$49)</f>
        <v>419210.87782534439</v>
      </c>
      <c r="AZ47" s="22">
        <f>((Data!$AJ$49*'Activity data'!AZ41)+Data!$AK$49)</f>
        <v>419097.6342411433</v>
      </c>
      <c r="BA47" s="22">
        <f>((Data!$AJ$49*'Activity data'!BA41)+Data!$AK$49)</f>
        <v>418977.58528577874</v>
      </c>
      <c r="BB47" s="22">
        <f>((Data!$AJ$49*'Activity data'!BB41)+Data!$AK$49)</f>
        <v>418884.22175655281</v>
      </c>
      <c r="BC47" s="22">
        <f>((Data!$AJ$49*'Activity data'!BC41)+Data!$AK$49)</f>
        <v>418792.00256507215</v>
      </c>
      <c r="BD47" s="22">
        <f>((Data!$AJ$49*'Activity data'!BD41)+Data!$AK$49)</f>
        <v>418692.18735599431</v>
      </c>
      <c r="BE47" s="22">
        <f>((Data!$AJ$49*'Activity data'!BE41)+Data!$AK$49)</f>
        <v>418594.31590548495</v>
      </c>
      <c r="BF47" s="22">
        <f>((Data!$AJ$49*'Activity data'!BF41)+Data!$AK$49)</f>
        <v>418488.51420261344</v>
      </c>
      <c r="BG47" s="22">
        <f>((Data!$AJ$49*'Activity data'!BG41)+Data!$AK$49)</f>
        <v>418387.01646493742</v>
      </c>
      <c r="BH47" s="22">
        <f>((Data!$AJ$49*'Activity data'!BH41)+Data!$AK$49)</f>
        <v>418272.58526534238</v>
      </c>
      <c r="BI47" s="22">
        <f>((Data!$AJ$49*'Activity data'!BI41)+Data!$AK$49)</f>
        <v>418158.91589258623</v>
      </c>
      <c r="BJ47" s="22">
        <f>((Data!$AJ$49*'Activity data'!BJ41)+Data!$AK$49)</f>
        <v>418044.33610298316</v>
      </c>
      <c r="BK47" s="22">
        <f>((Data!$AJ$49*'Activity data'!BK41)+Data!$AK$49)</f>
        <v>417928.40463699435</v>
      </c>
      <c r="BL47" s="22">
        <f>((Data!$AJ$49*'Activity data'!BL41)+Data!$AK$49)</f>
        <v>417810.24416626594</v>
      </c>
      <c r="BM47" s="22">
        <f>((Data!$AJ$49*'Activity data'!BM41)+Data!$AK$49)</f>
        <v>417685.04879859113</v>
      </c>
      <c r="BN47" s="22">
        <f>((Data!$AJ$49*'Activity data'!BN41)+Data!$AK$49)</f>
        <v>417609.31428303191</v>
      </c>
      <c r="BO47" s="22">
        <f>((Data!$AJ$49*'Activity data'!BO41)+Data!$AK$49)</f>
        <v>417541.50092499808</v>
      </c>
      <c r="BP47" s="22">
        <f>((Data!$AJ$49*'Activity data'!BP41)+Data!$AK$49)</f>
        <v>417473.18124463403</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2773.6265048584878</v>
      </c>
      <c r="AN48" s="22">
        <f t="shared" ref="AN48:BP48" si="19">AN47*0.05*0.33*0.8*0.5</f>
        <v>2772.8401258774666</v>
      </c>
      <c r="AO48" s="22">
        <f t="shared" si="19"/>
        <v>2772.2292093908536</v>
      </c>
      <c r="AP48" s="22">
        <f t="shared" si="19"/>
        <v>2771.6787236424302</v>
      </c>
      <c r="AQ48" s="22">
        <f t="shared" si="19"/>
        <v>2771.0964283736043</v>
      </c>
      <c r="AR48" s="22">
        <f t="shared" si="19"/>
        <v>2770.5568720365195</v>
      </c>
      <c r="AS48" s="22">
        <f t="shared" si="19"/>
        <v>2770.0977419430442</v>
      </c>
      <c r="AT48" s="22">
        <f t="shared" si="19"/>
        <v>2769.6471308093946</v>
      </c>
      <c r="AU48" s="22">
        <f t="shared" si="19"/>
        <v>2769.1909339448057</v>
      </c>
      <c r="AV48" s="22">
        <f t="shared" si="19"/>
        <v>2768.5849921697627</v>
      </c>
      <c r="AW48" s="22">
        <f t="shared" si="19"/>
        <v>2768.0582373501584</v>
      </c>
      <c r="AX48" s="22">
        <f t="shared" si="19"/>
        <v>2767.4335072733365</v>
      </c>
      <c r="AY48" s="22">
        <f t="shared" si="19"/>
        <v>2766.7917936472736</v>
      </c>
      <c r="AZ48" s="22">
        <f t="shared" si="19"/>
        <v>2766.0443859915463</v>
      </c>
      <c r="BA48" s="22">
        <f t="shared" si="19"/>
        <v>2765.2520628861403</v>
      </c>
      <c r="BB48" s="22">
        <f t="shared" si="19"/>
        <v>2764.6358635932493</v>
      </c>
      <c r="BC48" s="22">
        <f t="shared" si="19"/>
        <v>2764.0272169294767</v>
      </c>
      <c r="BD48" s="22">
        <f t="shared" si="19"/>
        <v>2763.3684365495628</v>
      </c>
      <c r="BE48" s="22">
        <f t="shared" si="19"/>
        <v>2762.722484976201</v>
      </c>
      <c r="BF48" s="22">
        <f t="shared" si="19"/>
        <v>2762.0241937372489</v>
      </c>
      <c r="BG48" s="22">
        <f t="shared" si="19"/>
        <v>2761.3543086685877</v>
      </c>
      <c r="BH48" s="22">
        <f t="shared" si="19"/>
        <v>2760.5990627512601</v>
      </c>
      <c r="BI48" s="22">
        <f t="shared" si="19"/>
        <v>2759.8488448910693</v>
      </c>
      <c r="BJ48" s="22">
        <f t="shared" si="19"/>
        <v>2759.0926182796898</v>
      </c>
      <c r="BK48" s="22">
        <f t="shared" si="19"/>
        <v>2758.327470604163</v>
      </c>
      <c r="BL48" s="22">
        <f t="shared" si="19"/>
        <v>2757.5476114973558</v>
      </c>
      <c r="BM48" s="22">
        <f t="shared" si="19"/>
        <v>2756.7213220707017</v>
      </c>
      <c r="BN48" s="22">
        <f t="shared" si="19"/>
        <v>2756.2214742680112</v>
      </c>
      <c r="BO48" s="22">
        <f t="shared" si="19"/>
        <v>2755.7739061049879</v>
      </c>
      <c r="BP48" s="22">
        <f t="shared" si="19"/>
        <v>2755.3229962145851</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20343279.638966501</v>
      </c>
      <c r="AM50" s="22">
        <f>((AM5*Constants!$H63*Constants!$H81*(1-Constants!$H99))+(AM5*Constants!$H63*Constants!$H115))</f>
        <v>20613578.118136924</v>
      </c>
      <c r="AN50" s="22">
        <f>((AN5*Constants!$H63*Constants!$H81*(1-Constants!$H99))+(AN5*Constants!$H63*Constants!$H115))</f>
        <v>20834302.265554428</v>
      </c>
      <c r="AO50" s="22">
        <f>((AO5*Constants!$H63*Constants!$H81*(1-Constants!$H99))+(AO5*Constants!$H63*Constants!$H115))</f>
        <v>21040306.288775437</v>
      </c>
      <c r="AP50" s="22">
        <f>((AP5*Constants!$H63*Constants!$H81*(1-Constants!$H99))+(AP5*Constants!$H63*Constants!$H115))</f>
        <v>21263861.257936459</v>
      </c>
      <c r="AQ50" s="22">
        <f>((AQ5*Constants!$H63*Constants!$H81*(1-Constants!$H99))+(AQ5*Constants!$H63*Constants!$H115))</f>
        <v>21478410.988166969</v>
      </c>
      <c r="AR50" s="22">
        <f>((AR5*Constants!$H63*Constants!$H81*(1-Constants!$H99))+(AR5*Constants!$H63*Constants!$H115))</f>
        <v>21661940.023494814</v>
      </c>
      <c r="AS50" s="22">
        <f>((AS5*Constants!$H63*Constants!$H81*(1-Constants!$H99))+(AS5*Constants!$H63*Constants!$H115))</f>
        <v>21839634.118875913</v>
      </c>
      <c r="AT50" s="22">
        <f>((AT5*Constants!$H63*Constants!$H81*(1-Constants!$H99))+(AT5*Constants!$H63*Constants!$H115))</f>
        <v>22016299.999080013</v>
      </c>
      <c r="AU50" s="22">
        <f>((AU5*Constants!$H63*Constants!$H81*(1-Constants!$H99))+(AU5*Constants!$H63*Constants!$H115))</f>
        <v>22245676.049155131</v>
      </c>
      <c r="AV50" s="22">
        <f>((AV5*Constants!$H63*Constants!$H81*(1-Constants!$H99))+(AV5*Constants!$H63*Constants!$H115))</f>
        <v>22442653.575916294</v>
      </c>
      <c r="AW50" s="22">
        <f>((AW5*Constants!$H63*Constants!$H81*(1-Constants!$H99))+(AW5*Constants!$H63*Constants!$H115))</f>
        <v>22679193.696382836</v>
      </c>
      <c r="AX50" s="22">
        <f>((AX5*Constants!$H63*Constants!$H81*(1-Constants!$H99))+(AX5*Constants!$H63*Constants!$H115))</f>
        <v>22925152.208575249</v>
      </c>
      <c r="AY50" s="22">
        <f>((AY5*Constants!$H63*Constants!$H81*(1-Constants!$H99))+(AY5*Constants!$H63*Constants!$H115))</f>
        <v>23216112.268954068</v>
      </c>
      <c r="AZ50" s="22">
        <f>((AZ5*Constants!$H63*Constants!$H81*(1-Constants!$H99))+(AZ5*Constants!$H63*Constants!$H115))</f>
        <v>23529674.297373015</v>
      </c>
      <c r="BA50" s="22">
        <f>((BA5*Constants!$H63*Constants!$H81*(1-Constants!$H99))+(BA5*Constants!$H63*Constants!$H115))</f>
        <v>23775324.174494423</v>
      </c>
      <c r="BB50" s="22">
        <f>((BB5*Constants!$H63*Constants!$H81*(1-Constants!$H99))+(BB5*Constants!$H63*Constants!$H115))</f>
        <v>24020924.305862114</v>
      </c>
      <c r="BC50" s="22">
        <f>((BC5*Constants!$H63*Constants!$H81*(1-Constants!$H99))+(BC5*Constants!$H63*Constants!$H115))</f>
        <v>24290879.651323263</v>
      </c>
      <c r="BD50" s="22">
        <f>((BD5*Constants!$H63*Constants!$H81*(1-Constants!$H99))+(BD5*Constants!$H63*Constants!$H115))</f>
        <v>24558925.307769708</v>
      </c>
      <c r="BE50" s="22">
        <f>((BE5*Constants!$H63*Constants!$H81*(1-Constants!$H99))+(BE5*Constants!$H63*Constants!$H115))</f>
        <v>24853512.152615119</v>
      </c>
      <c r="BF50" s="22">
        <f>((BF5*Constants!$H63*Constants!$H81*(1-Constants!$H99))+(BF5*Constants!$H63*Constants!$H115))</f>
        <v>25139615.67997884</v>
      </c>
      <c r="BG50" s="22">
        <f>((BG5*Constants!$H63*Constants!$H81*(1-Constants!$H99))+(BG5*Constants!$H63*Constants!$H115))</f>
        <v>25468771.596924312</v>
      </c>
      <c r="BH50" s="22">
        <f>((BH5*Constants!$H63*Constants!$H81*(1-Constants!$H99))+(BH5*Constants!$H63*Constants!$H115))</f>
        <v>25801099.522149935</v>
      </c>
      <c r="BI50" s="22">
        <f>((BI5*Constants!$H63*Constants!$H81*(1-Constants!$H99))+(BI5*Constants!$H63*Constants!$H115))</f>
        <v>26141796.107723333</v>
      </c>
      <c r="BJ50" s="22">
        <f>((BJ5*Constants!$H63*Constants!$H81*(1-Constants!$H99))+(BJ5*Constants!$H63*Constants!$H115))</f>
        <v>26492535.004857194</v>
      </c>
      <c r="BK50" s="22">
        <f>((BK5*Constants!$H63*Constants!$H81*(1-Constants!$H99))+(BK5*Constants!$H63*Constants!$H115))</f>
        <v>26856551.105961524</v>
      </c>
      <c r="BL50" s="22">
        <f>((BL5*Constants!$H63*Constants!$H81*(1-Constants!$H99))+(BL5*Constants!$H63*Constants!$H115))</f>
        <v>27250688.336867843</v>
      </c>
      <c r="BM50" s="22">
        <f>((BM5*Constants!$H63*Constants!$H81*(1-Constants!$H99))+(BM5*Constants!$H63*Constants!$H115))</f>
        <v>27484069.804828666</v>
      </c>
      <c r="BN50" s="22">
        <f>((BN5*Constants!$H63*Constants!$H81*(1-Constants!$H99))+(BN5*Constants!$H63*Constants!$H115))</f>
        <v>27692303.467067268</v>
      </c>
      <c r="BO50" s="22">
        <f>((BO5*Constants!$H63*Constants!$H81*(1-Constants!$H99))+(BO5*Constants!$H63*Constants!$H115))</f>
        <v>27903664.130153015</v>
      </c>
      <c r="BP50" s="22">
        <f>((BP5*Constants!$H63*Constants!$H81*(1-Constants!$H99))+(BP5*Constants!$H63*Constants!$H115))</f>
        <v>28107985.76129587</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59483154.910453729</v>
      </c>
      <c r="AM51" s="22">
        <f>((AM6*Constants!$H64*Constants!$H82*(1-Constants!$H100))+(AM6*Constants!$H64*Constants!$H116))</f>
        <v>60273499.761131465</v>
      </c>
      <c r="AN51" s="22">
        <f>((AN6*Constants!$H64*Constants!$H82*(1-Constants!$H100))+(AN6*Constants!$H64*Constants!$H116))</f>
        <v>60918890.715113372</v>
      </c>
      <c r="AO51" s="22">
        <f>((AO6*Constants!$H64*Constants!$H82*(1-Constants!$H100))+(AO6*Constants!$H64*Constants!$H116))</f>
        <v>61521240.456300661</v>
      </c>
      <c r="AP51" s="22">
        <f>((AP6*Constants!$H64*Constants!$H82*(1-Constants!$H100))+(AP6*Constants!$H64*Constants!$H116))</f>
        <v>62174908.65029902</v>
      </c>
      <c r="AQ51" s="22">
        <f>((AQ6*Constants!$H64*Constants!$H82*(1-Constants!$H100))+(AQ6*Constants!$H64*Constants!$H116))</f>
        <v>62802245.788940728</v>
      </c>
      <c r="AR51" s="22">
        <f>((AR6*Constants!$H64*Constants!$H82*(1-Constants!$H100))+(AR6*Constants!$H64*Constants!$H116))</f>
        <v>63338879.322604671</v>
      </c>
      <c r="AS51" s="22">
        <f>((AS6*Constants!$H64*Constants!$H82*(1-Constants!$H100))+(AS6*Constants!$H64*Constants!$H116))</f>
        <v>63858451.662453994</v>
      </c>
      <c r="AT51" s="22">
        <f>((AT6*Constants!$H64*Constants!$H82*(1-Constants!$H100))+(AT6*Constants!$H64*Constants!$H116))</f>
        <v>64375017.531186566</v>
      </c>
      <c r="AU51" s="22">
        <f>((AU6*Constants!$H64*Constants!$H82*(1-Constants!$H100))+(AU6*Constants!$H64*Constants!$H116))</f>
        <v>65045706.395593241</v>
      </c>
      <c r="AV51" s="22">
        <f>((AV6*Constants!$H64*Constants!$H82*(1-Constants!$H100))+(AV6*Constants!$H64*Constants!$H116))</f>
        <v>65621662.925029591</v>
      </c>
      <c r="AW51" s="22">
        <f>((AW6*Constants!$H64*Constants!$H82*(1-Constants!$H100))+(AW6*Constants!$H64*Constants!$H116))</f>
        <v>66313299.321812831</v>
      </c>
      <c r="AX51" s="22">
        <f>((AX6*Constants!$H64*Constants!$H82*(1-Constants!$H100))+(AX6*Constants!$H64*Constants!$H116))</f>
        <v>67032474.820647471</v>
      </c>
      <c r="AY51" s="22">
        <f>((AY6*Constants!$H64*Constants!$H82*(1-Constants!$H100))+(AY6*Constants!$H64*Constants!$H116))</f>
        <v>67883233.530718833</v>
      </c>
      <c r="AZ51" s="22">
        <f>((AZ6*Constants!$H64*Constants!$H82*(1-Constants!$H100))+(AZ6*Constants!$H64*Constants!$H116))</f>
        <v>68800079.734550893</v>
      </c>
      <c r="BA51" s="22">
        <f>((BA6*Constants!$H64*Constants!$H82*(1-Constants!$H100))+(BA6*Constants!$H64*Constants!$H116))</f>
        <v>69518352.793461114</v>
      </c>
      <c r="BB51" s="22">
        <f>((BB6*Constants!$H64*Constants!$H82*(1-Constants!$H100))+(BB6*Constants!$H64*Constants!$H116))</f>
        <v>70236480.397241831</v>
      </c>
      <c r="BC51" s="22">
        <f>((BC6*Constants!$H64*Constants!$H82*(1-Constants!$H100))+(BC6*Constants!$H64*Constants!$H116))</f>
        <v>71025821.934985459</v>
      </c>
      <c r="BD51" s="22">
        <f>((BD6*Constants!$H64*Constants!$H82*(1-Constants!$H100))+(BD6*Constants!$H64*Constants!$H116))</f>
        <v>71809579.597881556</v>
      </c>
      <c r="BE51" s="22">
        <f>((BE6*Constants!$H64*Constants!$H82*(1-Constants!$H100))+(BE6*Constants!$H64*Constants!$H116))</f>
        <v>72670942.91970098</v>
      </c>
      <c r="BF51" s="22">
        <f>((BF6*Constants!$H64*Constants!$H82*(1-Constants!$H100))+(BF6*Constants!$H64*Constants!$H116))</f>
        <v>73507501.269221261</v>
      </c>
      <c r="BG51" s="22">
        <f>((BG6*Constants!$H64*Constants!$H82*(1-Constants!$H100))+(BG6*Constants!$H64*Constants!$H116))</f>
        <v>74469943.54720366</v>
      </c>
      <c r="BH51" s="22">
        <f>((BH6*Constants!$H64*Constants!$H82*(1-Constants!$H100))+(BH6*Constants!$H64*Constants!$H116))</f>
        <v>75441660.684660763</v>
      </c>
      <c r="BI51" s="22">
        <f>((BI6*Constants!$H64*Constants!$H82*(1-Constants!$H100))+(BI6*Constants!$H64*Constants!$H116))</f>
        <v>76437847.540309489</v>
      </c>
      <c r="BJ51" s="22">
        <f>((BJ6*Constants!$H64*Constants!$H82*(1-Constants!$H100))+(BJ6*Constants!$H64*Constants!$H116))</f>
        <v>77463397.821365088</v>
      </c>
      <c r="BK51" s="22">
        <f>((BK6*Constants!$H64*Constants!$H82*(1-Constants!$H100))+(BK6*Constants!$H64*Constants!$H116))</f>
        <v>78527770.258659512</v>
      </c>
      <c r="BL51" s="22">
        <f>((BL6*Constants!$H64*Constants!$H82*(1-Constants!$H100))+(BL6*Constants!$H64*Constants!$H116))</f>
        <v>79680215.998876885</v>
      </c>
      <c r="BM51" s="22">
        <f>((BM6*Constants!$H64*Constants!$H82*(1-Constants!$H100))+(BM6*Constants!$H64*Constants!$H116))</f>
        <v>80362616.588079423</v>
      </c>
      <c r="BN51" s="22">
        <f>((BN6*Constants!$H64*Constants!$H82*(1-Constants!$H100))+(BN6*Constants!$H64*Constants!$H116))</f>
        <v>80971485.728568658</v>
      </c>
      <c r="BO51" s="22">
        <f>((BO6*Constants!$H64*Constants!$H82*(1-Constants!$H100))+(BO6*Constants!$H64*Constants!$H116))</f>
        <v>81589498.128114298</v>
      </c>
      <c r="BP51" s="22">
        <f>((BP6*Constants!$H64*Constants!$H82*(1-Constants!$H100))+(BP6*Constants!$H64*Constants!$H116))</f>
        <v>82186928.604051292</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3182013.3987547159</v>
      </c>
      <c r="AM52" s="22">
        <f>((AM7*Constants!$H65*Constants!$H83*(1-Constants!$H101))+(AM7*Constants!$H65*Constants!$H117))</f>
        <v>3224292.3919970766</v>
      </c>
      <c r="AN52" s="22">
        <f>((AN7*Constants!$H65*Constants!$H83*(1-Constants!$H101))+(AN7*Constants!$H65*Constants!$H117))</f>
        <v>3258817.1690721512</v>
      </c>
      <c r="AO52" s="22">
        <f>((AO7*Constants!$H65*Constants!$H83*(1-Constants!$H101))+(AO7*Constants!$H65*Constants!$H117))</f>
        <v>3291039.4839456598</v>
      </c>
      <c r="AP52" s="22">
        <f>((AP7*Constants!$H65*Constants!$H83*(1-Constants!$H101))+(AP7*Constants!$H65*Constants!$H117))</f>
        <v>3326007.0466913441</v>
      </c>
      <c r="AQ52" s="22">
        <f>((AQ7*Constants!$H65*Constants!$H83*(1-Constants!$H101))+(AQ7*Constants!$H65*Constants!$H117))</f>
        <v>3359566.0464400877</v>
      </c>
      <c r="AR52" s="22">
        <f>((AR7*Constants!$H65*Constants!$H83*(1-Constants!$H101))+(AR7*Constants!$H65*Constants!$H117))</f>
        <v>3388272.914744406</v>
      </c>
      <c r="AS52" s="22">
        <f>((AS7*Constants!$H65*Constants!$H83*(1-Constants!$H101))+(AS7*Constants!$H65*Constants!$H117))</f>
        <v>3416067.1053772289</v>
      </c>
      <c r="AT52" s="22">
        <f>((AT7*Constants!$H65*Constants!$H83*(1-Constants!$H101))+(AT7*Constants!$H65*Constants!$H117))</f>
        <v>3443700.4667569483</v>
      </c>
      <c r="AU52" s="22">
        <f>((AU7*Constants!$H65*Constants!$H83*(1-Constants!$H101))+(AU7*Constants!$H65*Constants!$H117))</f>
        <v>3479578.5394003782</v>
      </c>
      <c r="AV52" s="22">
        <f>((AV7*Constants!$H65*Constants!$H83*(1-Constants!$H101))+(AV7*Constants!$H65*Constants!$H117))</f>
        <v>3510388.9662603126</v>
      </c>
      <c r="AW52" s="22">
        <f>((AW7*Constants!$H65*Constants!$H83*(1-Constants!$H101))+(AW7*Constants!$H65*Constants!$H117))</f>
        <v>3547387.6137756272</v>
      </c>
      <c r="AX52" s="22">
        <f>((AX7*Constants!$H65*Constants!$H83*(1-Constants!$H101))+(AX7*Constants!$H65*Constants!$H117))</f>
        <v>3585859.4479746195</v>
      </c>
      <c r="AY52" s="22">
        <f>((AY7*Constants!$H65*Constants!$H83*(1-Constants!$H101))+(AY7*Constants!$H65*Constants!$H117))</f>
        <v>3631370.2420579139</v>
      </c>
      <c r="AZ52" s="22">
        <f>((AZ7*Constants!$H65*Constants!$H83*(1-Constants!$H101))+(AZ7*Constants!$H65*Constants!$H117))</f>
        <v>3680416.3444306422</v>
      </c>
      <c r="BA52" s="22">
        <f>((BA7*Constants!$H65*Constants!$H83*(1-Constants!$H101))+(BA7*Constants!$H65*Constants!$H117))</f>
        <v>3718839.9031819822</v>
      </c>
      <c r="BB52" s="22">
        <f>((BB7*Constants!$H65*Constants!$H83*(1-Constants!$H101))+(BB7*Constants!$H65*Constants!$H117))</f>
        <v>3757255.6809040261</v>
      </c>
      <c r="BC52" s="22">
        <f>((BC7*Constants!$H65*Constants!$H83*(1-Constants!$H101))+(BC7*Constants!$H65*Constants!$H117))</f>
        <v>3799481.0025614761</v>
      </c>
      <c r="BD52" s="22">
        <f>((BD7*Constants!$H65*Constants!$H83*(1-Constants!$H101))+(BD7*Constants!$H65*Constants!$H117))</f>
        <v>3841407.6183986235</v>
      </c>
      <c r="BE52" s="22">
        <f>((BE7*Constants!$H65*Constants!$H83*(1-Constants!$H101))+(BE7*Constants!$H65*Constants!$H117))</f>
        <v>3887485.6994175506</v>
      </c>
      <c r="BF52" s="22">
        <f>((BF7*Constants!$H65*Constants!$H83*(1-Constants!$H101))+(BF7*Constants!$H65*Constants!$H117))</f>
        <v>3932236.8542784685</v>
      </c>
      <c r="BG52" s="22">
        <f>((BG7*Constants!$H65*Constants!$H83*(1-Constants!$H101))+(BG7*Constants!$H65*Constants!$H117))</f>
        <v>3983722.0895299995</v>
      </c>
      <c r="BH52" s="22">
        <f>((BH7*Constants!$H65*Constants!$H83*(1-Constants!$H101))+(BH7*Constants!$H65*Constants!$H117))</f>
        <v>4035703.4774681935</v>
      </c>
      <c r="BI52" s="22">
        <f>((BI7*Constants!$H65*Constants!$H83*(1-Constants!$H101))+(BI7*Constants!$H65*Constants!$H117))</f>
        <v>4088993.8573599393</v>
      </c>
      <c r="BJ52" s="22">
        <f>((BJ7*Constants!$H65*Constants!$H83*(1-Constants!$H101))+(BJ7*Constants!$H65*Constants!$H117))</f>
        <v>4143855.0149486414</v>
      </c>
      <c r="BK52" s="22">
        <f>((BK7*Constants!$H65*Constants!$H83*(1-Constants!$H101))+(BK7*Constants!$H65*Constants!$H117))</f>
        <v>4200792.9390018396</v>
      </c>
      <c r="BL52" s="22">
        <f>((BL7*Constants!$H65*Constants!$H83*(1-Constants!$H101))+(BL7*Constants!$H65*Constants!$H117))</f>
        <v>4262442.2881701877</v>
      </c>
      <c r="BM52" s="22">
        <f>((BM7*Constants!$H65*Constants!$H83*(1-Constants!$H101))+(BM7*Constants!$H65*Constants!$H117))</f>
        <v>4298946.8720549773</v>
      </c>
      <c r="BN52" s="22">
        <f>((BN7*Constants!$H65*Constants!$H83*(1-Constants!$H101))+(BN7*Constants!$H65*Constants!$H117))</f>
        <v>4331517.9380322555</v>
      </c>
      <c r="BO52" s="22">
        <f>((BO7*Constants!$H65*Constants!$H83*(1-Constants!$H101))+(BO7*Constants!$H65*Constants!$H117))</f>
        <v>4364578.1168158315</v>
      </c>
      <c r="BP52" s="22">
        <f>((BP7*Constants!$H65*Constants!$H83*(1-Constants!$H101))+(BP7*Constants!$H65*Constants!$H117))</f>
        <v>4396537.2787351636</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20182918.256115068</v>
      </c>
      <c r="AM53" s="22">
        <f>((AM8*Constants!$H66*Constants!$H84*(1-Constants!$H102))+(AM8*Constants!$H66*Constants!$H118))</f>
        <v>20572559.682563171</v>
      </c>
      <c r="AN53" s="22">
        <f>((AN8*Constants!$H66*Constants!$H84*(1-Constants!$H102))+(AN8*Constants!$H66*Constants!$H118))</f>
        <v>20775418.714338519</v>
      </c>
      <c r="AO53" s="22">
        <f>((AO8*Constants!$H66*Constants!$H84*(1-Constants!$H102))+(AO8*Constants!$H66*Constants!$H118))</f>
        <v>20914755.810403984</v>
      </c>
      <c r="AP53" s="22">
        <f>((AP8*Constants!$H66*Constants!$H84*(1-Constants!$H102))+(AP8*Constants!$H66*Constants!$H118))</f>
        <v>21088514.371494737</v>
      </c>
      <c r="AQ53" s="22">
        <f>((AQ8*Constants!$H66*Constants!$H84*(1-Constants!$H102))+(AQ8*Constants!$H66*Constants!$H118))</f>
        <v>21217389.567579493</v>
      </c>
      <c r="AR53" s="22">
        <f>((AR8*Constants!$H66*Constants!$H84*(1-Constants!$H102))+(AR8*Constants!$H66*Constants!$H118))</f>
        <v>21263063.807807315</v>
      </c>
      <c r="AS53" s="22">
        <f>((AS8*Constants!$H66*Constants!$H84*(1-Constants!$H102))+(AS8*Constants!$H66*Constants!$H118))</f>
        <v>21301679.597236957</v>
      </c>
      <c r="AT53" s="22">
        <f>((AT8*Constants!$H66*Constants!$H84*(1-Constants!$H102))+(AT8*Constants!$H66*Constants!$H118))</f>
        <v>21347759.212773729</v>
      </c>
      <c r="AU53" s="22">
        <f>((AU8*Constants!$H66*Constants!$H84*(1-Constants!$H102))+(AU8*Constants!$H66*Constants!$H118))</f>
        <v>21550272.356490735</v>
      </c>
      <c r="AV53" s="22">
        <f>((AV8*Constants!$H66*Constants!$H84*(1-Constants!$H102))+(AV8*Constants!$H66*Constants!$H118))</f>
        <v>21670990.437637605</v>
      </c>
      <c r="AW53" s="22">
        <f>((AW8*Constants!$H66*Constants!$H84*(1-Constants!$H102))+(AW8*Constants!$H66*Constants!$H118))</f>
        <v>21708727.73711621</v>
      </c>
      <c r="AX53" s="22">
        <f>((AX8*Constants!$H66*Constants!$H84*(1-Constants!$H102))+(AX8*Constants!$H66*Constants!$H118))</f>
        <v>21756223.640091293</v>
      </c>
      <c r="AY53" s="22">
        <f>((AY8*Constants!$H66*Constants!$H84*(1-Constants!$H102))+(AY8*Constants!$H66*Constants!$H118))</f>
        <v>21902652.860172629</v>
      </c>
      <c r="AZ53" s="22">
        <f>((AZ8*Constants!$H66*Constants!$H84*(1-Constants!$H102))+(AZ8*Constants!$H66*Constants!$H118))</f>
        <v>22084751.612127624</v>
      </c>
      <c r="BA53" s="22">
        <f>((BA8*Constants!$H66*Constants!$H84*(1-Constants!$H102))+(BA8*Constants!$H66*Constants!$H118))</f>
        <v>22079536.266302492</v>
      </c>
      <c r="BB53" s="22">
        <f>((BB8*Constants!$H66*Constants!$H84*(1-Constants!$H102))+(BB8*Constants!$H66*Constants!$H118))</f>
        <v>22058277.622127652</v>
      </c>
      <c r="BC53" s="22">
        <f>((BC8*Constants!$H66*Constants!$H84*(1-Constants!$H102))+(BC8*Constants!$H66*Constants!$H118))</f>
        <v>22077685.814421654</v>
      </c>
      <c r="BD53" s="22">
        <f>((BD8*Constants!$H66*Constants!$H84*(1-Constants!$H102))+(BD8*Constants!$H66*Constants!$H118))</f>
        <v>22074765.5520817</v>
      </c>
      <c r="BE53" s="22">
        <f>((BE8*Constants!$H66*Constants!$H84*(1-Constants!$H102))+(BE8*Constants!$H66*Constants!$H118))</f>
        <v>22112679.999105111</v>
      </c>
      <c r="BF53" s="22">
        <f>((BF8*Constants!$H66*Constants!$H84*(1-Constants!$H102))+(BF8*Constants!$H66*Constants!$H118))</f>
        <v>22112298.332441352</v>
      </c>
      <c r="BG53" s="22">
        <f>((BG8*Constants!$H66*Constants!$H84*(1-Constants!$H102))+(BG8*Constants!$H66*Constants!$H118))</f>
        <v>22295713.284001756</v>
      </c>
      <c r="BH53" s="22">
        <f>((BH8*Constants!$H66*Constants!$H84*(1-Constants!$H102))+(BH8*Constants!$H66*Constants!$H118))</f>
        <v>22467239.650522571</v>
      </c>
      <c r="BI53" s="22">
        <f>((BI8*Constants!$H66*Constants!$H84*(1-Constants!$H102))+(BI8*Constants!$H66*Constants!$H118))</f>
        <v>22637242.68352313</v>
      </c>
      <c r="BJ53" s="22">
        <f>((BJ8*Constants!$H66*Constants!$H84*(1-Constants!$H102))+(BJ8*Constants!$H66*Constants!$H118))</f>
        <v>22808254.975432102</v>
      </c>
      <c r="BK53" s="22">
        <f>((BK8*Constants!$H66*Constants!$H84*(1-Constants!$H102))+(BK8*Constants!$H66*Constants!$H118))</f>
        <v>22985545.598952085</v>
      </c>
      <c r="BL53" s="22">
        <f>((BL8*Constants!$H66*Constants!$H84*(1-Constants!$H102))+(BL8*Constants!$H66*Constants!$H118))</f>
        <v>23199175.443043176</v>
      </c>
      <c r="BM53" s="22">
        <f>((BM8*Constants!$H66*Constants!$H84*(1-Constants!$H102))+(BM8*Constants!$H66*Constants!$H118))</f>
        <v>23093118.933673441</v>
      </c>
      <c r="BN53" s="22">
        <f>((BN8*Constants!$H66*Constants!$H84*(1-Constants!$H102))+(BN8*Constants!$H66*Constants!$H118))</f>
        <v>22932180.940983374</v>
      </c>
      <c r="BO53" s="22">
        <f>((BO8*Constants!$H66*Constants!$H84*(1-Constants!$H102))+(BO8*Constants!$H66*Constants!$H118))</f>
        <v>22769425.603232779</v>
      </c>
      <c r="BP53" s="22">
        <f>((BP8*Constants!$H66*Constants!$H84*(1-Constants!$H102))+(BP8*Constants!$H66*Constants!$H118))</f>
        <v>22586959.909280635</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134231556.34505692</v>
      </c>
      <c r="AM54" s="22">
        <f>((AM9*Constants!$H67*Constants!$H85*(1-Constants!$H103))+(AM9*Constants!$H67*Constants!$H119))</f>
        <v>136822964.30821359</v>
      </c>
      <c r="AN54" s="22">
        <f>((AN9*Constants!$H67*Constants!$H85*(1-Constants!$H103))+(AN9*Constants!$H67*Constants!$H119))</f>
        <v>138172129.14197624</v>
      </c>
      <c r="AO54" s="22">
        <f>((AO9*Constants!$H67*Constants!$H85*(1-Constants!$H103))+(AO9*Constants!$H67*Constants!$H119))</f>
        <v>139098825.42167807</v>
      </c>
      <c r="AP54" s="22">
        <f>((AP9*Constants!$H67*Constants!$H85*(1-Constants!$H103))+(AP9*Constants!$H67*Constants!$H119))</f>
        <v>140254450.28164712</v>
      </c>
      <c r="AQ54" s="22">
        <f>((AQ9*Constants!$H67*Constants!$H85*(1-Constants!$H103))+(AQ9*Constants!$H67*Constants!$H119))</f>
        <v>141111567.07344154</v>
      </c>
      <c r="AR54" s="22">
        <f>((AR9*Constants!$H67*Constants!$H85*(1-Constants!$H103))+(AR9*Constants!$H67*Constants!$H119))</f>
        <v>141415335.05549744</v>
      </c>
      <c r="AS54" s="22">
        <f>((AS9*Constants!$H67*Constants!$H85*(1-Constants!$H103))+(AS9*Constants!$H67*Constants!$H119))</f>
        <v>141672159.04144719</v>
      </c>
      <c r="AT54" s="22">
        <f>((AT9*Constants!$H67*Constants!$H85*(1-Constants!$H103))+(AT9*Constants!$H67*Constants!$H119))</f>
        <v>141978623.07359523</v>
      </c>
      <c r="AU54" s="22">
        <f>((AU9*Constants!$H67*Constants!$H85*(1-Constants!$H103))+(AU9*Constants!$H67*Constants!$H119))</f>
        <v>143325487.49213526</v>
      </c>
      <c r="AV54" s="22">
        <f>((AV9*Constants!$H67*Constants!$H85*(1-Constants!$H103))+(AV9*Constants!$H67*Constants!$H119))</f>
        <v>144128353.34660223</v>
      </c>
      <c r="AW54" s="22">
        <f>((AW9*Constants!$H67*Constants!$H85*(1-Constants!$H103))+(AW9*Constants!$H67*Constants!$H119))</f>
        <v>144379334.71495503</v>
      </c>
      <c r="AX54" s="22">
        <f>((AX9*Constants!$H67*Constants!$H85*(1-Constants!$H103))+(AX9*Constants!$H67*Constants!$H119))</f>
        <v>144695218.12167835</v>
      </c>
      <c r="AY54" s="22">
        <f>((AY9*Constants!$H67*Constants!$H85*(1-Constants!$H103))+(AY9*Constants!$H67*Constants!$H119))</f>
        <v>145669082.34966007</v>
      </c>
      <c r="AZ54" s="22">
        <f>((AZ9*Constants!$H67*Constants!$H85*(1-Constants!$H103))+(AZ9*Constants!$H67*Constants!$H119))</f>
        <v>146880175.73928949</v>
      </c>
      <c r="BA54" s="22">
        <f>((BA9*Constants!$H67*Constants!$H85*(1-Constants!$H103))+(BA9*Constants!$H67*Constants!$H119))</f>
        <v>146845489.77474749</v>
      </c>
      <c r="BB54" s="22">
        <f>((BB9*Constants!$H67*Constants!$H85*(1-Constants!$H103))+(BB9*Constants!$H67*Constants!$H119))</f>
        <v>146704103.83356875</v>
      </c>
      <c r="BC54" s="22">
        <f>((BC9*Constants!$H67*Constants!$H85*(1-Constants!$H103))+(BC9*Constants!$H67*Constants!$H119))</f>
        <v>146833182.88073176</v>
      </c>
      <c r="BD54" s="22">
        <f>((BD9*Constants!$H67*Constants!$H85*(1-Constants!$H103))+(BD9*Constants!$H67*Constants!$H119))</f>
        <v>146813760.94412905</v>
      </c>
      <c r="BE54" s="22">
        <f>((BE9*Constants!$H67*Constants!$H85*(1-Constants!$H103))+(BE9*Constants!$H67*Constants!$H119))</f>
        <v>147065920.47662744</v>
      </c>
      <c r="BF54" s="22">
        <f>((BF9*Constants!$H67*Constants!$H85*(1-Constants!$H103))+(BF9*Constants!$H67*Constants!$H119))</f>
        <v>147063382.10682222</v>
      </c>
      <c r="BG54" s="22">
        <f>((BG9*Constants!$H67*Constants!$H85*(1-Constants!$H103))+(BG9*Constants!$H67*Constants!$H119))</f>
        <v>148283229.21180904</v>
      </c>
      <c r="BH54" s="22">
        <f>((BH9*Constants!$H67*Constants!$H85*(1-Constants!$H103))+(BH9*Constants!$H67*Constants!$H119))</f>
        <v>149424008.30233154</v>
      </c>
      <c r="BI54" s="22">
        <f>((BI9*Constants!$H67*Constants!$H85*(1-Constants!$H103))+(BI9*Constants!$H67*Constants!$H119))</f>
        <v>150554656.08148172</v>
      </c>
      <c r="BJ54" s="22">
        <f>((BJ9*Constants!$H67*Constants!$H85*(1-Constants!$H103))+(BJ9*Constants!$H67*Constants!$H119))</f>
        <v>151692016.18995464</v>
      </c>
      <c r="BK54" s="22">
        <f>((BK9*Constants!$H67*Constants!$H85*(1-Constants!$H103))+(BK9*Constants!$H67*Constants!$H119))</f>
        <v>152871131.91635668</v>
      </c>
      <c r="BL54" s="22">
        <f>((BL9*Constants!$H67*Constants!$H85*(1-Constants!$H103))+(BL9*Constants!$H67*Constants!$H119))</f>
        <v>154291930.73693421</v>
      </c>
      <c r="BM54" s="22">
        <f>((BM9*Constants!$H67*Constants!$H85*(1-Constants!$H103))+(BM9*Constants!$H67*Constants!$H119))</f>
        <v>153586575.34022832</v>
      </c>
      <c r="BN54" s="22">
        <f>((BN9*Constants!$H67*Constants!$H85*(1-Constants!$H103))+(BN9*Constants!$H67*Constants!$H119))</f>
        <v>152516216.8836512</v>
      </c>
      <c r="BO54" s="22">
        <f>((BO9*Constants!$H67*Constants!$H85*(1-Constants!$H103))+(BO9*Constants!$H67*Constants!$H119))</f>
        <v>151433771.71826452</v>
      </c>
      <c r="BP54" s="22">
        <f>((BP9*Constants!$H67*Constants!$H85*(1-Constants!$H103))+(BP9*Constants!$H67*Constants!$H119))</f>
        <v>150220237.88891566</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23970292.951184135</v>
      </c>
      <c r="AM55" s="22">
        <f>((AM10*Constants!$H68*Constants!$H86*(1-Constants!$H104))+(AM10*Constants!$H68*Constants!$H120))</f>
        <v>25021709.585962027</v>
      </c>
      <c r="AN55" s="22">
        <f>((AN10*Constants!$H68*Constants!$H86*(1-Constants!$H104))+(AN10*Constants!$H68*Constants!$H120))</f>
        <v>25868865.177331001</v>
      </c>
      <c r="AO55" s="22">
        <f>((AO10*Constants!$H68*Constants!$H86*(1-Constants!$H104))+(AO10*Constants!$H68*Constants!$H120))</f>
        <v>26653313.030069828</v>
      </c>
      <c r="AP55" s="22">
        <f>((AP10*Constants!$H68*Constants!$H86*(1-Constants!$H104))+(AP10*Constants!$H68*Constants!$H120))</f>
        <v>27497803.564984452</v>
      </c>
      <c r="AQ55" s="22">
        <f>((AQ10*Constants!$H68*Constants!$H86*(1-Constants!$H104))+(AQ10*Constants!$H68*Constants!$H120))</f>
        <v>28300249.598462634</v>
      </c>
      <c r="AR55" s="22">
        <f>((AR10*Constants!$H68*Constants!$H86*(1-Constants!$H104))+(AR10*Constants!$H68*Constants!$H120))</f>
        <v>29004947.084817182</v>
      </c>
      <c r="AS55" s="22">
        <f>((AS10*Constants!$H68*Constants!$H86*(1-Constants!$H104))+(AS10*Constants!$H68*Constants!$H120))</f>
        <v>29711034.095764894</v>
      </c>
      <c r="AT55" s="22">
        <f>((AT10*Constants!$H68*Constants!$H86*(1-Constants!$H104))+(AT10*Constants!$H68*Constants!$H120))</f>
        <v>30439050.834846538</v>
      </c>
      <c r="AU55" s="22">
        <f>((AU10*Constants!$H68*Constants!$H86*(1-Constants!$H104))+(AU10*Constants!$H68*Constants!$H120))</f>
        <v>31407292.406074766</v>
      </c>
      <c r="AV55" s="22">
        <f>((AV10*Constants!$H68*Constants!$H86*(1-Constants!$H104))+(AV10*Constants!$H68*Constants!$H120))</f>
        <v>32276448.499109909</v>
      </c>
      <c r="AW55" s="22">
        <f>((AW10*Constants!$H68*Constants!$H86*(1-Constants!$H104))+(AW10*Constants!$H68*Constants!$H120))</f>
        <v>33404892.268268835</v>
      </c>
      <c r="AX55" s="22">
        <f>((AX10*Constants!$H68*Constants!$H86*(1-Constants!$H104))+(AX10*Constants!$H68*Constants!$H120))</f>
        <v>34590326.67581185</v>
      </c>
      <c r="AY55" s="22">
        <f>((AY10*Constants!$H68*Constants!$H86*(1-Constants!$H104))+(AY10*Constants!$H68*Constants!$H120))</f>
        <v>35983133.652673878</v>
      </c>
      <c r="AZ55" s="22">
        <f>((AZ10*Constants!$H68*Constants!$H86*(1-Constants!$H104))+(AZ10*Constants!$H68*Constants!$H120))</f>
        <v>37494743.566185407</v>
      </c>
      <c r="BA55" s="22">
        <f>((BA10*Constants!$H68*Constants!$H86*(1-Constants!$H104))+(BA10*Constants!$H68*Constants!$H120))</f>
        <v>38743306.120465115</v>
      </c>
      <c r="BB55" s="22">
        <f>((BB10*Constants!$H68*Constants!$H86*(1-Constants!$H104))+(BB10*Constants!$H68*Constants!$H120))</f>
        <v>40010058.851909488</v>
      </c>
      <c r="BC55" s="22">
        <f>((BC10*Constants!$H68*Constants!$H86*(1-Constants!$H104))+(BC10*Constants!$H68*Constants!$H120))</f>
        <v>41401185.507811286</v>
      </c>
      <c r="BD55" s="22">
        <f>((BD10*Constants!$H68*Constants!$H86*(1-Constants!$H104))+(BD10*Constants!$H68*Constants!$H120))</f>
        <v>42805206.051627681</v>
      </c>
      <c r="BE55" s="22">
        <f>((BE10*Constants!$H68*Constants!$H86*(1-Constants!$H104))+(BE10*Constants!$H68*Constants!$H120))</f>
        <v>44347764.934409209</v>
      </c>
      <c r="BF55" s="22">
        <f>((BF10*Constants!$H68*Constants!$H86*(1-Constants!$H104))+(BF10*Constants!$H68*Constants!$H120))</f>
        <v>45876665.448383369</v>
      </c>
      <c r="BG55" s="22">
        <f>((BG10*Constants!$H68*Constants!$H86*(1-Constants!$H104))+(BG10*Constants!$H68*Constants!$H120))</f>
        <v>47562356.518475823</v>
      </c>
      <c r="BH55" s="22">
        <f>((BH10*Constants!$H68*Constants!$H86*(1-Constants!$H104))+(BH10*Constants!$H68*Constants!$H120))</f>
        <v>49285247.446939103</v>
      </c>
      <c r="BI55" s="22">
        <f>((BI10*Constants!$H68*Constants!$H86*(1-Constants!$H104))+(BI10*Constants!$H68*Constants!$H120))</f>
        <v>51069611.358312525</v>
      </c>
      <c r="BJ55" s="22">
        <f>((BJ10*Constants!$H68*Constants!$H86*(1-Constants!$H104))+(BJ10*Constants!$H68*Constants!$H120))</f>
        <v>52924267.124764979</v>
      </c>
      <c r="BK55" s="22">
        <f>((BK10*Constants!$H68*Constants!$H86*(1-Constants!$H104))+(BK10*Constants!$H68*Constants!$H120))</f>
        <v>54865428.015612952</v>
      </c>
      <c r="BL55" s="22">
        <f>((BL10*Constants!$H68*Constants!$H86*(1-Constants!$H104))+(BL10*Constants!$H68*Constants!$H120))</f>
        <v>56971879.200741515</v>
      </c>
      <c r="BM55" s="22">
        <f>((BM10*Constants!$H68*Constants!$H86*(1-Constants!$H104))+(BM10*Constants!$H68*Constants!$H120))</f>
        <v>58355671.437431663</v>
      </c>
      <c r="BN55" s="22">
        <f>((BN10*Constants!$H68*Constants!$H86*(1-Constants!$H104))+(BN10*Constants!$H68*Constants!$H120))</f>
        <v>59639284.012611002</v>
      </c>
      <c r="BO55" s="22">
        <f>((BO10*Constants!$H68*Constants!$H86*(1-Constants!$H104))+(BO10*Constants!$H68*Constants!$H120))</f>
        <v>60954474.997585893</v>
      </c>
      <c r="BP55" s="22">
        <f>((BP10*Constants!$H68*Constants!$H86*(1-Constants!$H104))+(BP10*Constants!$H68*Constants!$H120))</f>
        <v>62253467.865605243</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3785545.0607327749</v>
      </c>
      <c r="AM56" s="22">
        <f>((AM11*Constants!$H69*Constants!$H87*(1-Constants!$H105))+(AM11*Constants!$H69*Constants!$H121))</f>
        <v>3801828.1916163606</v>
      </c>
      <c r="AN56" s="22">
        <f>((AN11*Constants!$H69*Constants!$H87*(1-Constants!$H105))+(AN11*Constants!$H69*Constants!$H121))</f>
        <v>3819848.9147838685</v>
      </c>
      <c r="AO56" s="22">
        <f>((AO11*Constants!$H69*Constants!$H87*(1-Constants!$H105))+(AO11*Constants!$H69*Constants!$H121))</f>
        <v>3838757.5920914081</v>
      </c>
      <c r="AP56" s="22">
        <f>((AP11*Constants!$H69*Constants!$H87*(1-Constants!$H105))+(AP11*Constants!$H69*Constants!$H121))</f>
        <v>3858734.2241596538</v>
      </c>
      <c r="AQ56" s="22">
        <f>((AQ11*Constants!$H69*Constants!$H87*(1-Constants!$H105))+(AQ11*Constants!$H69*Constants!$H121))</f>
        <v>3879653.2066134573</v>
      </c>
      <c r="AR56" s="22">
        <f>((AR11*Constants!$H69*Constants!$H87*(1-Constants!$H105))+(AR11*Constants!$H69*Constants!$H121))</f>
        <v>3899033.004940345</v>
      </c>
      <c r="AS56" s="22">
        <f>((AS11*Constants!$H69*Constants!$H87*(1-Constants!$H105))+(AS11*Constants!$H69*Constants!$H121))</f>
        <v>3916859.3230291069</v>
      </c>
      <c r="AT56" s="22">
        <f>((AT11*Constants!$H69*Constants!$H87*(1-Constants!$H105))+(AT11*Constants!$H69*Constants!$H121))</f>
        <v>3933055.0614395058</v>
      </c>
      <c r="AU56" s="22">
        <f>((AU11*Constants!$H69*Constants!$H87*(1-Constants!$H105))+(AU11*Constants!$H69*Constants!$H121))</f>
        <v>3947716.0471028518</v>
      </c>
      <c r="AV56" s="22">
        <f>((AV11*Constants!$H69*Constants!$H87*(1-Constants!$H105))+(AV11*Constants!$H69*Constants!$H121))</f>
        <v>3960472.4973827386</v>
      </c>
      <c r="AW56" s="22">
        <f>((AW11*Constants!$H69*Constants!$H87*(1-Constants!$H105))+(AW11*Constants!$H69*Constants!$H121))</f>
        <v>3973085.9757909477</v>
      </c>
      <c r="AX56" s="22">
        <f>((AX11*Constants!$H69*Constants!$H87*(1-Constants!$H105))+(AX11*Constants!$H69*Constants!$H121))</f>
        <v>3985416.0068315212</v>
      </c>
      <c r="AY56" s="22">
        <f>((AY11*Constants!$H69*Constants!$H87*(1-Constants!$H105))+(AY11*Constants!$H69*Constants!$H121))</f>
        <v>3997547.5678761969</v>
      </c>
      <c r="AZ56" s="22">
        <f>((AZ11*Constants!$H69*Constants!$H87*(1-Constants!$H105))+(AZ11*Constants!$H69*Constants!$H121))</f>
        <v>4009370.4904143787</v>
      </c>
      <c r="BA56" s="22">
        <f>((BA11*Constants!$H69*Constants!$H87*(1-Constants!$H105))+(BA11*Constants!$H69*Constants!$H121))</f>
        <v>4020545.1170470258</v>
      </c>
      <c r="BB56" s="22">
        <f>((BB11*Constants!$H69*Constants!$H87*(1-Constants!$H105))+(BB11*Constants!$H69*Constants!$H121))</f>
        <v>4031466.4800589257</v>
      </c>
      <c r="BC56" s="22">
        <f>((BC11*Constants!$H69*Constants!$H87*(1-Constants!$H105))+(BC11*Constants!$H69*Constants!$H121))</f>
        <v>4042191.552840834</v>
      </c>
      <c r="BD56" s="22">
        <f>((BD11*Constants!$H69*Constants!$H87*(1-Constants!$H105))+(BD11*Constants!$H69*Constants!$H121))</f>
        <v>4052606.5254136198</v>
      </c>
      <c r="BE56" s="22">
        <f>((BE11*Constants!$H69*Constants!$H87*(1-Constants!$H105))+(BE11*Constants!$H69*Constants!$H121))</f>
        <v>4062784.5049663121</v>
      </c>
      <c r="BF56" s="22">
        <f>((BF11*Constants!$H69*Constants!$H87*(1-Constants!$H105))+(BF11*Constants!$H69*Constants!$H121))</f>
        <v>4072584.2694595768</v>
      </c>
      <c r="BG56" s="22">
        <f>((BG11*Constants!$H69*Constants!$H87*(1-Constants!$H105))+(BG11*Constants!$H69*Constants!$H121))</f>
        <v>4082215.1113978112</v>
      </c>
      <c r="BH56" s="22">
        <f>((BH11*Constants!$H69*Constants!$H87*(1-Constants!$H105))+(BH11*Constants!$H69*Constants!$H121))</f>
        <v>4091522.1373449522</v>
      </c>
      <c r="BI56" s="22">
        <f>((BI11*Constants!$H69*Constants!$H87*(1-Constants!$H105))+(BI11*Constants!$H69*Constants!$H121))</f>
        <v>4100504.2957955627</v>
      </c>
      <c r="BJ56" s="22">
        <f>((BJ11*Constants!$H69*Constants!$H87*(1-Constants!$H105))+(BJ11*Constants!$H69*Constants!$H121))</f>
        <v>4109149.4240345457</v>
      </c>
      <c r="BK56" s="22">
        <f>((BK11*Constants!$H69*Constants!$H87*(1-Constants!$H105))+(BK11*Constants!$H69*Constants!$H121))</f>
        <v>4117451.4569802713</v>
      </c>
      <c r="BL56" s="22">
        <f>((BL11*Constants!$H69*Constants!$H87*(1-Constants!$H105))+(BL11*Constants!$H69*Constants!$H121))</f>
        <v>4125510.372123471</v>
      </c>
      <c r="BM56" s="22">
        <f>((BM11*Constants!$H69*Constants!$H87*(1-Constants!$H105))+(BM11*Constants!$H69*Constants!$H121))</f>
        <v>4132664.4396733535</v>
      </c>
      <c r="BN56" s="22">
        <f>((BN11*Constants!$H69*Constants!$H87*(1-Constants!$H105))+(BN11*Constants!$H69*Constants!$H121))</f>
        <v>4139359.2172065242</v>
      </c>
      <c r="BO56" s="22">
        <f>((BO11*Constants!$H69*Constants!$H87*(1-Constants!$H105))+(BO11*Constants!$H69*Constants!$H121))</f>
        <v>4145676.9954726095</v>
      </c>
      <c r="BP56" s="22">
        <f>((BP11*Constants!$H69*Constants!$H87*(1-Constants!$H105))+(BP11*Constants!$H69*Constants!$H121))</f>
        <v>4151570.4226139984</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3080919.1058365456</v>
      </c>
      <c r="AM57" s="22">
        <f>((AM12*Constants!$H70*Constants!$H88*(1-Constants!$H106))+(AM12*Constants!$H70*Constants!$H122))</f>
        <v>3094171.3609906188</v>
      </c>
      <c r="AN57" s="22">
        <f>((AN12*Constants!$H70*Constants!$H88*(1-Constants!$H106))+(AN12*Constants!$H70*Constants!$H122))</f>
        <v>3108837.7800708408</v>
      </c>
      <c r="AO57" s="22">
        <f>((AO12*Constants!$H70*Constants!$H88*(1-Constants!$H106))+(AO12*Constants!$H70*Constants!$H122))</f>
        <v>3124226.8731203941</v>
      </c>
      <c r="AP57" s="22">
        <f>((AP12*Constants!$H70*Constants!$H88*(1-Constants!$H106))+(AP12*Constants!$H70*Constants!$H122))</f>
        <v>3140485.1361768143</v>
      </c>
      <c r="AQ57" s="22">
        <f>((AQ12*Constants!$H70*Constants!$H88*(1-Constants!$H106))+(AQ12*Constants!$H70*Constants!$H122))</f>
        <v>3157510.3443522803</v>
      </c>
      <c r="AR57" s="22">
        <f>((AR12*Constants!$H70*Constants!$H88*(1-Constants!$H106))+(AR12*Constants!$H70*Constants!$H122))</f>
        <v>3173282.8658715482</v>
      </c>
      <c r="AS57" s="22">
        <f>((AS12*Constants!$H70*Constants!$H88*(1-Constants!$H106))+(AS12*Constants!$H70*Constants!$H122))</f>
        <v>3187791.0656433818</v>
      </c>
      <c r="AT57" s="22">
        <f>((AT12*Constants!$H70*Constants!$H88*(1-Constants!$H106))+(AT12*Constants!$H70*Constants!$H122))</f>
        <v>3200972.1952036438</v>
      </c>
      <c r="AU57" s="22">
        <f>((AU12*Constants!$H70*Constants!$H88*(1-Constants!$H106))+(AU12*Constants!$H70*Constants!$H122))</f>
        <v>3212904.2446485539</v>
      </c>
      <c r="AV57" s="22">
        <f>((AV12*Constants!$H70*Constants!$H88*(1-Constants!$H106))+(AV12*Constants!$H70*Constants!$H122))</f>
        <v>3223286.2611770667</v>
      </c>
      <c r="AW57" s="22">
        <f>((AW12*Constants!$H70*Constants!$H88*(1-Constants!$H106))+(AW12*Constants!$H70*Constants!$H122))</f>
        <v>3233551.9180363682</v>
      </c>
      <c r="AX57" s="22">
        <f>((AX12*Constants!$H70*Constants!$H88*(1-Constants!$H106))+(AX12*Constants!$H70*Constants!$H122))</f>
        <v>3243586.8872677498</v>
      </c>
      <c r="AY57" s="22">
        <f>((AY12*Constants!$H70*Constants!$H88*(1-Constants!$H106))+(AY12*Constants!$H70*Constants!$H122))</f>
        <v>3253460.3289007307</v>
      </c>
      <c r="AZ57" s="22">
        <f>((AZ12*Constants!$H70*Constants!$H88*(1-Constants!$H106))+(AZ12*Constants!$H70*Constants!$H122))</f>
        <v>3263082.5807430209</v>
      </c>
      <c r="BA57" s="22">
        <f>((BA12*Constants!$H70*Constants!$H88*(1-Constants!$H106))+(BA12*Constants!$H70*Constants!$H122))</f>
        <v>3272177.2078418327</v>
      </c>
      <c r="BB57" s="22">
        <f>((BB12*Constants!$H70*Constants!$H88*(1-Constants!$H106))+(BB12*Constants!$H70*Constants!$H122))</f>
        <v>3281065.7127797785</v>
      </c>
      <c r="BC57" s="22">
        <f>((BC12*Constants!$H70*Constants!$H88*(1-Constants!$H106))+(BC12*Constants!$H70*Constants!$H122))</f>
        <v>3289794.464152473</v>
      </c>
      <c r="BD57" s="22">
        <f>((BD12*Constants!$H70*Constants!$H88*(1-Constants!$H106))+(BD12*Constants!$H70*Constants!$H122))</f>
        <v>3298270.8361072284</v>
      </c>
      <c r="BE57" s="22">
        <f>((BE12*Constants!$H70*Constants!$H88*(1-Constants!$H106))+(BE12*Constants!$H70*Constants!$H122))</f>
        <v>3306554.3279583682</v>
      </c>
      <c r="BF57" s="22">
        <f>((BF12*Constants!$H70*Constants!$H88*(1-Constants!$H106))+(BF12*Constants!$H70*Constants!$H122))</f>
        <v>3314530.004162353</v>
      </c>
      <c r="BG57" s="22">
        <f>((BG12*Constants!$H70*Constants!$H88*(1-Constants!$H106))+(BG12*Constants!$H70*Constants!$H122))</f>
        <v>3322368.2003683848</v>
      </c>
      <c r="BH57" s="22">
        <f>((BH12*Constants!$H70*Constants!$H88*(1-Constants!$H106))+(BH12*Constants!$H70*Constants!$H122))</f>
        <v>3329942.8543743552</v>
      </c>
      <c r="BI57" s="22">
        <f>((BI12*Constants!$H70*Constants!$H88*(1-Constants!$H106))+(BI12*Constants!$H70*Constants!$H122))</f>
        <v>3337253.1103977719</v>
      </c>
      <c r="BJ57" s="22">
        <f>((BJ12*Constants!$H70*Constants!$H88*(1-Constants!$H106))+(BJ12*Constants!$H70*Constants!$H122))</f>
        <v>3344289.0696418388</v>
      </c>
      <c r="BK57" s="22">
        <f>((BK12*Constants!$H70*Constants!$H88*(1-Constants!$H106))+(BK12*Constants!$H70*Constants!$H122))</f>
        <v>3351045.7959545399</v>
      </c>
      <c r="BL57" s="22">
        <f>((BL12*Constants!$H70*Constants!$H88*(1-Constants!$H106))+(BL12*Constants!$H70*Constants!$H122))</f>
        <v>3357604.6574232746</v>
      </c>
      <c r="BM57" s="22">
        <f>((BM12*Constants!$H70*Constants!$H88*(1-Constants!$H106))+(BM12*Constants!$H70*Constants!$H122))</f>
        <v>3363427.0959480484</v>
      </c>
      <c r="BN57" s="22">
        <f>((BN12*Constants!$H70*Constants!$H88*(1-Constants!$H106))+(BN12*Constants!$H70*Constants!$H122))</f>
        <v>3368875.7348310524</v>
      </c>
      <c r="BO57" s="22">
        <f>((BO12*Constants!$H70*Constants!$H88*(1-Constants!$H106))+(BO12*Constants!$H70*Constants!$H122))</f>
        <v>3374017.5475566024</v>
      </c>
      <c r="BP57" s="22">
        <f>((BP12*Constants!$H70*Constants!$H88*(1-Constants!$H106))+(BP12*Constants!$H70*Constants!$H122))</f>
        <v>3378813.9961491991</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477260.45982372056</v>
      </c>
      <c r="AM58" s="22">
        <f>((AM13*Constants!$H71*Constants!$H89*(1-Constants!$H107))+(AM13*Constants!$H71*Constants!$H123))</f>
        <v>480659.96768137725</v>
      </c>
      <c r="AN58" s="22">
        <f>((AN13*Constants!$H71*Constants!$H89*(1-Constants!$H107))+(AN13*Constants!$H71*Constants!$H123))</f>
        <v>484341.1842152488</v>
      </c>
      <c r="AO58" s="22">
        <f>((AO13*Constants!$H71*Constants!$H89*(1-Constants!$H107))+(AO13*Constants!$H71*Constants!$H123))</f>
        <v>488143.87346938654</v>
      </c>
      <c r="AP58" s="22">
        <f>((AP13*Constants!$H71*Constants!$H89*(1-Constants!$H107))+(AP13*Constants!$H71*Constants!$H123))</f>
        <v>492104.38235578366</v>
      </c>
      <c r="AQ58" s="22">
        <f>((AQ13*Constants!$H71*Constants!$H89*(1-Constants!$H107))+(AQ13*Constants!$H71*Constants!$H123))</f>
        <v>496200.57348307892</v>
      </c>
      <c r="AR58" s="22">
        <f>((AR13*Constants!$H71*Constants!$H89*(1-Constants!$H107))+(AR13*Constants!$H71*Constants!$H123))</f>
        <v>499965.37368076044</v>
      </c>
      <c r="AS58" s="22">
        <f>((AS13*Constants!$H71*Constants!$H89*(1-Constants!$H107))+(AS13*Constants!$H71*Constants!$H123))</f>
        <v>503400.55603145371</v>
      </c>
      <c r="AT58" s="22">
        <f>((AT13*Constants!$H71*Constants!$H89*(1-Constants!$H107))+(AT13*Constants!$H71*Constants!$H123))</f>
        <v>506495.76886867906</v>
      </c>
      <c r="AU58" s="22">
        <f>((AU13*Constants!$H71*Constants!$H89*(1-Constants!$H107))+(AU13*Constants!$H71*Constants!$H123))</f>
        <v>509272.92485647212</v>
      </c>
      <c r="AV58" s="22">
        <f>((AV13*Constants!$H71*Constants!$H89*(1-Constants!$H107))+(AV13*Constants!$H71*Constants!$H123))</f>
        <v>511666.35206836718</v>
      </c>
      <c r="AW58" s="22">
        <f>((AW13*Constants!$H71*Constants!$H89*(1-Constants!$H107))+(AW13*Constants!$H71*Constants!$H123))</f>
        <v>514008.88033773057</v>
      </c>
      <c r="AX58" s="22">
        <f>((AX13*Constants!$H71*Constants!$H89*(1-Constants!$H107))+(AX13*Constants!$H71*Constants!$H123))</f>
        <v>516275.83128008689</v>
      </c>
      <c r="AY58" s="22">
        <f>((AY13*Constants!$H71*Constants!$H89*(1-Constants!$H107))+(AY13*Constants!$H71*Constants!$H123))</f>
        <v>518484.55861963239</v>
      </c>
      <c r="AZ58" s="22">
        <f>((AZ13*Constants!$H71*Constants!$H89*(1-Constants!$H107))+(AZ13*Constants!$H71*Constants!$H123))</f>
        <v>520615.93718542246</v>
      </c>
      <c r="BA58" s="22">
        <f>((BA13*Constants!$H71*Constants!$H89*(1-Constants!$H107))+(BA13*Constants!$H71*Constants!$H123))</f>
        <v>522608.36636596895</v>
      </c>
      <c r="BB58" s="22">
        <f>((BB13*Constants!$H71*Constants!$H89*(1-Constants!$H107))+(BB13*Constants!$H71*Constants!$H123))</f>
        <v>524536.53498189209</v>
      </c>
      <c r="BC58" s="22">
        <f>((BC13*Constants!$H71*Constants!$H89*(1-Constants!$H107))+(BC13*Constants!$H71*Constants!$H123))</f>
        <v>526412.06884352164</v>
      </c>
      <c r="BD58" s="22">
        <f>((BD13*Constants!$H71*Constants!$H89*(1-Constants!$H107))+(BD13*Constants!$H71*Constants!$H123))</f>
        <v>528214.96696898469</v>
      </c>
      <c r="BE58" s="22">
        <f>((BE13*Constants!$H71*Constants!$H89*(1-Constants!$H107))+(BE13*Constants!$H71*Constants!$H123))</f>
        <v>529959.70110460802</v>
      </c>
      <c r="BF58" s="22">
        <f>((BF13*Constants!$H71*Constants!$H89*(1-Constants!$H107))+(BF13*Constants!$H71*Constants!$H123))</f>
        <v>531621.22609659238</v>
      </c>
      <c r="BG58" s="22">
        <f>((BG13*Constants!$H71*Constants!$H89*(1-Constants!$H107))+(BG13*Constants!$H71*Constants!$H123))</f>
        <v>533238.87735865242</v>
      </c>
      <c r="BH58" s="22">
        <f>((BH13*Constants!$H71*Constants!$H89*(1-Constants!$H107))+(BH13*Constants!$H71*Constants!$H123))</f>
        <v>534785.02696369973</v>
      </c>
      <c r="BI58" s="22">
        <f>((BI13*Constants!$H71*Constants!$H89*(1-Constants!$H107))+(BI13*Constants!$H71*Constants!$H123))</f>
        <v>536260.30141050229</v>
      </c>
      <c r="BJ58" s="22">
        <f>((BJ13*Constants!$H71*Constants!$H89*(1-Constants!$H107))+(BJ13*Constants!$H71*Constants!$H123))</f>
        <v>537663.25829856005</v>
      </c>
      <c r="BK58" s="22">
        <f>((BK13*Constants!$H71*Constants!$H89*(1-Constants!$H107))+(BK13*Constants!$H71*Constants!$H123))</f>
        <v>538993.53991115175</v>
      </c>
      <c r="BL58" s="22">
        <f>((BL13*Constants!$H71*Constants!$H89*(1-Constants!$H107))+(BL13*Constants!$H71*Constants!$H123))</f>
        <v>540270.03258174972</v>
      </c>
      <c r="BM58" s="22">
        <f>((BM13*Constants!$H71*Constants!$H89*(1-Constants!$H107))+(BM13*Constants!$H71*Constants!$H123))</f>
        <v>541373.24901675177</v>
      </c>
      <c r="BN58" s="22">
        <f>((BN13*Constants!$H71*Constants!$H89*(1-Constants!$H107))+(BN13*Constants!$H71*Constants!$H123))</f>
        <v>542385.0532368439</v>
      </c>
      <c r="BO58" s="22">
        <f>((BO13*Constants!$H71*Constants!$H89*(1-Constants!$H107))+(BO13*Constants!$H71*Constants!$H123))</f>
        <v>543321.04402558121</v>
      </c>
      <c r="BP58" s="22">
        <f>((BP13*Constants!$H71*Constants!$H89*(1-Constants!$H107))+(BP13*Constants!$H71*Constants!$H123))</f>
        <v>544173.28391980927</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5758653.0559748588</v>
      </c>
      <c r="AM59" s="22">
        <f>((AM14*Constants!$H72*Constants!$H90*(1-Constants!$H108))+(AM14*Constants!$H72*Constants!$H124))</f>
        <v>5799671.7197052157</v>
      </c>
      <c r="AN59" s="22">
        <f>((AN14*Constants!$H72*Constants!$H90*(1-Constants!$H108))+(AN14*Constants!$H72*Constants!$H124))</f>
        <v>5844089.4970553741</v>
      </c>
      <c r="AO59" s="22">
        <f>((AO14*Constants!$H72*Constants!$H90*(1-Constants!$H108))+(AO14*Constants!$H72*Constants!$H124))</f>
        <v>5889972.9714633552</v>
      </c>
      <c r="AP59" s="22">
        <f>((AP14*Constants!$H72*Constants!$H90*(1-Constants!$H108))+(AP14*Constants!$H72*Constants!$H124))</f>
        <v>5937760.7069281582</v>
      </c>
      <c r="AQ59" s="22">
        <f>((AQ14*Constants!$H72*Constants!$H90*(1-Constants!$H108))+(AQ14*Constants!$H72*Constants!$H124))</f>
        <v>5987185.5923707308</v>
      </c>
      <c r="AR59" s="22">
        <f>((AR14*Constants!$H72*Constants!$H90*(1-Constants!$H108))+(AR14*Constants!$H72*Constants!$H124))</f>
        <v>6032611.8951730225</v>
      </c>
      <c r="AS59" s="22">
        <f>((AS14*Constants!$H72*Constants!$H90*(1-Constants!$H108))+(AS14*Constants!$H72*Constants!$H124))</f>
        <v>6074061.0094553102</v>
      </c>
      <c r="AT59" s="22">
        <f>((AT14*Constants!$H72*Constants!$H90*(1-Constants!$H108))+(AT14*Constants!$H72*Constants!$H124))</f>
        <v>6111408.0313949939</v>
      </c>
      <c r="AU59" s="22">
        <f>((AU14*Constants!$H72*Constants!$H90*(1-Constants!$H108))+(AU14*Constants!$H72*Constants!$H124))</f>
        <v>6144917.3604978714</v>
      </c>
      <c r="AV59" s="22">
        <f>((AV14*Constants!$H72*Constants!$H90*(1-Constants!$H108))+(AV14*Constants!$H72*Constants!$H124))</f>
        <v>6173796.5953985015</v>
      </c>
      <c r="AW59" s="22">
        <f>((AW14*Constants!$H72*Constants!$H90*(1-Constants!$H108))+(AW14*Constants!$H72*Constants!$H124))</f>
        <v>6202061.6806353135</v>
      </c>
      <c r="AX59" s="22">
        <f>((AX14*Constants!$H72*Constants!$H90*(1-Constants!$H108))+(AX14*Constants!$H72*Constants!$H124))</f>
        <v>6229414.8453554055</v>
      </c>
      <c r="AY59" s="22">
        <f>((AY14*Constants!$H72*Constants!$H90*(1-Constants!$H108))+(AY14*Constants!$H72*Constants!$H124))</f>
        <v>6256065.4806256872</v>
      </c>
      <c r="AZ59" s="22">
        <f>((AZ14*Constants!$H72*Constants!$H90*(1-Constants!$H108))+(AZ14*Constants!$H72*Constants!$H124))</f>
        <v>6281782.8209975678</v>
      </c>
      <c r="BA59" s="22">
        <f>((BA14*Constants!$H72*Constants!$H90*(1-Constants!$H108))+(BA14*Constants!$H72*Constants!$H124))</f>
        <v>6305823.5898339506</v>
      </c>
      <c r="BB59" s="22">
        <f>((BB14*Constants!$H72*Constants!$H90*(1-Constants!$H108))+(BB14*Constants!$H72*Constants!$H124))</f>
        <v>6329088.9868807141</v>
      </c>
      <c r="BC59" s="22">
        <f>((BC14*Constants!$H72*Constants!$H90*(1-Constants!$H108))+(BC14*Constants!$H72*Constants!$H124))</f>
        <v>6351719.2898558388</v>
      </c>
      <c r="BD59" s="22">
        <f>((BD14*Constants!$H72*Constants!$H90*(1-Constants!$H108))+(BD14*Constants!$H72*Constants!$H124))</f>
        <v>6373473.1657240465</v>
      </c>
      <c r="BE59" s="22">
        <f>((BE14*Constants!$H72*Constants!$H90*(1-Constants!$H108))+(BE14*Constants!$H72*Constants!$H124))</f>
        <v>6394525.2314360943</v>
      </c>
      <c r="BF59" s="22">
        <f>((BF14*Constants!$H72*Constants!$H90*(1-Constants!$H108))+(BF14*Constants!$H72*Constants!$H124))</f>
        <v>6414573.2906786371</v>
      </c>
      <c r="BG59" s="22">
        <f>((BG14*Constants!$H72*Constants!$H90*(1-Constants!$H108))+(BG14*Constants!$H72*Constants!$H124))</f>
        <v>6434091.9668899523</v>
      </c>
      <c r="BH59" s="22">
        <f>((BH14*Constants!$H72*Constants!$H90*(1-Constants!$H108))+(BH14*Constants!$H72*Constants!$H124))</f>
        <v>6452747.8998607853</v>
      </c>
      <c r="BI59" s="22">
        <f>((BI14*Constants!$H72*Constants!$H90*(1-Constants!$H108))+(BI14*Constants!$H72*Constants!$H124))</f>
        <v>6470548.6489624809</v>
      </c>
      <c r="BJ59" s="22">
        <f>((BJ14*Constants!$H72*Constants!$H90*(1-Constants!$H108))+(BJ14*Constants!$H72*Constants!$H124))</f>
        <v>6487476.810104927</v>
      </c>
      <c r="BK59" s="22">
        <f>((BK14*Constants!$H72*Constants!$H90*(1-Constants!$H108))+(BK14*Constants!$H72*Constants!$H124))</f>
        <v>6503528.067056926</v>
      </c>
      <c r="BL59" s="22">
        <f>((BL14*Constants!$H72*Constants!$H90*(1-Constants!$H108))+(BL14*Constants!$H72*Constants!$H124))</f>
        <v>6518930.3034399329</v>
      </c>
      <c r="BM59" s="22">
        <f>((BM14*Constants!$H72*Constants!$H90*(1-Constants!$H108))+(BM14*Constants!$H72*Constants!$H124))</f>
        <v>6532241.7784721879</v>
      </c>
      <c r="BN59" s="22">
        <f>((BN14*Constants!$H72*Constants!$H90*(1-Constants!$H108))+(BN14*Constants!$H72*Constants!$H124))</f>
        <v>6544450.2682897486</v>
      </c>
      <c r="BO59" s="22">
        <f>((BO14*Constants!$H72*Constants!$H90*(1-Constants!$H108))+(BO14*Constants!$H72*Constants!$H124))</f>
        <v>6555743.9887415068</v>
      </c>
      <c r="BP59" s="22">
        <f>((BP14*Constants!$H72*Constants!$H90*(1-Constants!$H108))+(BP14*Constants!$H72*Constants!$H124))</f>
        <v>6566027.165925581</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6520325.2617935343</v>
      </c>
      <c r="AM62" s="22">
        <f>((AM17*Constants!$H75*Constants!$H93*(1-Constants!$H111))+(AM17*Constants!$H75*Constants!$H127))</f>
        <v>6617048.8741725273</v>
      </c>
      <c r="AN62" s="22">
        <f>((AN17*Constants!$H75*Constants!$H93*(1-Constants!$H111))+(AN17*Constants!$H75*Constants!$H127))</f>
        <v>6652493.210969599</v>
      </c>
      <c r="AO62" s="22">
        <f>((AO17*Constants!$H75*Constants!$H93*(1-Constants!$H111))+(AO17*Constants!$H75*Constants!$H127))</f>
        <v>6668087.6890433421</v>
      </c>
      <c r="AP62" s="22">
        <f>((AP17*Constants!$H75*Constants!$H93*(1-Constants!$H111))+(AP17*Constants!$H75*Constants!$H127))</f>
        <v>6696018.5283058304</v>
      </c>
      <c r="AQ62" s="22">
        <f>((AQ17*Constants!$H75*Constants!$H93*(1-Constants!$H111))+(AQ17*Constants!$H75*Constants!$H127))</f>
        <v>6710134.874725</v>
      </c>
      <c r="AR62" s="22">
        <f>((AR17*Constants!$H75*Constants!$H93*(1-Constants!$H111))+(AR17*Constants!$H75*Constants!$H127))</f>
        <v>6699195.3171340004</v>
      </c>
      <c r="AS62" s="22">
        <f>((AS17*Constants!$H75*Constants!$H93*(1-Constants!$H111))+(AS17*Constants!$H75*Constants!$H127))</f>
        <v>6688173.0475593302</v>
      </c>
      <c r="AT62" s="22">
        <f>((AT17*Constants!$H75*Constants!$H93*(1-Constants!$H111))+(AT17*Constants!$H75*Constants!$H127))</f>
        <v>6681752.8644786719</v>
      </c>
      <c r="AU62" s="22">
        <f>((AU17*Constants!$H75*Constants!$H93*(1-Constants!$H111))+(AU17*Constants!$H75*Constants!$H127))</f>
        <v>6728514.0629945081</v>
      </c>
      <c r="AV62" s="22">
        <f>((AV17*Constants!$H75*Constants!$H93*(1-Constants!$H111))+(AV17*Constants!$H75*Constants!$H127))</f>
        <v>6750489.3142102845</v>
      </c>
      <c r="AW62" s="22">
        <f>((AW17*Constants!$H75*Constants!$H93*(1-Constants!$H111))+(AW17*Constants!$H75*Constants!$H127))</f>
        <v>6806471.244679749</v>
      </c>
      <c r="AX62" s="22">
        <f>((AX17*Constants!$H75*Constants!$H93*(1-Constants!$H111))+(AX17*Constants!$H75*Constants!$H127))</f>
        <v>6868950.2265701219</v>
      </c>
      <c r="AY62" s="22">
        <f>((AY17*Constants!$H75*Constants!$H93*(1-Constants!$H111))+(AY17*Constants!$H75*Constants!$H127))</f>
        <v>6967856.9370125728</v>
      </c>
      <c r="AZ62" s="22">
        <f>((AZ17*Constants!$H75*Constants!$H93*(1-Constants!$H111))+(AZ17*Constants!$H75*Constants!$H127))</f>
        <v>7082812.5519520501</v>
      </c>
      <c r="BA62" s="22">
        <f>((BA17*Constants!$H75*Constants!$H93*(1-Constants!$H111))+(BA17*Constants!$H75*Constants!$H127))</f>
        <v>7138573.4503431469</v>
      </c>
      <c r="BB62" s="22">
        <f>((BB17*Constants!$H75*Constants!$H93*(1-Constants!$H111))+(BB17*Constants!$H75*Constants!$H127))</f>
        <v>7192187.4151961897</v>
      </c>
      <c r="BC62" s="22">
        <f>((BC17*Constants!$H75*Constants!$H93*(1-Constants!$H111))+(BC17*Constants!$H75*Constants!$H127))</f>
        <v>7263219.5969443507</v>
      </c>
      <c r="BD62" s="22">
        <f>((BD17*Constants!$H75*Constants!$H93*(1-Constants!$H111))+(BD17*Constants!$H75*Constants!$H127))</f>
        <v>7330212.5550000295</v>
      </c>
      <c r="BE62" s="22">
        <f>((BE17*Constants!$H75*Constants!$H93*(1-Constants!$H111))+(BE17*Constants!$H75*Constants!$H127))</f>
        <v>7415344.0282732127</v>
      </c>
      <c r="BF62" s="22">
        <f>((BF17*Constants!$H75*Constants!$H93*(1-Constants!$H111))+(BF17*Constants!$H75*Constants!$H127))</f>
        <v>7491045.6120353257</v>
      </c>
      <c r="BG62" s="22">
        <f>((BG17*Constants!$H75*Constants!$H93*(1-Constants!$H111))+(BG17*Constants!$H75*Constants!$H127))</f>
        <v>7596230.7898938004</v>
      </c>
      <c r="BH62" s="22">
        <f>((BH17*Constants!$H75*Constants!$H93*(1-Constants!$H111))+(BH17*Constants!$H75*Constants!$H127))</f>
        <v>7700006.9380071415</v>
      </c>
      <c r="BI62" s="22">
        <f>((BI17*Constants!$H75*Constants!$H93*(1-Constants!$H111))+(BI17*Constants!$H75*Constants!$H127))</f>
        <v>7806142.0007954463</v>
      </c>
      <c r="BJ62" s="22">
        <f>((BJ17*Constants!$H75*Constants!$H93*(1-Constants!$H111))+(BJ17*Constants!$H75*Constants!$H127))</f>
        <v>7915643.0967661859</v>
      </c>
      <c r="BK62" s="22">
        <f>((BK17*Constants!$H75*Constants!$H93*(1-Constants!$H111))+(BK17*Constants!$H75*Constants!$H127))</f>
        <v>8030549.5437438935</v>
      </c>
      <c r="BL62" s="22">
        <f>((BL17*Constants!$H75*Constants!$H93*(1-Constants!$H111))+(BL17*Constants!$H75*Constants!$H127))</f>
        <v>8162075.8745930651</v>
      </c>
      <c r="BM62" s="22">
        <f>((BM17*Constants!$H75*Constants!$H93*(1-Constants!$H111))+(BM17*Constants!$H75*Constants!$H127))</f>
        <v>8178468.3593600318</v>
      </c>
      <c r="BN62" s="22">
        <f>((BN17*Constants!$H75*Constants!$H93*(1-Constants!$H111))+(BN17*Constants!$H75*Constants!$H127))</f>
        <v>8176394.914168776</v>
      </c>
      <c r="BO62" s="22">
        <f>((BO17*Constants!$H75*Constants!$H93*(1-Constants!$H111))+(BO17*Constants!$H75*Constants!$H127))</f>
        <v>8175447.2658600351</v>
      </c>
      <c r="BP62" s="22">
        <f>((BP17*Constants!$H75*Constants!$H93*(1-Constants!$H111))+(BP17*Constants!$H75*Constants!$H127))</f>
        <v>8168872.7344874423</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1654231.418315463</v>
      </c>
      <c r="AM63" s="22">
        <f>((AM18*Constants!$H76*Constants!$H94*(1-Constants!$H112))+(AM18*Constants!$H76*Constants!$H128))</f>
        <v>1678770.5681379193</v>
      </c>
      <c r="AN63" s="22">
        <f>((AN18*Constants!$H76*Constants!$H94*(1-Constants!$H112))+(AN18*Constants!$H76*Constants!$H128))</f>
        <v>1687762.9317358881</v>
      </c>
      <c r="AO63" s="22">
        <f>((AO18*Constants!$H76*Constants!$H94*(1-Constants!$H112))+(AO18*Constants!$H76*Constants!$H128))</f>
        <v>1691719.3103743864</v>
      </c>
      <c r="AP63" s="22">
        <f>((AP18*Constants!$H76*Constants!$H94*(1-Constants!$H112))+(AP18*Constants!$H76*Constants!$H128))</f>
        <v>1698805.4709557705</v>
      </c>
      <c r="AQ63" s="22">
        <f>((AQ18*Constants!$H76*Constants!$H94*(1-Constants!$H112))+(AQ18*Constants!$H76*Constants!$H128))</f>
        <v>1702386.841948909</v>
      </c>
      <c r="AR63" s="22">
        <f>((AR18*Constants!$H76*Constants!$H94*(1-Constants!$H112))+(AR18*Constants!$H76*Constants!$H128))</f>
        <v>1699611.434412794</v>
      </c>
      <c r="AS63" s="22">
        <f>((AS18*Constants!$H76*Constants!$H94*(1-Constants!$H112))+(AS18*Constants!$H76*Constants!$H128))</f>
        <v>1696815.0425305667</v>
      </c>
      <c r="AT63" s="22">
        <f>((AT18*Constants!$H76*Constants!$H94*(1-Constants!$H112))+(AT18*Constants!$H76*Constants!$H128))</f>
        <v>1695186.2175660217</v>
      </c>
      <c r="AU63" s="22">
        <f>((AU18*Constants!$H76*Constants!$H94*(1-Constants!$H112))+(AU18*Constants!$H76*Constants!$H128))</f>
        <v>1707049.7121981445</v>
      </c>
      <c r="AV63" s="22">
        <f>((AV18*Constants!$H76*Constants!$H94*(1-Constants!$H112))+(AV18*Constants!$H76*Constants!$H128))</f>
        <v>1712624.9173492622</v>
      </c>
      <c r="AW63" s="22">
        <f>((AW18*Constants!$H76*Constants!$H94*(1-Constants!$H112))+(AW18*Constants!$H76*Constants!$H128))</f>
        <v>1726827.7468895584</v>
      </c>
      <c r="AX63" s="22">
        <f>((AX18*Constants!$H76*Constants!$H94*(1-Constants!$H112))+(AX18*Constants!$H76*Constants!$H128))</f>
        <v>1742678.9031858605</v>
      </c>
      <c r="AY63" s="22">
        <f>((AY18*Constants!$H76*Constants!$H94*(1-Constants!$H112))+(AY18*Constants!$H76*Constants!$H128))</f>
        <v>1767771.9133236902</v>
      </c>
      <c r="AZ63" s="22">
        <f>((AZ18*Constants!$H76*Constants!$H94*(1-Constants!$H112))+(AZ18*Constants!$H76*Constants!$H128))</f>
        <v>1796936.591818939</v>
      </c>
      <c r="BA63" s="22">
        <f>((BA18*Constants!$H76*Constants!$H94*(1-Constants!$H112))+(BA18*Constants!$H76*Constants!$H128))</f>
        <v>1811083.3446768904</v>
      </c>
      <c r="BB63" s="22">
        <f>((BB18*Constants!$H76*Constants!$H94*(1-Constants!$H112))+(BB18*Constants!$H76*Constants!$H128))</f>
        <v>1824685.4122976656</v>
      </c>
      <c r="BC63" s="22">
        <f>((BC18*Constants!$H76*Constants!$H94*(1-Constants!$H112))+(BC18*Constants!$H76*Constants!$H128))</f>
        <v>1842706.5480602975</v>
      </c>
      <c r="BD63" s="22">
        <f>((BD18*Constants!$H76*Constants!$H94*(1-Constants!$H112))+(BD18*Constants!$H76*Constants!$H128))</f>
        <v>1859702.9173474198</v>
      </c>
      <c r="BE63" s="22">
        <f>((BE18*Constants!$H76*Constants!$H94*(1-Constants!$H112))+(BE18*Constants!$H76*Constants!$H128))</f>
        <v>1881301.097211417</v>
      </c>
      <c r="BF63" s="22">
        <f>((BF18*Constants!$H76*Constants!$H94*(1-Constants!$H112))+(BF18*Constants!$H76*Constants!$H128))</f>
        <v>1900506.8780962005</v>
      </c>
      <c r="BG63" s="22">
        <f>((BG18*Constants!$H76*Constants!$H94*(1-Constants!$H112))+(BG18*Constants!$H76*Constants!$H128))</f>
        <v>1927192.7593932832</v>
      </c>
      <c r="BH63" s="22">
        <f>((BH18*Constants!$H76*Constants!$H94*(1-Constants!$H112))+(BH18*Constants!$H76*Constants!$H128))</f>
        <v>1953521.1644633128</v>
      </c>
      <c r="BI63" s="22">
        <f>((BI18*Constants!$H76*Constants!$H94*(1-Constants!$H112))+(BI18*Constants!$H76*Constants!$H128))</f>
        <v>1980448.0351944529</v>
      </c>
      <c r="BJ63" s="22">
        <f>((BJ18*Constants!$H76*Constants!$H94*(1-Constants!$H112))+(BJ18*Constants!$H76*Constants!$H128))</f>
        <v>2008228.8813979665</v>
      </c>
      <c r="BK63" s="22">
        <f>((BK18*Constants!$H76*Constants!$H94*(1-Constants!$H112))+(BK18*Constants!$H76*Constants!$H128))</f>
        <v>2037381.085793555</v>
      </c>
      <c r="BL63" s="22">
        <f>((BL18*Constants!$H76*Constants!$H94*(1-Constants!$H112))+(BL18*Constants!$H76*Constants!$H128))</f>
        <v>2070749.8181942767</v>
      </c>
      <c r="BM63" s="22">
        <f>((BM18*Constants!$H76*Constants!$H94*(1-Constants!$H112))+(BM18*Constants!$H76*Constants!$H128))</f>
        <v>2074908.6541782219</v>
      </c>
      <c r="BN63" s="22">
        <f>((BN18*Constants!$H76*Constants!$H94*(1-Constants!$H112))+(BN18*Constants!$H76*Constants!$H128))</f>
        <v>2074382.6132152611</v>
      </c>
      <c r="BO63" s="22">
        <f>((BO18*Constants!$H76*Constants!$H94*(1-Constants!$H112))+(BO18*Constants!$H76*Constants!$H128))</f>
        <v>2074142.1912205149</v>
      </c>
      <c r="BP63" s="22">
        <f>((BP18*Constants!$H76*Constants!$H94*(1-Constants!$H112))+(BP18*Constants!$H76*Constants!$H128))</f>
        <v>2072474.2075048911</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10707030.32971354</v>
      </c>
      <c r="AM64" s="22">
        <f>((AM19*Constants!$H77*Constants!$H95*(1-Constants!$H113))+(AM19*Constants!$H77*Constants!$H129))</f>
        <v>11010890.732921612</v>
      </c>
      <c r="AN64" s="22">
        <f>((AN19*Constants!$H77*Constants!$H95*(1-Constants!$H113))+(AN19*Constants!$H77*Constants!$H129))</f>
        <v>11267632.516185863</v>
      </c>
      <c r="AO64" s="22">
        <f>((AO19*Constants!$H77*Constants!$H95*(1-Constants!$H113))+(AO19*Constants!$H77*Constants!$H129))</f>
        <v>11509500.653097553</v>
      </c>
      <c r="AP64" s="22">
        <f>((AP19*Constants!$H77*Constants!$H95*(1-Constants!$H113))+(AP19*Constants!$H77*Constants!$H129))</f>
        <v>11765797.096908495</v>
      </c>
      <c r="AQ64" s="22">
        <f>((AQ19*Constants!$H77*Constants!$H95*(1-Constants!$H113))+(AQ19*Constants!$H77*Constants!$H129))</f>
        <v>12012415.773541603</v>
      </c>
      <c r="AR64" s="22">
        <f>((AR19*Constants!$H77*Constants!$H95*(1-Constants!$H113))+(AR19*Constants!$H77*Constants!$H129))</f>
        <v>12231991.635040376</v>
      </c>
      <c r="AS64" s="22">
        <f>((AS19*Constants!$H77*Constants!$H95*(1-Constants!$H113))+(AS19*Constants!$H77*Constants!$H129))</f>
        <v>12447731.287264178</v>
      </c>
      <c r="AT64" s="22">
        <f>((AT19*Constants!$H77*Constants!$H95*(1-Constants!$H113))+(AT19*Constants!$H77*Constants!$H129))</f>
        <v>12664254.710743904</v>
      </c>
      <c r="AU64" s="22">
        <f>((AU19*Constants!$H77*Constants!$H95*(1-Constants!$H113))+(AU19*Constants!$H77*Constants!$H129))</f>
        <v>12932181.507574569</v>
      </c>
      <c r="AV64" s="22">
        <f>((AV19*Constants!$H77*Constants!$H95*(1-Constants!$H113))+(AV19*Constants!$H77*Constants!$H129))</f>
        <v>13172122.283428561</v>
      </c>
      <c r="AW64" s="22">
        <f>((AW19*Constants!$H77*Constants!$H95*(1-Constants!$H113))+(AW19*Constants!$H77*Constants!$H129))</f>
        <v>13449877.382601693</v>
      </c>
      <c r="AX64" s="22">
        <f>((AX19*Constants!$H77*Constants!$H95*(1-Constants!$H113))+(AX19*Constants!$H77*Constants!$H129))</f>
        <v>13737347.297008688</v>
      </c>
      <c r="AY64" s="22">
        <f>((AY19*Constants!$H77*Constants!$H95*(1-Constants!$H113))+(AY19*Constants!$H77*Constants!$H129))</f>
        <v>14068696.910657773</v>
      </c>
      <c r="AZ64" s="22">
        <f>((AZ19*Constants!$H77*Constants!$H95*(1-Constants!$H113))+(AZ19*Constants!$H77*Constants!$H129))</f>
        <v>14423039.578937389</v>
      </c>
      <c r="BA64" s="22">
        <f>((BA19*Constants!$H77*Constants!$H95*(1-Constants!$H113))+(BA19*Constants!$H77*Constants!$H129))</f>
        <v>14713549.813877234</v>
      </c>
      <c r="BB64" s="22">
        <f>((BB19*Constants!$H77*Constants!$H95*(1-Constants!$H113))+(BB19*Constants!$H77*Constants!$H129))</f>
        <v>15004830.338204533</v>
      </c>
      <c r="BC64" s="22">
        <f>((BC19*Constants!$H77*Constants!$H95*(1-Constants!$H113))+(BC19*Constants!$H77*Constants!$H129))</f>
        <v>15320605.44403721</v>
      </c>
      <c r="BD64" s="22">
        <f>((BD19*Constants!$H77*Constants!$H95*(1-Constants!$H113))+(BD19*Constants!$H77*Constants!$H129))</f>
        <v>15635610.85853493</v>
      </c>
      <c r="BE64" s="22">
        <f>((BE19*Constants!$H77*Constants!$H95*(1-Constants!$H113))+(BE19*Constants!$H77*Constants!$H129))</f>
        <v>15977671.200279219</v>
      </c>
      <c r="BF64" s="22">
        <f>((BF19*Constants!$H77*Constants!$H95*(1-Constants!$H113))+(BF19*Constants!$H77*Constants!$H129))</f>
        <v>16312751.167426396</v>
      </c>
      <c r="BG64" s="22">
        <f>((BG19*Constants!$H77*Constants!$H95*(1-Constants!$H113))+(BG19*Constants!$H77*Constants!$H129))</f>
        <v>16691442.787898619</v>
      </c>
      <c r="BH64" s="22">
        <f>((BH19*Constants!$H77*Constants!$H95*(1-Constants!$H113))+(BH19*Constants!$H77*Constants!$H129))</f>
        <v>17074826.505450472</v>
      </c>
      <c r="BI64" s="22">
        <f>((BI19*Constants!$H77*Constants!$H95*(1-Constants!$H113))+(BI19*Constants!$H77*Constants!$H129))</f>
        <v>17468106.000167713</v>
      </c>
      <c r="BJ64" s="22">
        <f>((BJ19*Constants!$H77*Constants!$H95*(1-Constants!$H113))+(BJ19*Constants!$H77*Constants!$H129))</f>
        <v>17873048.650943406</v>
      </c>
      <c r="BK64" s="22">
        <f>((BK19*Constants!$H77*Constants!$H95*(1-Constants!$H113))+(BK19*Constants!$H77*Constants!$H129))</f>
        <v>18292997.646650042</v>
      </c>
      <c r="BL64" s="22">
        <f>((BL19*Constants!$H77*Constants!$H95*(1-Constants!$H113))+(BL19*Constants!$H77*Constants!$H129))</f>
        <v>18744870.03942471</v>
      </c>
      <c r="BM64" s="22">
        <f>((BM19*Constants!$H77*Constants!$H95*(1-Constants!$H113))+(BM19*Constants!$H77*Constants!$H129))</f>
        <v>19037349.319330618</v>
      </c>
      <c r="BN64" s="22">
        <f>((BN19*Constants!$H77*Constants!$H95*(1-Constants!$H113))+(BN19*Constants!$H77*Constants!$H129))</f>
        <v>19305497.811528418</v>
      </c>
      <c r="BO64" s="22">
        <f>((BO19*Constants!$H77*Constants!$H95*(1-Constants!$H113))+(BO19*Constants!$H77*Constants!$H129))</f>
        <v>19577670.546213426</v>
      </c>
      <c r="BP64" s="22">
        <f>((BP19*Constants!$H77*Constants!$H95*(1-Constants!$H113))+(BP19*Constants!$H77*Constants!$H129))</f>
        <v>19843626.81865041</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43410793.2477988</v>
      </c>
      <c r="AM65" s="22">
        <f>((AM20*Constants!$H78*Constants!$H96*(1-Constants!$H114))+(AM20*Constants!$H78*Constants!$H130))</f>
        <v>45161833.32765606</v>
      </c>
      <c r="AN65" s="22">
        <f>((AN20*Constants!$H78*Constants!$H96*(1-Constants!$H114))+(AN20*Constants!$H78*Constants!$H130))</f>
        <v>46279221.150791556</v>
      </c>
      <c r="AO65" s="22">
        <f>((AO20*Constants!$H78*Constants!$H96*(1-Constants!$H114))+(AO20*Constants!$H78*Constants!$H130))</f>
        <v>47191730.773991711</v>
      </c>
      <c r="AP65" s="22">
        <f>((AP20*Constants!$H78*Constants!$H96*(1-Constants!$H114))+(AP20*Constants!$H78*Constants!$H130))</f>
        <v>48240304.452323072</v>
      </c>
      <c r="AQ65" s="22">
        <f>((AQ20*Constants!$H78*Constants!$H96*(1-Constants!$H114))+(AQ20*Constants!$H78*Constants!$H130))</f>
        <v>49143653.124780618</v>
      </c>
      <c r="AR65" s="22">
        <f>((AR20*Constants!$H78*Constants!$H96*(1-Constants!$H114))+(AR20*Constants!$H78*Constants!$H130))</f>
        <v>49795698.235841729</v>
      </c>
      <c r="AS65" s="22">
        <f>((AS20*Constants!$H78*Constants!$H96*(1-Constants!$H114))+(AS20*Constants!$H78*Constants!$H130))</f>
        <v>50468858.252748676</v>
      </c>
      <c r="AT65" s="22">
        <f>((AT20*Constants!$H78*Constants!$H96*(1-Constants!$H114))+(AT20*Constants!$H78*Constants!$H130))</f>
        <v>51217942.659787714</v>
      </c>
      <c r="AU65" s="22">
        <f>((AU20*Constants!$H78*Constants!$H96*(1-Constants!$H114))+(AU20*Constants!$H78*Constants!$H130))</f>
        <v>52608736.688096128</v>
      </c>
      <c r="AV65" s="22">
        <f>((AV20*Constants!$H78*Constants!$H96*(1-Constants!$H114))+(AV20*Constants!$H78*Constants!$H130))</f>
        <v>53751675.017525084</v>
      </c>
      <c r="AW65" s="22">
        <f>((AW20*Constants!$H78*Constants!$H96*(1-Constants!$H114))+(AW20*Constants!$H78*Constants!$H130))</f>
        <v>55319372.690810874</v>
      </c>
      <c r="AX65" s="22">
        <f>((AX20*Constants!$H78*Constants!$H96*(1-Constants!$H114))+(AX20*Constants!$H78*Constants!$H130))</f>
        <v>56997344.131531134</v>
      </c>
      <c r="AY65" s="22">
        <f>((AY20*Constants!$H78*Constants!$H96*(1-Constants!$H114))+(AY20*Constants!$H78*Constants!$H130))</f>
        <v>59154403.91441071</v>
      </c>
      <c r="AZ65" s="22">
        <f>((AZ20*Constants!$H78*Constants!$H96*(1-Constants!$H114))+(AZ20*Constants!$H78*Constants!$H130))</f>
        <v>61557233.432513535</v>
      </c>
      <c r="BA65" s="22">
        <f>((BA20*Constants!$H78*Constants!$H96*(1-Constants!$H114))+(BA20*Constants!$H78*Constants!$H130))</f>
        <v>63274507.531349473</v>
      </c>
      <c r="BB65" s="22">
        <f>((BB20*Constants!$H78*Constants!$H96*(1-Constants!$H114))+(BB20*Constants!$H78*Constants!$H130))</f>
        <v>64999536.0899975</v>
      </c>
      <c r="BC65" s="22">
        <f>((BC20*Constants!$H78*Constants!$H96*(1-Constants!$H114))+(BC20*Constants!$H78*Constants!$H130))</f>
        <v>66983202.745941691</v>
      </c>
      <c r="BD65" s="22">
        <f>((BD20*Constants!$H78*Constants!$H96*(1-Constants!$H114))+(BD20*Constants!$H78*Constants!$H130))</f>
        <v>68956691.555459261</v>
      </c>
      <c r="BE65" s="22">
        <f>((BE20*Constants!$H78*Constants!$H96*(1-Constants!$H114))+(BE20*Constants!$H78*Constants!$H130))</f>
        <v>71210824.967011154</v>
      </c>
      <c r="BF65" s="22">
        <f>((BF20*Constants!$H78*Constants!$H96*(1-Constants!$H114))+(BF20*Constants!$H78*Constants!$H130))</f>
        <v>73389021.869076952</v>
      </c>
      <c r="BG65" s="22">
        <f>((BG20*Constants!$H78*Constants!$H96*(1-Constants!$H114))+(BG20*Constants!$H78*Constants!$H130))</f>
        <v>76012041.470113933</v>
      </c>
      <c r="BH65" s="22">
        <f>((BH20*Constants!$H78*Constants!$H96*(1-Constants!$H114))+(BH20*Constants!$H78*Constants!$H130))</f>
        <v>78674728.889903471</v>
      </c>
      <c r="BI65" s="22">
        <f>((BI20*Constants!$H78*Constants!$H96*(1-Constants!$H114))+(BI20*Constants!$H78*Constants!$H130))</f>
        <v>81430149.301141828</v>
      </c>
      <c r="BJ65" s="22">
        <f>((BJ20*Constants!$H78*Constants!$H96*(1-Constants!$H114))+(BJ20*Constants!$H78*Constants!$H130))</f>
        <v>84295404.993190795</v>
      </c>
      <c r="BK65" s="22">
        <f>((BK20*Constants!$H78*Constants!$H96*(1-Constants!$H114))+(BK20*Constants!$H78*Constants!$H130))</f>
        <v>87303067.231111869</v>
      </c>
      <c r="BL65" s="22">
        <f>((BL20*Constants!$H78*Constants!$H96*(1-Constants!$H114))+(BL20*Constants!$H78*Constants!$H130))</f>
        <v>90618618.94693172</v>
      </c>
      <c r="BM65" s="22">
        <f>((BM20*Constants!$H78*Constants!$H96*(1-Constants!$H114))+(BM20*Constants!$H78*Constants!$H130))</f>
        <v>92335236.190986112</v>
      </c>
      <c r="BN65" s="22">
        <f>((BN20*Constants!$H78*Constants!$H96*(1-Constants!$H114))+(BN20*Constants!$H78*Constants!$H130))</f>
        <v>93815335.524082169</v>
      </c>
      <c r="BO65" s="22">
        <f>((BO20*Constants!$H78*Constants!$H96*(1-Constants!$H114))+(BO20*Constants!$H78*Constants!$H130))</f>
        <v>95342160.937563196</v>
      </c>
      <c r="BP65" s="22">
        <f>((BP20*Constants!$H78*Constants!$H96*(1-Constants!$H114))+(BP20*Constants!$H78*Constants!$H130))</f>
        <v>96815214.093133822</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34383326.537834525</v>
      </c>
      <c r="AM67" s="22">
        <f>AM6*Constants!$H64*(1-Constants!$H82)</f>
        <v>34840173.272330329</v>
      </c>
      <c r="AN67" s="22">
        <f>AN6*Constants!$H64*(1-Constants!$H82)</f>
        <v>35213231.627233163</v>
      </c>
      <c r="AO67" s="22">
        <f>AO6*Constants!$H64*(1-Constants!$H82)</f>
        <v>35561410.668381885</v>
      </c>
      <c r="AP67" s="22">
        <f>AP6*Constants!$H64*(1-Constants!$H82)</f>
        <v>35939253.555086136</v>
      </c>
      <c r="AQ67" s="22">
        <f>AQ6*Constants!$H64*(1-Constants!$H82)</f>
        <v>36301876.178578459</v>
      </c>
      <c r="AR67" s="22">
        <f>AR6*Constants!$H64*(1-Constants!$H82)</f>
        <v>36612068.97260385</v>
      </c>
      <c r="AS67" s="22">
        <f>AS6*Constants!$H64*(1-Constants!$H82)</f>
        <v>36912399.804886699</v>
      </c>
      <c r="AT67" s="22">
        <f>AT6*Constants!$H64*(1-Constants!$H82)</f>
        <v>37210992.79259339</v>
      </c>
      <c r="AU67" s="22">
        <f>AU6*Constants!$H64*(1-Constants!$H82)</f>
        <v>37598674.217105918</v>
      </c>
      <c r="AV67" s="22">
        <f>AV6*Constants!$H64*(1-Constants!$H82)</f>
        <v>37931597.06649109</v>
      </c>
      <c r="AW67" s="22">
        <f>AW6*Constants!$H64*(1-Constants!$H82)</f>
        <v>38331386.891221292</v>
      </c>
      <c r="AX67" s="22">
        <f>AX6*Constants!$H64*(1-Constants!$H82)</f>
        <v>38747095.27205056</v>
      </c>
      <c r="AY67" s="22">
        <f>AY6*Constants!$H64*(1-Constants!$H82)</f>
        <v>39238863.31255424</v>
      </c>
      <c r="AZ67" s="22">
        <f>AZ6*Constants!$H64*(1-Constants!$H82)</f>
        <v>39768832.216503404</v>
      </c>
      <c r="BA67" s="22">
        <f>BA6*Constants!$H64*(1-Constants!$H82)</f>
        <v>40184018.955757871</v>
      </c>
      <c r="BB67" s="22">
        <f>BB6*Constants!$H64*(1-Constants!$H82)</f>
        <v>40599121.616902791</v>
      </c>
      <c r="BC67" s="22">
        <f>BC6*Constants!$H64*(1-Constants!$H82)</f>
        <v>41055388.401725702</v>
      </c>
      <c r="BD67" s="22">
        <f>BD6*Constants!$H64*(1-Constants!$H82)</f>
        <v>41508427.513226338</v>
      </c>
      <c r="BE67" s="22">
        <f>BE6*Constants!$H64*(1-Constants!$H82)</f>
        <v>42006325.387110397</v>
      </c>
      <c r="BF67" s="22">
        <f>BF6*Constants!$H64*(1-Constants!$H82)</f>
        <v>42489885.126717493</v>
      </c>
      <c r="BG67" s="22">
        <f>BG6*Constants!$H64*(1-Constants!$H82)</f>
        <v>43046210.142892294</v>
      </c>
      <c r="BH67" s="22">
        <f>BH6*Constants!$H64*(1-Constants!$H82)</f>
        <v>43607896.349514887</v>
      </c>
      <c r="BI67" s="22">
        <f>BI6*Constants!$H64*(1-Constants!$H82)</f>
        <v>44183726.901913002</v>
      </c>
      <c r="BJ67" s="22">
        <f>BJ6*Constants!$H64*(1-Constants!$H82)</f>
        <v>44776530.532580979</v>
      </c>
      <c r="BK67" s="22">
        <f>BK6*Constants!$H64*(1-Constants!$H82)</f>
        <v>45391774.715988152</v>
      </c>
      <c r="BL67" s="22">
        <f>BL6*Constants!$H64*(1-Constants!$H82)</f>
        <v>46057928.323050223</v>
      </c>
      <c r="BM67" s="22">
        <f>BM6*Constants!$H64*(1-Constants!$H82)</f>
        <v>46452379.530681752</v>
      </c>
      <c r="BN67" s="22">
        <f>BN6*Constants!$H64*(1-Constants!$H82)</f>
        <v>46804327.010733329</v>
      </c>
      <c r="BO67" s="22">
        <f>BO6*Constants!$H64*(1-Constants!$H82)</f>
        <v>47161559.611626767</v>
      </c>
      <c r="BP67" s="22">
        <f>BP6*Constants!$H64*(1-Constants!$H82)</f>
        <v>47506895.146850459</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23415280.626002945</v>
      </c>
      <c r="AM68" s="22">
        <f>AM7*Constants!$H65*(1-Constants!$H83)</f>
        <v>23726396.377980035</v>
      </c>
      <c r="AN68" s="22">
        <f>AN7*Constants!$H65*(1-Constants!$H83)</f>
        <v>23980451.670166869</v>
      </c>
      <c r="AO68" s="22">
        <f>AO7*Constants!$H65*(1-Constants!$H83)</f>
        <v>24217563.979460701</v>
      </c>
      <c r="AP68" s="22">
        <f>AP7*Constants!$H65*(1-Constants!$H83)</f>
        <v>24474877.570540484</v>
      </c>
      <c r="AQ68" s="22">
        <f>AQ7*Constants!$H65*(1-Constants!$H83)</f>
        <v>24721826.058234572</v>
      </c>
      <c r="AR68" s="22">
        <f>AR7*Constants!$H65*(1-Constants!$H83)</f>
        <v>24933069.473332185</v>
      </c>
      <c r="AS68" s="22">
        <f>AS7*Constants!$H65*(1-Constants!$H83)</f>
        <v>25137596.825006716</v>
      </c>
      <c r="AT68" s="22">
        <f>AT7*Constants!$H65*(1-Constants!$H83)</f>
        <v>25340940.692634396</v>
      </c>
      <c r="AU68" s="22">
        <f>AU7*Constants!$H65*(1-Constants!$H83)</f>
        <v>25604954.395277765</v>
      </c>
      <c r="AV68" s="22">
        <f>AV7*Constants!$H65*(1-Constants!$H83)</f>
        <v>25831677.133596413</v>
      </c>
      <c r="AW68" s="22">
        <f>AW7*Constants!$H65*(1-Constants!$H83)</f>
        <v>26103936.739634745</v>
      </c>
      <c r="AX68" s="22">
        <f>AX7*Constants!$H65*(1-Constants!$H83)</f>
        <v>26387036.991292704</v>
      </c>
      <c r="AY68" s="22">
        <f>AY7*Constants!$H65*(1-Constants!$H83)</f>
        <v>26721934.391595803</v>
      </c>
      <c r="AZ68" s="22">
        <f>AZ7*Constants!$H65*(1-Constants!$H83)</f>
        <v>27082846.841278933</v>
      </c>
      <c r="BA68" s="22">
        <f>BA7*Constants!$H65*(1-Constants!$H83)</f>
        <v>27365591.851455327</v>
      </c>
      <c r="BB68" s="22">
        <f>BB7*Constants!$H65*(1-Constants!$H83)</f>
        <v>27648279.603863858</v>
      </c>
      <c r="BC68" s="22">
        <f>BC7*Constants!$H65*(1-Constants!$H83)</f>
        <v>27959000.406145643</v>
      </c>
      <c r="BD68" s="22">
        <f>BD7*Constants!$H65*(1-Constants!$H83)</f>
        <v>28267523.140810937</v>
      </c>
      <c r="BE68" s="22">
        <f>BE7*Constants!$H65*(1-Constants!$H83)</f>
        <v>28606594.999586929</v>
      </c>
      <c r="BF68" s="22">
        <f>BF7*Constants!$H65*(1-Constants!$H83)</f>
        <v>28935902.490817543</v>
      </c>
      <c r="BG68" s="22">
        <f>BG7*Constants!$H65*(1-Constants!$H83)</f>
        <v>29314763.633257158</v>
      </c>
      <c r="BH68" s="22">
        <f>BH7*Constants!$H65*(1-Constants!$H83)</f>
        <v>29697275.783073459</v>
      </c>
      <c r="BI68" s="22">
        <f>BI7*Constants!$H65*(1-Constants!$H83)</f>
        <v>30089420.32913975</v>
      </c>
      <c r="BJ68" s="22">
        <f>BJ7*Constants!$H65*(1-Constants!$H83)</f>
        <v>30493123.657639109</v>
      </c>
      <c r="BK68" s="22">
        <f>BK7*Constants!$H65*(1-Constants!$H83)</f>
        <v>30912109.156094089</v>
      </c>
      <c r="BL68" s="22">
        <f>BL7*Constants!$H65*(1-Constants!$H83)</f>
        <v>31365764.3203848</v>
      </c>
      <c r="BM68" s="22">
        <f>BM7*Constants!$H65*(1-Constants!$H83)</f>
        <v>31634388.291651655</v>
      </c>
      <c r="BN68" s="22">
        <f>BN7*Constants!$H65*(1-Constants!$H83)</f>
        <v>31874066.933622323</v>
      </c>
      <c r="BO68" s="22">
        <f>BO7*Constants!$H65*(1-Constants!$H83)</f>
        <v>32117344.77904756</v>
      </c>
      <c r="BP68" s="22">
        <f>BP7*Constants!$H65*(1-Constants!$H83)</f>
        <v>32352520.641350929</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387348936.22847098</v>
      </c>
      <c r="AM69" s="22">
        <f>AM8*Constants!$H66*(1-Constants!$H84)</f>
        <v>394826902.99868709</v>
      </c>
      <c r="AN69" s="22">
        <f>AN8*Constants!$H66*(1-Constants!$H84)</f>
        <v>398720157.14387053</v>
      </c>
      <c r="AO69" s="22">
        <f>AO8*Constants!$H66*(1-Constants!$H84)</f>
        <v>401394303.43199557</v>
      </c>
      <c r="AP69" s="22">
        <f>AP8*Constants!$H66*(1-Constants!$H84)</f>
        <v>404729063.69535351</v>
      </c>
      <c r="AQ69" s="22">
        <f>AQ8*Constants!$H66*(1-Constants!$H84)</f>
        <v>407202426.04445487</v>
      </c>
      <c r="AR69" s="22">
        <f>AR8*Constants!$H66*(1-Constants!$H84)</f>
        <v>408079002.37205952</v>
      </c>
      <c r="AS69" s="22">
        <f>AS8*Constants!$H66*(1-Constants!$H84)</f>
        <v>408820113.48232543</v>
      </c>
      <c r="AT69" s="22">
        <f>AT8*Constants!$H66*(1-Constants!$H84)</f>
        <v>409704469.74010187</v>
      </c>
      <c r="AU69" s="22">
        <f>AU8*Constants!$H66*(1-Constants!$H84)</f>
        <v>413591085.62962013</v>
      </c>
      <c r="AV69" s="22">
        <f>AV8*Constants!$H66*(1-Constants!$H84)</f>
        <v>415907897.28799438</v>
      </c>
      <c r="AW69" s="22">
        <f>AW8*Constants!$H66*(1-Constants!$H84)</f>
        <v>416632148.49010903</v>
      </c>
      <c r="AX69" s="22">
        <f>AX8*Constants!$H66*(1-Constants!$H84)</f>
        <v>417543686.02195412</v>
      </c>
      <c r="AY69" s="22">
        <f>AY8*Constants!$H66*(1-Constants!$H84)</f>
        <v>420353943.78109074</v>
      </c>
      <c r="AZ69" s="22">
        <f>AZ8*Constants!$H66*(1-Constants!$H84)</f>
        <v>423848768.31356049</v>
      </c>
      <c r="BA69" s="22">
        <f>BA8*Constants!$H66*(1-Constants!$H84)</f>
        <v>423748675.81792653</v>
      </c>
      <c r="BB69" s="22">
        <f>BB8*Constants!$H66*(1-Constants!$H84)</f>
        <v>423340681.63679332</v>
      </c>
      <c r="BC69" s="22">
        <f>BC8*Constants!$H66*(1-Constants!$H84)</f>
        <v>423713162.09496099</v>
      </c>
      <c r="BD69" s="22">
        <f>BD8*Constants!$H66*(1-Constants!$H84)</f>
        <v>423657116.65611333</v>
      </c>
      <c r="BE69" s="22">
        <f>BE8*Constants!$H66*(1-Constants!$H84)</f>
        <v>424384767.65959299</v>
      </c>
      <c r="BF69" s="22">
        <f>BF8*Constants!$H66*(1-Constants!$H84)</f>
        <v>424377442.74382389</v>
      </c>
      <c r="BG69" s="22">
        <f>BG8*Constants!$H66*(1-Constants!$H84)</f>
        <v>427897527.67276096</v>
      </c>
      <c r="BH69" s="22">
        <f>BH8*Constants!$H66*(1-Constants!$H84)</f>
        <v>431189447.83831191</v>
      </c>
      <c r="BI69" s="22">
        <f>BI8*Constants!$H66*(1-Constants!$H84)</f>
        <v>434452132.31003982</v>
      </c>
      <c r="BJ69" s="22">
        <f>BJ8*Constants!$H66*(1-Constants!$H84)</f>
        <v>437734186.39718169</v>
      </c>
      <c r="BK69" s="22">
        <f>BK8*Constants!$H66*(1-Constants!$H84)</f>
        <v>441136733.71726215</v>
      </c>
      <c r="BL69" s="22">
        <f>BL8*Constants!$H66*(1-Constants!$H84)</f>
        <v>445236700.42204076</v>
      </c>
      <c r="BM69" s="22">
        <f>BM8*Constants!$H66*(1-Constants!$H84)</f>
        <v>443201272.46443969</v>
      </c>
      <c r="BN69" s="22">
        <f>BN8*Constants!$H66*(1-Constants!$H84)</f>
        <v>440112563.51382226</v>
      </c>
      <c r="BO69" s="22">
        <f>BO8*Constants!$H66*(1-Constants!$H84)</f>
        <v>436988976.22365934</v>
      </c>
      <c r="BP69" s="22">
        <f>BP8*Constants!$H66*(1-Constants!$H84)</f>
        <v>433487109.37003237</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243565324.01320812</v>
      </c>
      <c r="AM70" s="22">
        <f>AM9*Constants!$H67*(1-Constants!$H85)</f>
        <v>248267475.55925849</v>
      </c>
      <c r="AN70" s="22">
        <f>AN9*Constants!$H67*(1-Constants!$H85)</f>
        <v>250715556.91084397</v>
      </c>
      <c r="AO70" s="22">
        <f>AO9*Constants!$H67*(1-Constants!$H85)</f>
        <v>252397062.25707713</v>
      </c>
      <c r="AP70" s="22">
        <f>AP9*Constants!$H67*(1-Constants!$H85)</f>
        <v>254493962.20460159</v>
      </c>
      <c r="AQ70" s="22">
        <f>AQ9*Constants!$H67*(1-Constants!$H85)</f>
        <v>256049214.447777</v>
      </c>
      <c r="AR70" s="22">
        <f>AR9*Constants!$H67*(1-Constants!$H85)</f>
        <v>256600406.35070097</v>
      </c>
      <c r="AS70" s="22">
        <f>AS9*Constants!$H67*(1-Constants!$H85)</f>
        <v>257066417.61552921</v>
      </c>
      <c r="AT70" s="22">
        <f>AT9*Constants!$H67*(1-Constants!$H85)</f>
        <v>257622501.54483002</v>
      </c>
      <c r="AU70" s="22">
        <f>AU9*Constants!$H67*(1-Constants!$H85)</f>
        <v>260066408.75589058</v>
      </c>
      <c r="AV70" s="22">
        <f>AV9*Constants!$H67*(1-Constants!$H85)</f>
        <v>261523221.79827017</v>
      </c>
      <c r="AW70" s="22">
        <f>AW9*Constants!$H67*(1-Constants!$H85)</f>
        <v>261978631.53923288</v>
      </c>
      <c r="AX70" s="22">
        <f>AX9*Constants!$H67*(1-Constants!$H85)</f>
        <v>262551807.07562602</v>
      </c>
      <c r="AY70" s="22">
        <f>AY9*Constants!$H67*(1-Constants!$H85)</f>
        <v>264318899.42478642</v>
      </c>
      <c r="AZ70" s="22">
        <f>AZ9*Constants!$H67*(1-Constants!$H85)</f>
        <v>266516447.91403335</v>
      </c>
      <c r="BA70" s="22">
        <f>BA9*Constants!$H67*(1-Constants!$H85)</f>
        <v>266453509.67192087</v>
      </c>
      <c r="BB70" s="22">
        <f>BB9*Constants!$H67*(1-Constants!$H85)</f>
        <v>266196962.6012336</v>
      </c>
      <c r="BC70" s="22">
        <f>BC9*Constants!$H67*(1-Constants!$H85)</f>
        <v>266431178.61423102</v>
      </c>
      <c r="BD70" s="22">
        <f>BD9*Constants!$H67*(1-Constants!$H85)</f>
        <v>266395937.19700834</v>
      </c>
      <c r="BE70" s="22">
        <f>BE9*Constants!$H67*(1-Constants!$H85)</f>
        <v>266853484.73581591</v>
      </c>
      <c r="BF70" s="22">
        <f>BF9*Constants!$H67*(1-Constants!$H85)</f>
        <v>266848878.82286292</v>
      </c>
      <c r="BG70" s="22">
        <f>BG9*Constants!$H67*(1-Constants!$H85)</f>
        <v>269062311.0698148</v>
      </c>
      <c r="BH70" s="22">
        <f>BH9*Constants!$H67*(1-Constants!$H85)</f>
        <v>271132273.12923062</v>
      </c>
      <c r="BI70" s="22">
        <f>BI9*Constants!$H67*(1-Constants!$H85)</f>
        <v>273183851.7607531</v>
      </c>
      <c r="BJ70" s="22">
        <f>BJ9*Constants!$H67*(1-Constants!$H85)</f>
        <v>275247610.02209508</v>
      </c>
      <c r="BK70" s="22">
        <f>BK9*Constants!$H67*(1-Constants!$H85)</f>
        <v>277387134.52564722</v>
      </c>
      <c r="BL70" s="22">
        <f>BL9*Constants!$H67*(1-Constants!$H85)</f>
        <v>279965196.90169519</v>
      </c>
      <c r="BM70" s="22">
        <f>BM9*Constants!$H67*(1-Constants!$H85)</f>
        <v>278685318.15767235</v>
      </c>
      <c r="BN70" s="22">
        <f>BN9*Constants!$H67*(1-Constants!$H85)</f>
        <v>276743135.47436714</v>
      </c>
      <c r="BO70" s="22">
        <f>BO9*Constants!$H67*(1-Constants!$H85)</f>
        <v>274779021.26297998</v>
      </c>
      <c r="BP70" s="22">
        <f>BP9*Constants!$H67*(1-Constants!$H85)</f>
        <v>272577044.5565002</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376274057.24151075</v>
      </c>
      <c r="AM72" s="22">
        <f>AM11*Constants!$H69*(1-Constants!$H87)</f>
        <v>377892561.21487921</v>
      </c>
      <c r="AN72" s="22">
        <f>AN11*Constants!$H69*(1-Constants!$H87)</f>
        <v>379683777.67430019</v>
      </c>
      <c r="AO72" s="22">
        <f>AO11*Constants!$H69*(1-Constants!$H87)</f>
        <v>381563254.63559175</v>
      </c>
      <c r="AP72" s="22">
        <f>AP11*Constants!$H69*(1-Constants!$H87)</f>
        <v>383548883.72671258</v>
      </c>
      <c r="AQ72" s="22">
        <f>AQ11*Constants!$H69*(1-Constants!$H87)</f>
        <v>385628180.17543399</v>
      </c>
      <c r="AR72" s="22">
        <f>AR11*Constants!$H69*(1-Constants!$H87)</f>
        <v>387554485.43081743</v>
      </c>
      <c r="AS72" s="22">
        <f>AS11*Constants!$H69*(1-Constants!$H87)</f>
        <v>389326378.49385697</v>
      </c>
      <c r="AT72" s="22">
        <f>AT11*Constants!$H69*(1-Constants!$H87)</f>
        <v>390936195.86597496</v>
      </c>
      <c r="AU72" s="22">
        <f>AU11*Constants!$H69*(1-Constants!$H87)</f>
        <v>392393462.51323527</v>
      </c>
      <c r="AV72" s="22">
        <f>AV11*Constants!$H69*(1-Constants!$H87)</f>
        <v>393661422.93262166</v>
      </c>
      <c r="AW72" s="22">
        <f>AW11*Constants!$H69*(1-Constants!$H87)</f>
        <v>394915172.29247373</v>
      </c>
      <c r="AX72" s="22">
        <f>AX11*Constants!$H69*(1-Constants!$H87)</f>
        <v>396140747.66698855</v>
      </c>
      <c r="AY72" s="22">
        <f>AY11*Constants!$H69*(1-Constants!$H87)</f>
        <v>397346595.60215211</v>
      </c>
      <c r="AZ72" s="22">
        <f>AZ11*Constants!$H69*(1-Constants!$H87)</f>
        <v>398521765.61347741</v>
      </c>
      <c r="BA72" s="22">
        <f>BA11*Constants!$H69*(1-Constants!$H87)</f>
        <v>399632496.57395136</v>
      </c>
      <c r="BB72" s="22">
        <f>BB11*Constants!$H69*(1-Constants!$H87)</f>
        <v>400718053.7407968</v>
      </c>
      <c r="BC72" s="22">
        <f>BC11*Constants!$H69*(1-Constants!$H87)</f>
        <v>401784100.13176966</v>
      </c>
      <c r="BD72" s="22">
        <f>BD11*Constants!$H69*(1-Constants!$H87)</f>
        <v>402819323.30918509</v>
      </c>
      <c r="BE72" s="22">
        <f>BE11*Constants!$H69*(1-Constants!$H87)</f>
        <v>403830989.95147073</v>
      </c>
      <c r="BF72" s="22">
        <f>BF11*Constants!$H69*(1-Constants!$H87)</f>
        <v>404805062.92821091</v>
      </c>
      <c r="BG72" s="22">
        <f>BG11*Constants!$H69*(1-Constants!$H87)</f>
        <v>405762345.41002339</v>
      </c>
      <c r="BH72" s="22">
        <f>BH11*Constants!$H69*(1-Constants!$H87)</f>
        <v>406687441.36260062</v>
      </c>
      <c r="BI72" s="22">
        <f>BI11*Constants!$H69*(1-Constants!$H87)</f>
        <v>407580246.26883602</v>
      </c>
      <c r="BJ72" s="22">
        <f>BJ11*Constants!$H69*(1-Constants!$H87)</f>
        <v>408439551.18415666</v>
      </c>
      <c r="BK72" s="22">
        <f>BK11*Constants!$H69*(1-Constants!$H87)</f>
        <v>409264753.25406313</v>
      </c>
      <c r="BL72" s="22">
        <f>BL11*Constants!$H69*(1-Constants!$H87)</f>
        <v>410065790.00022453</v>
      </c>
      <c r="BM72" s="22">
        <f>BM11*Constants!$H69*(1-Constants!$H87)</f>
        <v>410776887.07596582</v>
      </c>
      <c r="BN72" s="22">
        <f>BN11*Constants!$H69*(1-Constants!$H87)</f>
        <v>411442331.830769</v>
      </c>
      <c r="BO72" s="22">
        <f>BO11*Constants!$H69*(1-Constants!$H87)</f>
        <v>412070303.76685572</v>
      </c>
      <c r="BP72" s="22">
        <f>BP11*Constants!$H69*(1-Constants!$H87)</f>
        <v>412656096.22368056</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42003295.000043787</v>
      </c>
      <c r="AM73" s="22">
        <f>AM12*Constants!$H70*(1-Constants!$H88)</f>
        <v>42183967.832900025</v>
      </c>
      <c r="AN73" s="22">
        <f>AN12*Constants!$H70*(1-Constants!$H88)</f>
        <v>42383920.47886654</v>
      </c>
      <c r="AO73" s="22">
        <f>AO12*Constants!$H70*(1-Constants!$H88)</f>
        <v>42593725.602902085</v>
      </c>
      <c r="AP73" s="22">
        <f>AP12*Constants!$H70*(1-Constants!$H88)</f>
        <v>42815380.438971438</v>
      </c>
      <c r="AQ73" s="22">
        <f>AQ12*Constants!$H70*(1-Constants!$H88)</f>
        <v>43047491.317857072</v>
      </c>
      <c r="AR73" s="22">
        <f>AR12*Constants!$H70*(1-Constants!$H88)</f>
        <v>43262523.862208299</v>
      </c>
      <c r="AS73" s="22">
        <f>AS12*Constants!$H70*(1-Constants!$H88)</f>
        <v>43460319.446578383</v>
      </c>
      <c r="AT73" s="22">
        <f>AT12*Constants!$H70*(1-Constants!$H88)</f>
        <v>43640022.598246545</v>
      </c>
      <c r="AU73" s="22">
        <f>AU12*Constants!$H70*(1-Constants!$H88)</f>
        <v>43802696.58466839</v>
      </c>
      <c r="AV73" s="22">
        <f>AV12*Constants!$H70*(1-Constants!$H88)</f>
        <v>43944238.406430714</v>
      </c>
      <c r="AW73" s="22">
        <f>AW12*Constants!$H70*(1-Constants!$H88)</f>
        <v>44084193.854340278</v>
      </c>
      <c r="AX73" s="22">
        <f>AX12*Constants!$H70*(1-Constants!$H88)</f>
        <v>44221004.253595345</v>
      </c>
      <c r="AY73" s="22">
        <f>AY12*Constants!$H70*(1-Constants!$H88)</f>
        <v>44355612.488128401</v>
      </c>
      <c r="AZ73" s="22">
        <f>AZ12*Constants!$H70*(1-Constants!$H88)</f>
        <v>44486796.160536662</v>
      </c>
      <c r="BA73" s="22">
        <f>BA12*Constants!$H70*(1-Constants!$H88)</f>
        <v>44610786.532183595</v>
      </c>
      <c r="BB73" s="22">
        <f>BB12*Constants!$H70*(1-Constants!$H88)</f>
        <v>44731966.765157126</v>
      </c>
      <c r="BC73" s="22">
        <f>BC12*Constants!$H70*(1-Constants!$H88)</f>
        <v>44850969.019450255</v>
      </c>
      <c r="BD73" s="22">
        <f>BD12*Constants!$H70*(1-Constants!$H88)</f>
        <v>44966530.492996</v>
      </c>
      <c r="BE73" s="22">
        <f>BE12*Constants!$H70*(1-Constants!$H88)</f>
        <v>45079462.361669451</v>
      </c>
      <c r="BF73" s="22">
        <f>BF12*Constants!$H70*(1-Constants!$H88)</f>
        <v>45188197.667243093</v>
      </c>
      <c r="BG73" s="22">
        <f>BG12*Constants!$H70*(1-Constants!$H88)</f>
        <v>45295058.657811292</v>
      </c>
      <c r="BH73" s="22">
        <f>BH12*Constants!$H70*(1-Constants!$H88)</f>
        <v>45398326.681347944</v>
      </c>
      <c r="BI73" s="22">
        <f>BI12*Constants!$H70*(1-Constants!$H88)</f>
        <v>45497990.070657879</v>
      </c>
      <c r="BJ73" s="22">
        <f>BJ12*Constants!$H70*(1-Constants!$H88)</f>
        <v>45593913.871830374</v>
      </c>
      <c r="BK73" s="22">
        <f>BK12*Constants!$H70*(1-Constants!$H88)</f>
        <v>45686030.788502842</v>
      </c>
      <c r="BL73" s="22">
        <f>BL12*Constants!$H70*(1-Constants!$H88)</f>
        <v>45775450.141517915</v>
      </c>
      <c r="BM73" s="22">
        <f>BM12*Constants!$H70*(1-Constants!$H88)</f>
        <v>45854829.571673155</v>
      </c>
      <c r="BN73" s="22">
        <f>BN12*Constants!$H70*(1-Constants!$H88)</f>
        <v>45929112.854839526</v>
      </c>
      <c r="BO73" s="22">
        <f>BO12*Constants!$H70*(1-Constants!$H88)</f>
        <v>45999213.064980425</v>
      </c>
      <c r="BP73" s="22">
        <f>BP12*Constants!$H70*(1-Constants!$H88)</f>
        <v>46064604.79980582</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47438539.681273431</v>
      </c>
      <c r="AM74" s="22">
        <f>AM13*Constants!$H71*(1-Constants!$H89)</f>
        <v>47776442.570739307</v>
      </c>
      <c r="AN74" s="22">
        <f>AN13*Constants!$H71*(1-Constants!$H89)</f>
        <v>48142346.623804845</v>
      </c>
      <c r="AO74" s="22">
        <f>AO13*Constants!$H71*(1-Constants!$H89)</f>
        <v>48520324.772559509</v>
      </c>
      <c r="AP74" s="22">
        <f>AP13*Constants!$H71*(1-Constants!$H89)</f>
        <v>48913989.81247247</v>
      </c>
      <c r="AQ74" s="22">
        <f>AQ13*Constants!$H71*(1-Constants!$H89)</f>
        <v>49321141.340185553</v>
      </c>
      <c r="AR74" s="22">
        <f>AR13*Constants!$H71*(1-Constants!$H89)</f>
        <v>49695353.408027396</v>
      </c>
      <c r="AS74" s="22">
        <f>AS13*Constants!$H71*(1-Constants!$H89)</f>
        <v>50036802.256138474</v>
      </c>
      <c r="AT74" s="22">
        <f>AT13*Constants!$H71*(1-Constants!$H89)</f>
        <v>50344458.953814484</v>
      </c>
      <c r="AU74" s="22">
        <f>AU13*Constants!$H71*(1-Constants!$H89)</f>
        <v>50620501.56705898</v>
      </c>
      <c r="AV74" s="22">
        <f>AV13*Constants!$H71*(1-Constants!$H89)</f>
        <v>50858402.464626856</v>
      </c>
      <c r="AW74" s="22">
        <f>AW13*Constants!$H71*(1-Constants!$H89)</f>
        <v>51091244.12995515</v>
      </c>
      <c r="AX74" s="22">
        <f>AX13*Constants!$H71*(1-Constants!$H89)</f>
        <v>51316573.591092974</v>
      </c>
      <c r="AY74" s="22">
        <f>AY13*Constants!$H71*(1-Constants!$H89)</f>
        <v>51536115.766409241</v>
      </c>
      <c r="AZ74" s="22">
        <f>AZ13*Constants!$H71*(1-Constants!$H89)</f>
        <v>51747969.659996808</v>
      </c>
      <c r="BA74" s="22">
        <f>BA13*Constants!$H71*(1-Constants!$H89)</f>
        <v>51946012.31950897</v>
      </c>
      <c r="BB74" s="22">
        <f>BB13*Constants!$H71*(1-Constants!$H89)</f>
        <v>52137667.63374228</v>
      </c>
      <c r="BC74" s="22">
        <f>BC13*Constants!$H71*(1-Constants!$H89)</f>
        <v>52324091.180229567</v>
      </c>
      <c r="BD74" s="22">
        <f>BD13*Constants!$H71*(1-Constants!$H89)</f>
        <v>52503294.909567766</v>
      </c>
      <c r="BE74" s="22">
        <f>BE13*Constants!$H71*(1-Constants!$H89)</f>
        <v>52676717.278470077</v>
      </c>
      <c r="BF74" s="22">
        <f>BF13*Constants!$H71*(1-Constants!$H89)</f>
        <v>52841868.858998641</v>
      </c>
      <c r="BG74" s="22">
        <f>BG13*Constants!$H71*(1-Constants!$H89)</f>
        <v>53002659.49649255</v>
      </c>
      <c r="BH74" s="22">
        <f>BH13*Constants!$H71*(1-Constants!$H89)</f>
        <v>53156343.041572556</v>
      </c>
      <c r="BI74" s="22">
        <f>BI13*Constants!$H71*(1-Constants!$H89)</f>
        <v>53302981.766706549</v>
      </c>
      <c r="BJ74" s="22">
        <f>BJ13*Constants!$H71*(1-Constants!$H89)</f>
        <v>53442432.300760485</v>
      </c>
      <c r="BK74" s="22">
        <f>BK13*Constants!$H71*(1-Constants!$H89)</f>
        <v>53574659.087554246</v>
      </c>
      <c r="BL74" s="22">
        <f>BL13*Constants!$H71*(1-Constants!$H89)</f>
        <v>53701539.383125715</v>
      </c>
      <c r="BM74" s="22">
        <f>BM13*Constants!$H71*(1-Constants!$H89)</f>
        <v>53811196.438412078</v>
      </c>
      <c r="BN74" s="22">
        <f>BN13*Constants!$H71*(1-Constants!$H89)</f>
        <v>53911767.339806765</v>
      </c>
      <c r="BO74" s="22">
        <f>BO13*Constants!$H71*(1-Constants!$H89)</f>
        <v>54004802.568807766</v>
      </c>
      <c r="BP74" s="22">
        <f>BP13*Constants!$H71*(1-Constants!$H89)</f>
        <v>54089513.160703942</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78509819.571305692</v>
      </c>
      <c r="AM75" s="22">
        <f>AM14*Constants!$H72*(1-Constants!$H90)</f>
        <v>79069041.989677489</v>
      </c>
      <c r="AN75" s="22">
        <f>AN14*Constants!$H72*(1-Constants!$H90)</f>
        <v>79674605.765029639</v>
      </c>
      <c r="AO75" s="22">
        <f>AO14*Constants!$H72*(1-Constants!$H90)</f>
        <v>80300151.923490718</v>
      </c>
      <c r="AP75" s="22">
        <f>AP14*Constants!$H72*(1-Constants!$H90)</f>
        <v>80951659.568176895</v>
      </c>
      <c r="AQ75" s="22">
        <f>AQ14*Constants!$H72*(1-Constants!$H90)</f>
        <v>81625487.076226324</v>
      </c>
      <c r="AR75" s="22">
        <f>AR14*Constants!$H72*(1-Constants!$H90)</f>
        <v>82244800.447275668</v>
      </c>
      <c r="AS75" s="22">
        <f>AS14*Constants!$H72*(1-Constants!$H90)</f>
        <v>82809891.355177552</v>
      </c>
      <c r="AT75" s="22">
        <f>AT14*Constants!$H72*(1-Constants!$H90)</f>
        <v>83319056.940516651</v>
      </c>
      <c r="AU75" s="22">
        <f>AU14*Constants!$H72*(1-Constants!$H90)</f>
        <v>83775901.858286589</v>
      </c>
      <c r="AV75" s="22">
        <f>AV14*Constants!$H72*(1-Constants!$H90)</f>
        <v>84169623.011370003</v>
      </c>
      <c r="AW75" s="22">
        <f>AW14*Constants!$H72*(1-Constants!$H90)</f>
        <v>84554971.237863228</v>
      </c>
      <c r="AX75" s="22">
        <f>AX14*Constants!$H72*(1-Constants!$H90)</f>
        <v>84927886.919013798</v>
      </c>
      <c r="AY75" s="22">
        <f>AY14*Constants!$H72*(1-Constants!$H90)</f>
        <v>85291224.759684637</v>
      </c>
      <c r="AZ75" s="22">
        <f>AZ14*Constants!$H72*(1-Constants!$H90)</f>
        <v>85641838.650263682</v>
      </c>
      <c r="BA75" s="22">
        <f>BA14*Constants!$H72*(1-Constants!$H90)</f>
        <v>85969595.228990301</v>
      </c>
      <c r="BB75" s="22">
        <f>BB14*Constants!$H72*(1-Constants!$H90)</f>
        <v>86286780.881024152</v>
      </c>
      <c r="BC75" s="22">
        <f>BC14*Constants!$H72*(1-Constants!$H90)</f>
        <v>86595308.063709289</v>
      </c>
      <c r="BD75" s="22">
        <f>BD14*Constants!$H72*(1-Constants!$H90)</f>
        <v>86891886.595666081</v>
      </c>
      <c r="BE75" s="22">
        <f>BE14*Constants!$H72*(1-Constants!$H90)</f>
        <v>87178897.093536124</v>
      </c>
      <c r="BF75" s="22">
        <f>BF14*Constants!$H72*(1-Constants!$H90)</f>
        <v>87452219.604648992</v>
      </c>
      <c r="BG75" s="22">
        <f>BG14*Constants!$H72*(1-Constants!$H90)</f>
        <v>87718324.843621701</v>
      </c>
      <c r="BH75" s="22">
        <f>BH14*Constants!$H72*(1-Constants!$H90)</f>
        <v>87972667.989013106</v>
      </c>
      <c r="BI75" s="22">
        <f>BI14*Constants!$H72*(1-Constants!$H90)</f>
        <v>88215352.100492656</v>
      </c>
      <c r="BJ75" s="22">
        <f>BJ14*Constants!$H72*(1-Constants!$H90)</f>
        <v>88446139.901745677</v>
      </c>
      <c r="BK75" s="22">
        <f>BK14*Constants!$H72*(1-Constants!$H90)</f>
        <v>88664972.548016414</v>
      </c>
      <c r="BL75" s="22">
        <f>BL14*Constants!$H72*(1-Constants!$H90)</f>
        <v>88874956.85991551</v>
      </c>
      <c r="BM75" s="22">
        <f>BM14*Constants!$H72*(1-Constants!$H90)</f>
        <v>89056437.058991924</v>
      </c>
      <c r="BN75" s="22">
        <f>BN14*Constants!$H72*(1-Constants!$H90)</f>
        <v>89222879.857941285</v>
      </c>
      <c r="BO75" s="22">
        <f>BO14*Constants!$H72*(1-Constants!$H90)</f>
        <v>89376851.272148341</v>
      </c>
      <c r="BP75" s="22">
        <f>BP14*Constants!$H72*(1-Constants!$H90)</f>
        <v>89517045.581042141</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11541626.300919078</v>
      </c>
      <c r="AM76" s="22">
        <f>AM15*Constants!$H73*(1-Constants!$H91)</f>
        <v>11674614.291694432</v>
      </c>
      <c r="AN76" s="22">
        <f>AN15*Constants!$H73*(1-Constants!$H91)</f>
        <v>11750188.711666884</v>
      </c>
      <c r="AO76" s="22">
        <f>AO15*Constants!$H73*(1-Constants!$H91)</f>
        <v>11806491.649710268</v>
      </c>
      <c r="AP76" s="22">
        <f>AP15*Constants!$H73*(1-Constants!$H91)</f>
        <v>11872037.490026256</v>
      </c>
      <c r="AQ76" s="22">
        <f>AQ15*Constants!$H73*(1-Constants!$H91)</f>
        <v>11923481.206485873</v>
      </c>
      <c r="AR76" s="22">
        <f>AR15*Constants!$H73*(1-Constants!$H91)</f>
        <v>11955812.294466835</v>
      </c>
      <c r="AS76" s="22">
        <f>AS15*Constants!$H73*(1-Constants!$H91)</f>
        <v>11991713.156516846</v>
      </c>
      <c r="AT76" s="22">
        <f>AT15*Constants!$H73*(1-Constants!$H91)</f>
        <v>12035721.438117882</v>
      </c>
      <c r="AU76" s="22">
        <f>AU15*Constants!$H73*(1-Constants!$H91)</f>
        <v>12133374.185941234</v>
      </c>
      <c r="AV76" s="22">
        <f>AV15*Constants!$H73*(1-Constants!$H91)</f>
        <v>12212993.876574531</v>
      </c>
      <c r="AW76" s="22">
        <f>AW15*Constants!$H73*(1-Constants!$H91)</f>
        <v>12326360.054903924</v>
      </c>
      <c r="AX76" s="22">
        <f>AX15*Constants!$H73*(1-Constants!$H91)</f>
        <v>12448197.047431806</v>
      </c>
      <c r="AY76" s="22">
        <f>AY15*Constants!$H73*(1-Constants!$H91)</f>
        <v>12607732.507299226</v>
      </c>
      <c r="AZ76" s="22">
        <f>AZ15*Constants!$H73*(1-Constants!$H91)</f>
        <v>12786285.953625174</v>
      </c>
      <c r="BA76" s="22">
        <f>BA15*Constants!$H73*(1-Constants!$H91)</f>
        <v>12910504.030117603</v>
      </c>
      <c r="BB76" s="22">
        <f>BB15*Constants!$H73*(1-Constants!$H91)</f>
        <v>13035077.47346817</v>
      </c>
      <c r="BC76" s="22">
        <f>BC15*Constants!$H73*(1-Constants!$H91)</f>
        <v>13179722.47501808</v>
      </c>
      <c r="BD76" s="22">
        <f>BD15*Constants!$H73*(1-Constants!$H91)</f>
        <v>13323380.728408605</v>
      </c>
      <c r="BE76" s="22">
        <f>BE15*Constants!$H73*(1-Constants!$H91)</f>
        <v>13488798.951264914</v>
      </c>
      <c r="BF76" s="22">
        <f>BF15*Constants!$H73*(1-Constants!$H91)</f>
        <v>13648218.31086014</v>
      </c>
      <c r="BG76" s="22">
        <f>BG15*Constants!$H73*(1-Constants!$H91)</f>
        <v>13842042.608969199</v>
      </c>
      <c r="BH76" s="22">
        <f>BH15*Constants!$H73*(1-Constants!$H91)</f>
        <v>14038813.131978411</v>
      </c>
      <c r="BI76" s="22">
        <f>BI15*Constants!$H73*(1-Constants!$H91)</f>
        <v>14242720.345618842</v>
      </c>
      <c r="BJ76" s="22">
        <f>BJ15*Constants!$H73*(1-Constants!$H91)</f>
        <v>14455158.027301684</v>
      </c>
      <c r="BK76" s="22">
        <f>BK15*Constants!$H73*(1-Constants!$H91)</f>
        <v>14678709.525918869</v>
      </c>
      <c r="BL76" s="22">
        <f>BL15*Constants!$H73*(1-Constants!$H91)</f>
        <v>14926029.987204948</v>
      </c>
      <c r="BM76" s="22">
        <f>BM15*Constants!$H73*(1-Constants!$H91)</f>
        <v>15050830.067268815</v>
      </c>
      <c r="BN76" s="22">
        <f>BN15*Constants!$H73*(1-Constants!$H91)</f>
        <v>15158090.88671368</v>
      </c>
      <c r="BO76" s="22">
        <f>BO15*Constants!$H73*(1-Constants!$H91)</f>
        <v>15269629.521196194</v>
      </c>
      <c r="BP76" s="22">
        <f>BP15*Constants!$H73*(1-Constants!$H91)</f>
        <v>15377817.122171145</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101089951.77513912</v>
      </c>
      <c r="AN82" s="22">
        <f>((AN41*Constants!$H$45*Constants!$H$48)*(1+Constants!$H$51))*Constants!$H$54*Constants!$H$42*Constants!$H$57*Constants!$H$58*ttokg</f>
        <v>101623659.12864472</v>
      </c>
      <c r="AO82" s="22">
        <f>((AO41*Constants!$H$45*Constants!$H$48)*(1+Constants!$H$51))*Constants!$H$54*Constants!$H$42*Constants!$H$57*Constants!$H$58*ttokg</f>
        <v>102038281.88580422</v>
      </c>
      <c r="AP82" s="22">
        <f>((AP41*Constants!$H$45*Constants!$H$48)*(1+Constants!$H$51))*Constants!$H$54*Constants!$H$42*Constants!$H$57*Constants!$H$58*ttokg</f>
        <v>102411890.92041008</v>
      </c>
      <c r="AQ82" s="22">
        <f>((AQ41*Constants!$H$45*Constants!$H$48)*(1+Constants!$H$51))*Constants!$H$54*Constants!$H$42*Constants!$H$57*Constants!$H$58*ttokg</f>
        <v>102807088.75044426</v>
      </c>
      <c r="AR82" s="22">
        <f>((AR41*Constants!$H$45*Constants!$H$48)*(1+Constants!$H$51))*Constants!$H$54*Constants!$H$42*Constants!$H$57*Constants!$H$58*ttokg</f>
        <v>103173280.10560869</v>
      </c>
      <c r="AS82" s="22">
        <f>((AS41*Constants!$H$45*Constants!$H$48)*(1+Constants!$H$51))*Constants!$H$54*Constants!$H$42*Constants!$H$57*Constants!$H$58*ttokg</f>
        <v>103484886.99365814</v>
      </c>
      <c r="AT82" s="22">
        <f>((AT41*Constants!$H$45*Constants!$H$48)*(1+Constants!$H$51))*Constants!$H$54*Constants!$H$42*Constants!$H$57*Constants!$H$58*ttokg</f>
        <v>103790712.15099899</v>
      </c>
      <c r="AU82" s="22">
        <f>((AU41*Constants!$H$45*Constants!$H$48)*(1+Constants!$H$51))*Constants!$H$54*Constants!$H$42*Constants!$H$57*Constants!$H$58*ttokg</f>
        <v>104100328.28667092</v>
      </c>
      <c r="AV82" s="22">
        <f>((AV41*Constants!$H$45*Constants!$H$48)*(1+Constants!$H$51))*Constants!$H$54*Constants!$H$42*Constants!$H$57*Constants!$H$58*ttokg</f>
        <v>104511574.75808227</v>
      </c>
      <c r="AW82" s="22">
        <f>((AW41*Constants!$H$45*Constants!$H$48)*(1+Constants!$H$51))*Constants!$H$54*Constants!$H$42*Constants!$H$57*Constants!$H$58*ttokg</f>
        <v>104869077.8545564</v>
      </c>
      <c r="AX82" s="22">
        <f>((AX41*Constants!$H$45*Constants!$H$48)*(1+Constants!$H$51))*Constants!$H$54*Constants!$H$42*Constants!$H$57*Constants!$H$58*ttokg</f>
        <v>105293075.75379221</v>
      </c>
      <c r="AY82" s="22">
        <f>((AY41*Constants!$H$45*Constants!$H$48)*(1+Constants!$H$51))*Constants!$H$54*Constants!$H$42*Constants!$H$57*Constants!$H$58*ttokg</f>
        <v>105728600.21380486</v>
      </c>
      <c r="AZ82" s="22">
        <f>((AZ41*Constants!$H$45*Constants!$H$48)*(1+Constants!$H$51))*Constants!$H$54*Constants!$H$42*Constants!$H$57*Constants!$H$58*ttokg</f>
        <v>106235858.12831578</v>
      </c>
      <c r="BA82" s="22">
        <f>((BA41*Constants!$H$45*Constants!$H$48)*(1+Constants!$H$51))*Constants!$H$54*Constants!$H$42*Constants!$H$57*Constants!$H$58*ttokg</f>
        <v>106773599.69811028</v>
      </c>
      <c r="BB82" s="22">
        <f>((BB41*Constants!$H$45*Constants!$H$48)*(1+Constants!$H$51))*Constants!$H$54*Constants!$H$42*Constants!$H$57*Constants!$H$58*ttokg</f>
        <v>107191807.84173846</v>
      </c>
      <c r="BC82" s="22">
        <f>((BC41*Constants!$H$45*Constants!$H$48)*(1+Constants!$H$51))*Constants!$H$54*Constants!$H$42*Constants!$H$57*Constants!$H$58*ttokg</f>
        <v>107604890.09340332</v>
      </c>
      <c r="BD82" s="22">
        <f>((BD41*Constants!$H$45*Constants!$H$48)*(1+Constants!$H$51))*Constants!$H$54*Constants!$H$42*Constants!$H$57*Constants!$H$58*ttokg</f>
        <v>108051997.58430903</v>
      </c>
      <c r="BE82" s="22">
        <f>((BE41*Constants!$H$45*Constants!$H$48)*(1+Constants!$H$51))*Constants!$H$54*Constants!$H$42*Constants!$H$57*Constants!$H$58*ttokg</f>
        <v>108490398.29571167</v>
      </c>
      <c r="BF82" s="22">
        <f>((BF41*Constants!$H$45*Constants!$H$48)*(1+Constants!$H$51))*Constants!$H$54*Constants!$H$42*Constants!$H$57*Constants!$H$58*ttokg</f>
        <v>108964321.4016335</v>
      </c>
      <c r="BG82" s="22">
        <f>((BG41*Constants!$H$45*Constants!$H$48)*(1+Constants!$H$51))*Constants!$H$54*Constants!$H$42*Constants!$H$57*Constants!$H$58*ttokg</f>
        <v>109418965.53096198</v>
      </c>
      <c r="BH82" s="22">
        <f>((BH41*Constants!$H$45*Constants!$H$48)*(1+Constants!$H$51))*Constants!$H$54*Constants!$H$42*Constants!$H$57*Constants!$H$58*ttokg</f>
        <v>109931543.19327348</v>
      </c>
      <c r="BI82" s="22">
        <f>((BI41*Constants!$H$45*Constants!$H$48)*(1+Constants!$H$51))*Constants!$H$54*Constants!$H$42*Constants!$H$57*Constants!$H$58*ttokg</f>
        <v>110440708.36474726</v>
      </c>
      <c r="BJ82" s="22">
        <f>((BJ41*Constants!$H$45*Constants!$H$48)*(1+Constants!$H$51))*Constants!$H$54*Constants!$H$42*Constants!$H$57*Constants!$H$58*ttokg</f>
        <v>110953951.61405995</v>
      </c>
      <c r="BK82" s="22">
        <f>((BK41*Constants!$H$45*Constants!$H$48)*(1+Constants!$H$51))*Constants!$H$54*Constants!$H$42*Constants!$H$57*Constants!$H$58*ttokg</f>
        <v>111473249.49816123</v>
      </c>
      <c r="BL82" s="22">
        <f>((BL41*Constants!$H$45*Constants!$H$48)*(1+Constants!$H$51))*Constants!$H$54*Constants!$H$42*Constants!$H$57*Constants!$H$58*ttokg</f>
        <v>112002531.87987131</v>
      </c>
      <c r="BM82" s="22">
        <f>((BM41*Constants!$H$45*Constants!$H$48)*(1+Constants!$H$51))*Constants!$H$54*Constants!$H$42*Constants!$H$57*Constants!$H$58*ttokg</f>
        <v>112563326.04371913</v>
      </c>
      <c r="BN82" s="22">
        <f>((BN41*Constants!$H$45*Constants!$H$48)*(1+Constants!$H$51))*Constants!$H$54*Constants!$H$42*Constants!$H$57*Constants!$H$58*ttokg</f>
        <v>112902567.62362936</v>
      </c>
      <c r="BO82" s="22">
        <f>((BO41*Constants!$H$45*Constants!$H$48)*(1+Constants!$H$51))*Constants!$H$54*Constants!$H$42*Constants!$H$57*Constants!$H$58*ttokg</f>
        <v>113206327.54799847</v>
      </c>
      <c r="BP82" s="22">
        <f>((BP41*Constants!$H$45*Constants!$H$48)*(1+Constants!$H$51))*Constants!$H$54*Constants!$H$42*Constants!$H$57*Constants!$H$58*ttokg</f>
        <v>113512355.4684854</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188922595.57356519</v>
      </c>
      <c r="AN85" s="22">
        <f>SUM(AN82:AN84)/Constants!$H$41</f>
        <v>189812107.82940787</v>
      </c>
      <c r="AO85" s="22">
        <f>SUM(AO82:AO84)/Constants!$H$41</f>
        <v>190503145.75800705</v>
      </c>
      <c r="AP85" s="22">
        <f>SUM(AP82:AP84)/Constants!$H$41</f>
        <v>191125827.48235014</v>
      </c>
      <c r="AQ85" s="22">
        <f>SUM(AQ82:AQ84)/Constants!$H$41</f>
        <v>191784490.5324071</v>
      </c>
      <c r="AR85" s="22">
        <f>SUM(AR82:AR84)/Constants!$H$41</f>
        <v>192394809.45768115</v>
      </c>
      <c r="AS85" s="22">
        <f>SUM(AS82:AS84)/Constants!$H$41</f>
        <v>192914154.27109692</v>
      </c>
      <c r="AT85" s="22">
        <f>SUM(AT82:AT84)/Constants!$H$41</f>
        <v>193423862.86666501</v>
      </c>
      <c r="AU85" s="22">
        <f>SUM(AU82:AU84)/Constants!$H$41</f>
        <v>193939889.75945154</v>
      </c>
      <c r="AV85" s="22">
        <f>SUM(AV82:AV84)/Constants!$H$41</f>
        <v>194625300.54513711</v>
      </c>
      <c r="AW85" s="22">
        <f>SUM(AW82:AW84)/Constants!$H$41</f>
        <v>195221139.03926069</v>
      </c>
      <c r="AX85" s="22">
        <f>SUM(AX82:AX84)/Constants!$H$41</f>
        <v>195927802.20465371</v>
      </c>
      <c r="AY85" s="22">
        <f>SUM(AY82:AY84)/Constants!$H$41</f>
        <v>196653676.30467477</v>
      </c>
      <c r="AZ85" s="22">
        <f>SUM(AZ82:AZ84)/Constants!$H$41</f>
        <v>197499106.16219294</v>
      </c>
      <c r="BA85" s="22">
        <f>SUM(BA82:BA84)/Constants!$H$41</f>
        <v>198395342.11185047</v>
      </c>
      <c r="BB85" s="22">
        <f>SUM(BB82:BB84)/Constants!$H$41</f>
        <v>199092355.68456408</v>
      </c>
      <c r="BC85" s="22">
        <f>SUM(BC82:BC84)/Constants!$H$41</f>
        <v>199780826.10400555</v>
      </c>
      <c r="BD85" s="22">
        <f>SUM(BD82:BD84)/Constants!$H$41</f>
        <v>200526005.25551507</v>
      </c>
      <c r="BE85" s="22">
        <f>SUM(BE82:BE84)/Constants!$H$41</f>
        <v>201256673.10785276</v>
      </c>
      <c r="BF85" s="22">
        <f>SUM(BF82:BF84)/Constants!$H$41</f>
        <v>202046544.95105582</v>
      </c>
      <c r="BG85" s="22">
        <f>SUM(BG82:BG84)/Constants!$H$41</f>
        <v>202804285.1666033</v>
      </c>
      <c r="BH85" s="22">
        <f>SUM(BH82:BH84)/Constants!$H$41</f>
        <v>203658581.27045581</v>
      </c>
      <c r="BI85" s="22">
        <f>SUM(BI82:BI84)/Constants!$H$41</f>
        <v>204507189.88957876</v>
      </c>
      <c r="BJ85" s="22">
        <f>SUM(BJ82:BJ84)/Constants!$H$41</f>
        <v>205362595.3050999</v>
      </c>
      <c r="BK85" s="22">
        <f>SUM(BK82:BK84)/Constants!$H$41</f>
        <v>206228091.77860203</v>
      </c>
      <c r="BL85" s="22">
        <f>SUM(BL82:BL84)/Constants!$H$41</f>
        <v>207110229.08145216</v>
      </c>
      <c r="BM85" s="22">
        <f>SUM(BM82:BM84)/Constants!$H$41</f>
        <v>208044886.02119857</v>
      </c>
      <c r="BN85" s="22">
        <f>SUM(BN82:BN84)/Constants!$H$41</f>
        <v>208610288.65438226</v>
      </c>
      <c r="BO85" s="22">
        <f>SUM(BO82:BO84)/Constants!$H$41</f>
        <v>209116555.19499746</v>
      </c>
      <c r="BP85" s="22">
        <f>SUM(BP82:BP84)/Constants!$H$41</f>
        <v>209626601.72914234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5546875" defaultRowHeight="15" x14ac:dyDescent="0.25"/>
  <cols>
    <col min="1" max="1" width="19.42578125" customWidth="1"/>
    <col min="2" max="2" width="33.140625" customWidth="1"/>
    <col min="3" max="3" width="27.7109375" customWidth="1"/>
    <col min="4" max="4" width="27.42578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5">
      <c r="A149" t="str">
        <f>'IPCC Categories'!A59</f>
        <v>3C Aggregated and non-CO2 emissions on land</v>
      </c>
      <c r="B149" t="str">
        <f>'IPCC Categories'!B71</f>
        <v>3C2 Liming (CO2)</v>
      </c>
      <c r="E149" t="s">
        <v>378</v>
      </c>
      <c r="F149" t="s">
        <v>380</v>
      </c>
      <c r="G149" t="s">
        <v>379</v>
      </c>
      <c r="H149" s="26">
        <v>0.125</v>
      </c>
    </row>
    <row r="150" spans="1:8" x14ac:dyDescent="0.25">
      <c r="A150" t="str">
        <f>A149</f>
        <v>3C Aggregated and non-CO2 emissions on land</v>
      </c>
      <c r="B150" t="str">
        <f>'IPCC Categories'!B72</f>
        <v>3C3 Urea application (CO2)</v>
      </c>
      <c r="E150" t="s">
        <v>385</v>
      </c>
      <c r="F150" t="s">
        <v>380</v>
      </c>
      <c r="G150" t="s">
        <v>386</v>
      </c>
      <c r="H150" s="26">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5546875" defaultRowHeight="15" x14ac:dyDescent="0.25"/>
  <cols>
    <col min="1" max="1" width="62.85546875" customWidth="1"/>
    <col min="2" max="2" width="20.42578125" customWidth="1"/>
    <col min="3" max="3" width="8.42578125" customWidth="1"/>
    <col min="5" max="5" width="15.28515625" customWidth="1"/>
    <col min="6" max="6" width="19.140625" customWidth="1"/>
    <col min="8" max="8" width="10.42578125" customWidth="1"/>
    <col min="10" max="10" width="23.28515625" customWidth="1"/>
    <col min="13" max="13" width="15.42578125" customWidth="1"/>
    <col min="14" max="14" width="10.7109375" customWidth="1"/>
    <col min="16" max="16" width="21.7109375" customWidth="1"/>
    <col min="19" max="19" width="13.28515625" customWidth="1"/>
    <col min="20" max="20" width="10.42578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5546875" defaultRowHeight="15" x14ac:dyDescent="0.25"/>
  <cols>
    <col min="1" max="1" width="15.42578125" customWidth="1"/>
    <col min="2" max="2" width="31" customWidth="1"/>
    <col min="3" max="3" width="27.7109375" customWidth="1"/>
    <col min="4" max="4" width="48.42578125" customWidth="1"/>
    <col min="5" max="5" width="33.28515625" customWidth="1"/>
    <col min="6" max="6" width="7.42578125" customWidth="1"/>
    <col min="7" max="7" width="14" customWidth="1"/>
    <col min="8" max="35" width="9.7109375" customWidth="1"/>
    <col min="36" max="36" width="9.42578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72.449817655179615</v>
      </c>
      <c r="AM4" s="27">
        <f>IF(('Activity data'!AM5*EF!$H4)*kgtoGg=0,"NO",('Activity data'!AM5*EF!$H4)*kgtoGg)</f>
        <v>73.412448847195449</v>
      </c>
      <c r="AN4" s="27">
        <f>IF(('Activity data'!AN5*EF!$H4)*kgtoGg=0,"NO",('Activity data'!AN5*EF!$H4)*kgtoGg)</f>
        <v>74.198527813630264</v>
      </c>
      <c r="AO4" s="27">
        <f>IF(('Activity data'!AO5*EF!$H4)*kgtoGg=0,"NO",('Activity data'!AO5*EF!$H4)*kgtoGg)</f>
        <v>74.932183064084938</v>
      </c>
      <c r="AP4" s="27">
        <f>IF(('Activity data'!AP5*EF!$H4)*kgtoGg=0,"NO",('Activity data'!AP5*EF!$H4)*kgtoGg)</f>
        <v>75.728343616319663</v>
      </c>
      <c r="AQ4" s="27">
        <f>IF(('Activity data'!AQ5*EF!$H4)*kgtoGg=0,"NO",('Activity data'!AQ5*EF!$H4)*kgtoGg)</f>
        <v>76.492433237513026</v>
      </c>
      <c r="AR4" s="27">
        <f>IF(('Activity data'!AR5*EF!$H4)*kgtoGg=0,"NO",('Activity data'!AR5*EF!$H4)*kgtoGg)</f>
        <v>77.146046881915979</v>
      </c>
      <c r="AS4" s="27">
        <f>IF(('Activity data'!AS5*EF!$H4)*kgtoGg=0,"NO",('Activity data'!AS5*EF!$H4)*kgtoGg)</f>
        <v>77.778880182998051</v>
      </c>
      <c r="AT4" s="27">
        <f>IF(('Activity data'!AT5*EF!$H4)*kgtoGg=0,"NO",('Activity data'!AT5*EF!$H4)*kgtoGg)</f>
        <v>78.408051635872468</v>
      </c>
      <c r="AU4" s="27">
        <f>IF(('Activity data'!AU5*EF!$H4)*kgtoGg=0,"NO",('Activity data'!AU5*EF!$H4)*kgtoGg)</f>
        <v>79.224943174372299</v>
      </c>
      <c r="AV4" s="27">
        <f>IF(('Activity data'!AV5*EF!$H4)*kgtoGg=0,"NO",('Activity data'!AV5*EF!$H4)*kgtoGg)</f>
        <v>79.926451787992249</v>
      </c>
      <c r="AW4" s="27">
        <f>IF(('Activity data'!AW5*EF!$H4)*kgtoGg=0,"NO",('Activity data'!AW5*EF!$H4)*kgtoGg)</f>
        <v>80.76885718673185</v>
      </c>
      <c r="AX4" s="27">
        <f>IF(('Activity data'!AX5*EF!$H4)*kgtoGg=0,"NO",('Activity data'!AX5*EF!$H4)*kgtoGg)</f>
        <v>81.644804903881038</v>
      </c>
      <c r="AY4" s="27">
        <f>IF(('Activity data'!AY5*EF!$H4)*kgtoGg=0,"NO",('Activity data'!AY5*EF!$H4)*kgtoGg)</f>
        <v>82.681019501207217</v>
      </c>
      <c r="AZ4" s="27">
        <f>IF(('Activity data'!AZ5*EF!$H4)*kgtoGg=0,"NO",('Activity data'!AZ5*EF!$H4)*kgtoGg)</f>
        <v>83.797727927071179</v>
      </c>
      <c r="BA4" s="27">
        <f>IF(('Activity data'!BA5*EF!$H4)*kgtoGg=0,"NO",('Activity data'!BA5*EF!$H4)*kgtoGg)</f>
        <v>84.672576482481759</v>
      </c>
      <c r="BB4" s="27">
        <f>IF(('Activity data'!BB5*EF!$H4)*kgtoGg=0,"NO",('Activity data'!BB5*EF!$H4)*kgtoGg)</f>
        <v>85.547247875170797</v>
      </c>
      <c r="BC4" s="27">
        <f>IF(('Activity data'!BC5*EF!$H4)*kgtoGg=0,"NO",('Activity data'!BC5*EF!$H4)*kgtoGg)</f>
        <v>86.508657043249997</v>
      </c>
      <c r="BD4" s="27">
        <f>IF(('Activity data'!BD5*EF!$H4)*kgtoGg=0,"NO",('Activity data'!BD5*EF!$H4)*kgtoGg)</f>
        <v>87.463265114193007</v>
      </c>
      <c r="BE4" s="27">
        <f>IF(('Activity data'!BE5*EF!$H4)*kgtoGg=0,"NO",('Activity data'!BE5*EF!$H4)*kgtoGg)</f>
        <v>88.512396010068016</v>
      </c>
      <c r="BF4" s="27">
        <f>IF(('Activity data'!BF5*EF!$H4)*kgtoGg=0,"NO",('Activity data'!BF5*EF!$H4)*kgtoGg)</f>
        <v>89.531314727003974</v>
      </c>
      <c r="BG4" s="27">
        <f>IF(('Activity data'!BG5*EF!$H4)*kgtoGg=0,"NO",('Activity data'!BG5*EF!$H4)*kgtoGg)</f>
        <v>90.703558661415826</v>
      </c>
      <c r="BH4" s="27">
        <f>IF(('Activity data'!BH5*EF!$H4)*kgtoGg=0,"NO",('Activity data'!BH5*EF!$H4)*kgtoGg)</f>
        <v>91.887099270974289</v>
      </c>
      <c r="BI4" s="27">
        <f>IF(('Activity data'!BI5*EF!$H4)*kgtoGg=0,"NO",('Activity data'!BI5*EF!$H4)*kgtoGg)</f>
        <v>93.100443723717078</v>
      </c>
      <c r="BJ4" s="27">
        <f>IF(('Activity data'!BJ5*EF!$H4)*kgtoGg=0,"NO",('Activity data'!BJ5*EF!$H4)*kgtoGg)</f>
        <v>94.3495525003203</v>
      </c>
      <c r="BK4" s="27">
        <f>IF(('Activity data'!BK5*EF!$H4)*kgtoGg=0,"NO",('Activity data'!BK5*EF!$H4)*kgtoGg)</f>
        <v>95.645946229187999</v>
      </c>
      <c r="BL4" s="27">
        <f>IF(('Activity data'!BL5*EF!$H4)*kgtoGg=0,"NO",('Activity data'!BL5*EF!$H4)*kgtoGg)</f>
        <v>97.049612256350315</v>
      </c>
      <c r="BM4" s="27">
        <f>IF(('Activity data'!BM5*EF!$H4)*kgtoGg=0,"NO",('Activity data'!BM5*EF!$H4)*kgtoGg)</f>
        <v>97.880768544713618</v>
      </c>
      <c r="BN4" s="27">
        <f>IF(('Activity data'!BN5*EF!$H4)*kgtoGg=0,"NO",('Activity data'!BN5*EF!$H4)*kgtoGg)</f>
        <v>98.622364350630747</v>
      </c>
      <c r="BO4" s="27">
        <f>IF(('Activity data'!BO5*EF!$H4)*kgtoGg=0,"NO",('Activity data'!BO5*EF!$H4)*kgtoGg)</f>
        <v>99.375096543856301</v>
      </c>
      <c r="BP4" s="27">
        <f>IF(('Activity data'!BP5*EF!$H4)*kgtoGg=0,"NO",('Activity data'!BP5*EF!$H4)*kgtoGg)</f>
        <v>100.10276018423386</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57.946563542689915</v>
      </c>
      <c r="AM5" s="27">
        <f>IF(('Activity data'!AM6*EF!$H5)*kgtoGg=0,"NO",('Activity data'!AM6*EF!$H5)*kgtoGg)</f>
        <v>58.716491906095996</v>
      </c>
      <c r="AN5" s="27">
        <f>IF(('Activity data'!AN6*EF!$H5)*kgtoGg=0,"NO",('Activity data'!AN6*EF!$H5)*kgtoGg)</f>
        <v>59.345210876720344</v>
      </c>
      <c r="AO5" s="27">
        <f>IF(('Activity data'!AO6*EF!$H5)*kgtoGg=0,"NO",('Activity data'!AO6*EF!$H5)*kgtoGg)</f>
        <v>59.932000491447013</v>
      </c>
      <c r="AP5" s="27">
        <f>IF(('Activity data'!AP6*EF!$H5)*kgtoGg=0,"NO",('Activity data'!AP6*EF!$H5)*kgtoGg)</f>
        <v>60.568782881291369</v>
      </c>
      <c r="AQ5" s="27">
        <f>IF(('Activity data'!AQ6*EF!$H5)*kgtoGg=0,"NO",('Activity data'!AQ6*EF!$H5)*kgtoGg)</f>
        <v>61.179914409565484</v>
      </c>
      <c r="AR5" s="27">
        <f>IF(('Activity data'!AR6*EF!$H5)*kgtoGg=0,"NO",('Activity data'!AR6*EF!$H5)*kgtoGg)</f>
        <v>61.702685422710431</v>
      </c>
      <c r="AS5" s="27">
        <f>IF(('Activity data'!AS6*EF!$H5)*kgtoGg=0,"NO",('Activity data'!AS6*EF!$H5)*kgtoGg)</f>
        <v>62.208835973255823</v>
      </c>
      <c r="AT5" s="27">
        <f>IF(('Activity data'!AT6*EF!$H5)*kgtoGg=0,"NO",('Activity data'!AT6*EF!$H5)*kgtoGg)</f>
        <v>62.712057716984084</v>
      </c>
      <c r="AU5" s="27">
        <f>IF(('Activity data'!AU6*EF!$H5)*kgtoGg=0,"NO",('Activity data'!AU6*EF!$H5)*kgtoGg)</f>
        <v>63.365421092837678</v>
      </c>
      <c r="AV5" s="27">
        <f>IF(('Activity data'!AV6*EF!$H5)*kgtoGg=0,"NO",('Activity data'!AV6*EF!$H5)*kgtoGg)</f>
        <v>63.926499295247297</v>
      </c>
      <c r="AW5" s="27">
        <f>IF(('Activity data'!AW6*EF!$H5)*kgtoGg=0,"NO",('Activity data'!AW6*EF!$H5)*kgtoGg)</f>
        <v>64.600269078893959</v>
      </c>
      <c r="AX5" s="27">
        <f>IF(('Activity data'!AX6*EF!$H5)*kgtoGg=0,"NO",('Activity data'!AX6*EF!$H5)*kgtoGg)</f>
        <v>65.300866564086249</v>
      </c>
      <c r="AY5" s="27">
        <f>IF(('Activity data'!AY6*EF!$H5)*kgtoGg=0,"NO",('Activity data'!AY6*EF!$H5)*kgtoGg)</f>
        <v>66.129648153207768</v>
      </c>
      <c r="AZ5" s="27">
        <f>IF(('Activity data'!AZ6*EF!$H5)*kgtoGg=0,"NO",('Activity data'!AZ6*EF!$H5)*kgtoGg)</f>
        <v>67.022810038941756</v>
      </c>
      <c r="BA5" s="27">
        <f>IF(('Activity data'!BA6*EF!$H5)*kgtoGg=0,"NO",('Activity data'!BA6*EF!$H5)*kgtoGg)</f>
        <v>67.722528396379261</v>
      </c>
      <c r="BB5" s="27">
        <f>IF(('Activity data'!BB6*EF!$H5)*kgtoGg=0,"NO",('Activity data'!BB6*EF!$H5)*kgtoGg)</f>
        <v>68.42210505613923</v>
      </c>
      <c r="BC5" s="27">
        <f>IF(('Activity data'!BC6*EF!$H5)*kgtoGg=0,"NO",('Activity data'!BC6*EF!$H5)*kgtoGg)</f>
        <v>69.191056024570585</v>
      </c>
      <c r="BD5" s="27">
        <f>IF(('Activity data'!BD6*EF!$H5)*kgtoGg=0,"NO",('Activity data'!BD6*EF!$H5)*kgtoGg)</f>
        <v>69.95456736292256</v>
      </c>
      <c r="BE5" s="27">
        <f>IF(('Activity data'!BE6*EF!$H5)*kgtoGg=0,"NO",('Activity data'!BE6*EF!$H5)*kgtoGg)</f>
        <v>70.793679621448376</v>
      </c>
      <c r="BF5" s="27">
        <f>IF(('Activity data'!BF6*EF!$H5)*kgtoGg=0,"NO",('Activity data'!BF6*EF!$H5)*kgtoGg)</f>
        <v>71.608627679106391</v>
      </c>
      <c r="BG5" s="27">
        <f>IF(('Activity data'!BG6*EF!$H5)*kgtoGg=0,"NO",('Activity data'!BG6*EF!$H5)*kgtoGg)</f>
        <v>72.546207783948418</v>
      </c>
      <c r="BH5" s="27">
        <f>IF(('Activity data'!BH6*EF!$H5)*kgtoGg=0,"NO",('Activity data'!BH6*EF!$H5)*kgtoGg)</f>
        <v>73.492823156585331</v>
      </c>
      <c r="BI5" s="27">
        <f>IF(('Activity data'!BI6*EF!$H5)*kgtoGg=0,"NO",('Activity data'!BI6*EF!$H5)*kgtoGg)</f>
        <v>74.463276136393532</v>
      </c>
      <c r="BJ5" s="27">
        <f>IF(('Activity data'!BJ6*EF!$H5)*kgtoGg=0,"NO",('Activity data'!BJ6*EF!$H5)*kgtoGg)</f>
        <v>75.462334014491503</v>
      </c>
      <c r="BK5" s="27">
        <f>IF(('Activity data'!BK6*EF!$H5)*kgtoGg=0,"NO",('Activity data'!BK6*EF!$H5)*kgtoGg)</f>
        <v>76.499211180196937</v>
      </c>
      <c r="BL5" s="27">
        <f>IF(('Activity data'!BL6*EF!$H5)*kgtoGg=0,"NO",('Activity data'!BL6*EF!$H5)*kgtoGg)</f>
        <v>77.621886505934782</v>
      </c>
      <c r="BM5" s="27">
        <f>IF(('Activity data'!BM6*EF!$H5)*kgtoGg=0,"NO",('Activity data'!BM6*EF!$H5)*kgtoGg)</f>
        <v>78.28665906487727</v>
      </c>
      <c r="BN5" s="27">
        <f>IF(('Activity data'!BN6*EF!$H5)*kgtoGg=0,"NO",('Activity data'!BN6*EF!$H5)*kgtoGg)</f>
        <v>78.879799667315993</v>
      </c>
      <c r="BO5" s="27">
        <f>IF(('Activity data'!BO6*EF!$H5)*kgtoGg=0,"NO",('Activity data'!BO6*EF!$H5)*kgtoGg)</f>
        <v>79.481847336683103</v>
      </c>
      <c r="BP5" s="27">
        <f>IF(('Activity data'!BP6*EF!$H5)*kgtoGg=0,"NO",('Activity data'!BP6*EF!$H5)*kgtoGg)</f>
        <v>80.063844762481011</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26.199874403761022</v>
      </c>
      <c r="AM6" s="27">
        <f>IF(('Activity data'!AM7*EF!$H6)*kgtoGg=0,"NO",('Activity data'!AM7*EF!$H6)*kgtoGg)</f>
        <v>26.54798868678095</v>
      </c>
      <c r="AN6" s="27">
        <f>IF(('Activity data'!AN7*EF!$H6)*kgtoGg=0,"NO",('Activity data'!AN7*EF!$H6)*kgtoGg)</f>
        <v>26.832256761685592</v>
      </c>
      <c r="AO6" s="27">
        <f>IF(('Activity data'!AO7*EF!$H6)*kgtoGg=0,"NO",('Activity data'!AO7*EF!$H6)*kgtoGg)</f>
        <v>27.09756695900116</v>
      </c>
      <c r="AP6" s="27">
        <f>IF(('Activity data'!AP7*EF!$H6)*kgtoGg=0,"NO",('Activity data'!AP7*EF!$H6)*kgtoGg)</f>
        <v>27.385480816466714</v>
      </c>
      <c r="AQ6" s="27">
        <f>IF(('Activity data'!AQ7*EF!$H6)*kgtoGg=0,"NO",('Activity data'!AQ7*EF!$H6)*kgtoGg)</f>
        <v>27.661796930935942</v>
      </c>
      <c r="AR6" s="27">
        <f>IF(('Activity data'!AR7*EF!$H6)*kgtoGg=0,"NO",('Activity data'!AR7*EF!$H6)*kgtoGg)</f>
        <v>27.898161851458521</v>
      </c>
      <c r="AS6" s="27">
        <f>IF(('Activity data'!AS7*EF!$H6)*kgtoGg=0,"NO",('Activity data'!AS7*EF!$H6)*kgtoGg)</f>
        <v>28.127012020354464</v>
      </c>
      <c r="AT6" s="27">
        <f>IF(('Activity data'!AT7*EF!$H6)*kgtoGg=0,"NO",('Activity data'!AT7*EF!$H6)*kgtoGg)</f>
        <v>28.354537962824008</v>
      </c>
      <c r="AU6" s="27">
        <f>IF(('Activity data'!AU7*EF!$H6)*kgtoGg=0,"NO",('Activity data'!AU7*EF!$H6)*kgtoGg)</f>
        <v>28.649948723028462</v>
      </c>
      <c r="AV6" s="27">
        <f>IF(('Activity data'!AV7*EF!$H6)*kgtoGg=0,"NO",('Activity data'!AV7*EF!$H6)*kgtoGg)</f>
        <v>28.90363380002168</v>
      </c>
      <c r="AW6" s="27">
        <f>IF(('Activity data'!AW7*EF!$H6)*kgtoGg=0,"NO",('Activity data'!AW7*EF!$H6)*kgtoGg)</f>
        <v>29.20827108356977</v>
      </c>
      <c r="AX6" s="27">
        <f>IF(('Activity data'!AX7*EF!$H6)*kgtoGg=0,"NO",('Activity data'!AX7*EF!$H6)*kgtoGg)</f>
        <v>29.525038204817712</v>
      </c>
      <c r="AY6" s="27">
        <f>IF(('Activity data'!AY7*EF!$H6)*kgtoGg=0,"NO",('Activity data'!AY7*EF!$H6)*kgtoGg)</f>
        <v>29.899762299148801</v>
      </c>
      <c r="AZ6" s="27">
        <f>IF(('Activity data'!AZ7*EF!$H6)*kgtoGg=0,"NO",('Activity data'!AZ7*EF!$H6)*kgtoGg)</f>
        <v>30.303595206534538</v>
      </c>
      <c r="BA6" s="27">
        <f>IF(('Activity data'!BA7*EF!$H6)*kgtoGg=0,"NO",('Activity data'!BA7*EF!$H6)*kgtoGg)</f>
        <v>30.619964840246517</v>
      </c>
      <c r="BB6" s="27">
        <f>IF(('Activity data'!BB7*EF!$H6)*kgtoGg=0,"NO",('Activity data'!BB7*EF!$H6)*kgtoGg)</f>
        <v>30.936270406978018</v>
      </c>
      <c r="BC6" s="27">
        <f>IF(('Activity data'!BC7*EF!$H6)*kgtoGg=0,"NO",('Activity data'!BC7*EF!$H6)*kgtoGg)</f>
        <v>31.283942772065036</v>
      </c>
      <c r="BD6" s="27">
        <f>IF(('Activity data'!BD7*EF!$H6)*kgtoGg=0,"NO",('Activity data'!BD7*EF!$H6)*kgtoGg)</f>
        <v>31.62915567077183</v>
      </c>
      <c r="BE6" s="27">
        <f>IF(('Activity data'!BE7*EF!$H6)*kgtoGg=0,"NO",('Activity data'!BE7*EF!$H6)*kgtoGg)</f>
        <v>32.0085506588428</v>
      </c>
      <c r="BF6" s="27">
        <f>IF(('Activity data'!BF7*EF!$H6)*kgtoGg=0,"NO",('Activity data'!BF7*EF!$H6)*kgtoGg)</f>
        <v>32.377020080510903</v>
      </c>
      <c r="BG6" s="27">
        <f>IF(('Activity data'!BG7*EF!$H6)*kgtoGg=0,"NO",('Activity data'!BG7*EF!$H6)*kgtoGg)</f>
        <v>32.800936176453838</v>
      </c>
      <c r="BH6" s="27">
        <f>IF(('Activity data'!BH7*EF!$H6)*kgtoGg=0,"NO",('Activity data'!BH7*EF!$H6)*kgtoGg)</f>
        <v>33.228937465149492</v>
      </c>
      <c r="BI6" s="27">
        <f>IF(('Activity data'!BI7*EF!$H6)*kgtoGg=0,"NO",('Activity data'!BI7*EF!$H6)*kgtoGg)</f>
        <v>33.667716654652232</v>
      </c>
      <c r="BJ6" s="27">
        <f>IF(('Activity data'!BJ7*EF!$H6)*kgtoGg=0,"NO",('Activity data'!BJ7*EF!$H6)*kgtoGg)</f>
        <v>34.119429220988827</v>
      </c>
      <c r="BK6" s="27">
        <f>IF(('Activity data'!BK7*EF!$H6)*kgtoGg=0,"NO",('Activity data'!BK7*EF!$H6)*kgtoGg)</f>
        <v>34.588241344655088</v>
      </c>
      <c r="BL6" s="27">
        <f>IF(('Activity data'!BL7*EF!$H6)*kgtoGg=0,"NO",('Activity data'!BL7*EF!$H6)*kgtoGg)</f>
        <v>35.095846122785957</v>
      </c>
      <c r="BM6" s="27">
        <f>IF(('Activity data'!BM7*EF!$H6)*kgtoGg=0,"NO",('Activity data'!BM7*EF!$H6)*kgtoGg)</f>
        <v>35.396415414328644</v>
      </c>
      <c r="BN6" s="27">
        <f>IF(('Activity data'!BN7*EF!$H6)*kgtoGg=0,"NO",('Activity data'!BN7*EF!$H6)*kgtoGg)</f>
        <v>35.664597137930201</v>
      </c>
      <c r="BO6" s="27">
        <f>IF(('Activity data'!BO7*EF!$H6)*kgtoGg=0,"NO",('Activity data'!BO7*EF!$H6)*kgtoGg)</f>
        <v>35.9368060897324</v>
      </c>
      <c r="BP6" s="27">
        <f>IF(('Activity data'!BP7*EF!$H6)*kgtoGg=0,"NO",('Activity data'!BP7*EF!$H6)*kgtoGg)</f>
        <v>36.199949553761705</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367.29937998549639</v>
      </c>
      <c r="AM7" s="27">
        <f>IF(('Activity data'!AM8*EF!$H7)*kgtoGg=0,"NO",('Activity data'!AM8*EF!$H7)*kgtoGg)</f>
        <v>374.39027995025685</v>
      </c>
      <c r="AN7" s="27">
        <f>IF(('Activity data'!AN8*EF!$H7)*kgtoGg=0,"NO",('Activity data'!AN8*EF!$H7)*kgtoGg)</f>
        <v>378.08201548869761</v>
      </c>
      <c r="AO7" s="27">
        <f>IF(('Activity data'!AO8*EF!$H7)*kgtoGg=0,"NO",('Activity data'!AO8*EF!$H7)*kgtoGg)</f>
        <v>380.61774537395928</v>
      </c>
      <c r="AP7" s="27">
        <f>IF(('Activity data'!AP8*EF!$H7)*kgtoGg=0,"NO",('Activity data'!AP8*EF!$H7)*kgtoGg)</f>
        <v>383.77989521502451</v>
      </c>
      <c r="AQ7" s="27">
        <f>IF(('Activity data'!AQ8*EF!$H7)*kgtoGg=0,"NO",('Activity data'!AQ8*EF!$H7)*kgtoGg)</f>
        <v>386.12523393248665</v>
      </c>
      <c r="AR7" s="27">
        <f>IF(('Activity data'!AR8*EF!$H7)*kgtoGg=0,"NO",('Activity data'!AR8*EF!$H7)*kgtoGg)</f>
        <v>386.95643782005646</v>
      </c>
      <c r="AS7" s="27">
        <f>IF(('Activity data'!AS8*EF!$H7)*kgtoGg=0,"NO",('Activity data'!AS8*EF!$H7)*kgtoGg)</f>
        <v>387.65918830118983</v>
      </c>
      <c r="AT7" s="27">
        <f>IF(('Activity data'!AT8*EF!$H7)*kgtoGg=0,"NO",('Activity data'!AT8*EF!$H7)*kgtoGg)</f>
        <v>388.49776942220768</v>
      </c>
      <c r="AU7" s="27">
        <f>IF(('Activity data'!AU8*EF!$H7)*kgtoGg=0,"NO",('Activity data'!AU8*EF!$H7)*kgtoGg)</f>
        <v>392.18321030752833</v>
      </c>
      <c r="AV7" s="27">
        <f>IF(('Activity data'!AV8*EF!$H7)*kgtoGg=0,"NO",('Activity data'!AV8*EF!$H7)*kgtoGg)</f>
        <v>394.38010154969788</v>
      </c>
      <c r="AW7" s="27">
        <f>IF(('Activity data'!AW8*EF!$H7)*kgtoGg=0,"NO",('Activity data'!AW8*EF!$H7)*kgtoGg)</f>
        <v>395.06686480786141</v>
      </c>
      <c r="AX7" s="27">
        <f>IF(('Activity data'!AX8*EF!$H7)*kgtoGg=0,"NO",('Activity data'!AX8*EF!$H7)*kgtoGg)</f>
        <v>395.93122027386613</v>
      </c>
      <c r="AY7" s="27">
        <f>IF(('Activity data'!AY8*EF!$H7)*kgtoGg=0,"NO",('Activity data'!AY8*EF!$H7)*kgtoGg)</f>
        <v>398.59601636852102</v>
      </c>
      <c r="AZ7" s="27">
        <f>IF(('Activity data'!AZ8*EF!$H7)*kgtoGg=0,"NO",('Activity data'!AZ8*EF!$H7)*kgtoGg)</f>
        <v>401.90994539704189</v>
      </c>
      <c r="BA7" s="27">
        <f>IF(('Activity data'!BA8*EF!$H7)*kgtoGg=0,"NO",('Activity data'!BA8*EF!$H7)*kgtoGg)</f>
        <v>401.81503378596199</v>
      </c>
      <c r="BB7" s="27">
        <f>IF(('Activity data'!BB8*EF!$H7)*kgtoGg=0,"NO",('Activity data'!BB8*EF!$H7)*kgtoGg)</f>
        <v>401.42815777895129</v>
      </c>
      <c r="BC7" s="27">
        <f>IF(('Activity data'!BC8*EF!$H7)*kgtoGg=0,"NO",('Activity data'!BC8*EF!$H7)*kgtoGg)</f>
        <v>401.7813582877065</v>
      </c>
      <c r="BD7" s="27">
        <f>IF(('Activity data'!BD8*EF!$H7)*kgtoGg=0,"NO",('Activity data'!BD8*EF!$H7)*kgtoGg)</f>
        <v>401.72821381507623</v>
      </c>
      <c r="BE7" s="27">
        <f>IF(('Activity data'!BE8*EF!$H7)*kgtoGg=0,"NO",('Activity data'!BE8*EF!$H7)*kgtoGg)</f>
        <v>402.4182008975921</v>
      </c>
      <c r="BF7" s="27">
        <f>IF(('Activity data'!BF8*EF!$H7)*kgtoGg=0,"NO",('Activity data'!BF8*EF!$H7)*kgtoGg)</f>
        <v>402.41125512656032</v>
      </c>
      <c r="BG7" s="27">
        <f>IF(('Activity data'!BG8*EF!$H7)*kgtoGg=0,"NO",('Activity data'!BG8*EF!$H7)*kgtoGg)</f>
        <v>405.74913704895249</v>
      </c>
      <c r="BH7" s="27">
        <f>IF(('Activity data'!BH8*EF!$H7)*kgtoGg=0,"NO",('Activity data'!BH8*EF!$H7)*kgtoGg)</f>
        <v>408.87066423718124</v>
      </c>
      <c r="BI7" s="27">
        <f>IF(('Activity data'!BI8*EF!$H7)*kgtoGg=0,"NO",('Activity data'!BI8*EF!$H7)*kgtoGg)</f>
        <v>411.96446899942566</v>
      </c>
      <c r="BJ7" s="27">
        <f>IF(('Activity data'!BJ8*EF!$H7)*kgtoGg=0,"NO",('Activity data'!BJ8*EF!$H7)*kgtoGg)</f>
        <v>415.076640787023</v>
      </c>
      <c r="BK7" s="27">
        <f>IF(('Activity data'!BK8*EF!$H7)*kgtoGg=0,"NO",('Activity data'!BK8*EF!$H7)*kgtoGg)</f>
        <v>418.30306896107567</v>
      </c>
      <c r="BL7" s="27">
        <f>IF(('Activity data'!BL8*EF!$H7)*kgtoGg=0,"NO",('Activity data'!BL8*EF!$H7)*kgtoGg)</f>
        <v>422.19081741674233</v>
      </c>
      <c r="BM7" s="27">
        <f>IF(('Activity data'!BM8*EF!$H7)*kgtoGg=0,"NO",('Activity data'!BM8*EF!$H7)*kgtoGg)</f>
        <v>420.26074518236015</v>
      </c>
      <c r="BN7" s="27">
        <f>IF(('Activity data'!BN8*EF!$H7)*kgtoGg=0,"NO",('Activity data'!BN8*EF!$H7)*kgtoGg)</f>
        <v>417.33191079968799</v>
      </c>
      <c r="BO7" s="27">
        <f>IF(('Activity data'!BO8*EF!$H7)*kgtoGg=0,"NO",('Activity data'!BO8*EF!$H7)*kgtoGg)</f>
        <v>414.37000341411897</v>
      </c>
      <c r="BP7" s="27">
        <f>IF(('Activity data'!BP8*EF!$H7)*kgtoGg=0,"NO",('Activity data'!BP8*EF!$H7)*kgtoGg)</f>
        <v>411.04939658180723</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258.644557829505</v>
      </c>
      <c r="AM8" s="27">
        <f>IF(('Activity data'!AM9*EF!$H8)*kgtoGg=0,"NO",('Activity data'!AM9*EF!$H8)*kgtoGg)</f>
        <v>263.63782159725537</v>
      </c>
      <c r="AN8" s="27">
        <f>IF(('Activity data'!AN9*EF!$H8)*kgtoGg=0,"NO",('Activity data'!AN9*EF!$H8)*kgtoGg)</f>
        <v>266.23746471672149</v>
      </c>
      <c r="AO8" s="27">
        <f>IF(('Activity data'!AO9*EF!$H8)*kgtoGg=0,"NO",('Activity data'!AO9*EF!$H8)*kgtoGg)</f>
        <v>268.02307278111425</v>
      </c>
      <c r="AP8" s="27">
        <f>IF(('Activity data'!AP9*EF!$H8)*kgtoGg=0,"NO",('Activity data'!AP9*EF!$H8)*kgtoGg)</f>
        <v>270.24979270496834</v>
      </c>
      <c r="AQ8" s="27">
        <f>IF(('Activity data'!AQ9*EF!$H8)*kgtoGg=0,"NO",('Activity data'!AQ9*EF!$H8)*kgtoGg)</f>
        <v>271.90133128246976</v>
      </c>
      <c r="AR8" s="27">
        <f>IF(('Activity data'!AR9*EF!$H8)*kgtoGg=0,"NO",('Activity data'!AR9*EF!$H8)*kgtoGg)</f>
        <v>272.48664771283012</v>
      </c>
      <c r="AS8" s="27">
        <f>IF(('Activity data'!AS9*EF!$H8)*kgtoGg=0,"NO",('Activity data'!AS9*EF!$H8)*kgtoGg)</f>
        <v>272.98150993520676</v>
      </c>
      <c r="AT8" s="27">
        <f>IF(('Activity data'!AT9*EF!$H8)*kgtoGg=0,"NO",('Activity data'!AT9*EF!$H8)*kgtoGg)</f>
        <v>273.57202125939796</v>
      </c>
      <c r="AU8" s="27">
        <f>IF(('Activity data'!AU9*EF!$H8)*kgtoGg=0,"NO",('Activity data'!AU9*EF!$H8)*kgtoGg)</f>
        <v>276.16723181550663</v>
      </c>
      <c r="AV8" s="27">
        <f>IF(('Activity data'!AV9*EF!$H8)*kgtoGg=0,"NO",('Activity data'!AV9*EF!$H8)*kgtoGg)</f>
        <v>277.71423677901322</v>
      </c>
      <c r="AW8" s="27">
        <f>IF(('Activity data'!AW9*EF!$H8)*kgtoGg=0,"NO",('Activity data'!AW9*EF!$H8)*kgtoGg)</f>
        <v>278.19784113262864</v>
      </c>
      <c r="AX8" s="27">
        <f>IF(('Activity data'!AX9*EF!$H8)*kgtoGg=0,"NO",('Activity data'!AX9*EF!$H8)*kgtoGg)</f>
        <v>278.80650221264779</v>
      </c>
      <c r="AY8" s="27">
        <f>IF(('Activity data'!AY9*EF!$H8)*kgtoGg=0,"NO",('Activity data'!AY9*EF!$H8)*kgtoGg)</f>
        <v>280.682996008077</v>
      </c>
      <c r="AZ8" s="27">
        <f>IF(('Activity data'!AZ9*EF!$H8)*kgtoGg=0,"NO",('Activity data'!AZ9*EF!$H8)*kgtoGg)</f>
        <v>283.0165956680982</v>
      </c>
      <c r="BA8" s="27">
        <f>IF(('Activity data'!BA9*EF!$H8)*kgtoGg=0,"NO",('Activity data'!BA9*EF!$H8)*kgtoGg)</f>
        <v>282.94976089238577</v>
      </c>
      <c r="BB8" s="27">
        <f>IF(('Activity data'!BB9*EF!$H8)*kgtoGg=0,"NO",('Activity data'!BB9*EF!$H8)*kgtoGg)</f>
        <v>282.6773308823702</v>
      </c>
      <c r="BC8" s="27">
        <f>IF(('Activity data'!BC9*EF!$H8)*kgtoGg=0,"NO",('Activity data'!BC9*EF!$H8)*kgtoGg)</f>
        <v>282.92604730932356</v>
      </c>
      <c r="BD8" s="27">
        <f>IF(('Activity data'!BD9*EF!$H8)*kgtoGg=0,"NO",('Activity data'!BD9*EF!$H8)*kgtoGg)</f>
        <v>282.88862408082514</v>
      </c>
      <c r="BE8" s="27">
        <f>IF(('Activity data'!BE9*EF!$H8)*kgtoGg=0,"NO",('Activity data'!BE9*EF!$H8)*kgtoGg)</f>
        <v>283.37449858426822</v>
      </c>
      <c r="BF8" s="27">
        <f>IF(('Activity data'!BF9*EF!$H8)*kgtoGg=0,"NO",('Activity data'!BF9*EF!$H8)*kgtoGg)</f>
        <v>283.36960751726616</v>
      </c>
      <c r="BG8" s="27">
        <f>IF(('Activity data'!BG9*EF!$H8)*kgtoGg=0,"NO",('Activity data'!BG9*EF!$H8)*kgtoGg)</f>
        <v>285.72007430525349</v>
      </c>
      <c r="BH8" s="27">
        <f>IF(('Activity data'!BH9*EF!$H8)*kgtoGg=0,"NO",('Activity data'!BH9*EF!$H8)*kgtoGg)</f>
        <v>287.91818860477679</v>
      </c>
      <c r="BI8" s="27">
        <f>IF(('Activity data'!BI9*EF!$H8)*kgtoGg=0,"NO",('Activity data'!BI9*EF!$H8)*kgtoGg)</f>
        <v>290.09678135049057</v>
      </c>
      <c r="BJ8" s="27">
        <f>IF(('Activity data'!BJ9*EF!$H8)*kgtoGg=0,"NO",('Activity data'!BJ9*EF!$H8)*kgtoGg)</f>
        <v>292.28830777213687</v>
      </c>
      <c r="BK8" s="27">
        <f>IF(('Activity data'!BK9*EF!$H8)*kgtoGg=0,"NO",('Activity data'!BK9*EF!$H8)*kgtoGg)</f>
        <v>294.56029115658873</v>
      </c>
      <c r="BL8" s="27">
        <f>IF(('Activity data'!BL9*EF!$H8)*kgtoGg=0,"NO",('Activity data'!BL9*EF!$H8)*kgtoGg)</f>
        <v>297.29796248156612</v>
      </c>
      <c r="BM8" s="27">
        <f>IF(('Activity data'!BM9*EF!$H8)*kgtoGg=0,"NO",('Activity data'!BM9*EF!$H8)*kgtoGg)</f>
        <v>295.93884589481746</v>
      </c>
      <c r="BN8" s="27">
        <f>IF(('Activity data'!BN9*EF!$H8)*kgtoGg=0,"NO",('Activity data'!BN9*EF!$H8)*kgtoGg)</f>
        <v>293.87642184745857</v>
      </c>
      <c r="BO8" s="27">
        <f>IF(('Activity data'!BO9*EF!$H8)*kgtoGg=0,"NO",('Activity data'!BO9*EF!$H8)*kgtoGg)</f>
        <v>291.79070848169499</v>
      </c>
      <c r="BP8" s="27">
        <f>IF(('Activity data'!BP9*EF!$H8)*kgtoGg=0,"NO",('Activity data'!BP9*EF!$H8)*kgtoGg)</f>
        <v>289.45240645161033</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34.963976395761406</v>
      </c>
      <c r="AM9" s="27">
        <f>IF(('Activity data'!AM10*EF!$H9)*kgtoGg=0,"NO",('Activity data'!AM10*EF!$H9)*kgtoGg)</f>
        <v>36.497612487541794</v>
      </c>
      <c r="AN9" s="27">
        <f>IF(('Activity data'!AN10*EF!$H9)*kgtoGg=0,"NO",('Activity data'!AN10*EF!$H9)*kgtoGg)</f>
        <v>37.733305691645874</v>
      </c>
      <c r="AO9" s="27">
        <f>IF(('Activity data'!AO10*EF!$H9)*kgtoGg=0,"NO",('Activity data'!AO10*EF!$H9)*kgtoGg)</f>
        <v>38.877531015162873</v>
      </c>
      <c r="AP9" s="27">
        <f>IF(('Activity data'!AP10*EF!$H9)*kgtoGg=0,"NO",('Activity data'!AP10*EF!$H9)*kgtoGg)</f>
        <v>40.109336867070091</v>
      </c>
      <c r="AQ9" s="27">
        <f>IF(('Activity data'!AQ10*EF!$H9)*kgtoGg=0,"NO",('Activity data'!AQ10*EF!$H9)*kgtoGg)</f>
        <v>41.279815018110689</v>
      </c>
      <c r="AR9" s="27">
        <f>IF(('Activity data'!AR10*EF!$H9)*kgtoGg=0,"NO",('Activity data'!AR10*EF!$H9)*kgtoGg)</f>
        <v>42.307713439261846</v>
      </c>
      <c r="AS9" s="27">
        <f>IF(('Activity data'!AS10*EF!$H9)*kgtoGg=0,"NO",('Activity data'!AS10*EF!$H9)*kgtoGg)</f>
        <v>43.337638673567746</v>
      </c>
      <c r="AT9" s="27">
        <f>IF(('Activity data'!AT10*EF!$H9)*kgtoGg=0,"NO",('Activity data'!AT10*EF!$H9)*kgtoGg)</f>
        <v>44.399551439206782</v>
      </c>
      <c r="AU9" s="27">
        <f>IF(('Activity data'!AU10*EF!$H9)*kgtoGg=0,"NO",('Activity data'!AU10*EF!$H9)*kgtoGg)</f>
        <v>45.81186523573659</v>
      </c>
      <c r="AV9" s="27">
        <f>IF(('Activity data'!AV10*EF!$H9)*kgtoGg=0,"NO",('Activity data'!AV10*EF!$H9)*kgtoGg)</f>
        <v>47.079649204126177</v>
      </c>
      <c r="AW9" s="27">
        <f>IF(('Activity data'!AW10*EF!$H9)*kgtoGg=0,"NO",('Activity data'!AW10*EF!$H9)*kgtoGg)</f>
        <v>48.725639989018426</v>
      </c>
      <c r="AX9" s="27">
        <f>IF(('Activity data'!AX10*EF!$H9)*kgtoGg=0,"NO",('Activity data'!AX10*EF!$H9)*kgtoGg)</f>
        <v>50.454759475729148</v>
      </c>
      <c r="AY9" s="27">
        <f>IF(('Activity data'!AY10*EF!$H9)*kgtoGg=0,"NO",('Activity data'!AY10*EF!$H9)*kgtoGg)</f>
        <v>52.486360439556769</v>
      </c>
      <c r="AZ9" s="27">
        <f>IF(('Activity data'!AZ10*EF!$H9)*kgtoGg=0,"NO",('Activity data'!AZ10*EF!$H9)*kgtoGg)</f>
        <v>54.691251862588167</v>
      </c>
      <c r="BA9" s="27">
        <f>IF(('Activity data'!BA10*EF!$H9)*kgtoGg=0,"NO",('Activity data'!BA10*EF!$H9)*kgtoGg)</f>
        <v>56.512452453059495</v>
      </c>
      <c r="BB9" s="27">
        <f>IF(('Activity data'!BB10*EF!$H9)*kgtoGg=0,"NO",('Activity data'!BB10*EF!$H9)*kgtoGg)</f>
        <v>58.360185924306009</v>
      </c>
      <c r="BC9" s="27">
        <f>IF(('Activity data'!BC10*EF!$H9)*kgtoGg=0,"NO",('Activity data'!BC10*EF!$H9)*kgtoGg)</f>
        <v>60.389335908393399</v>
      </c>
      <c r="BD9" s="27">
        <f>IF(('Activity data'!BD10*EF!$H9)*kgtoGg=0,"NO",('Activity data'!BD10*EF!$H9)*kgtoGg)</f>
        <v>62.437293405330678</v>
      </c>
      <c r="BE9" s="27">
        <f>IF(('Activity data'!BE10*EF!$H9)*kgtoGg=0,"NO",('Activity data'!BE10*EF!$H9)*kgtoGg)</f>
        <v>64.687328166127415</v>
      </c>
      <c r="BF9" s="27">
        <f>IF(('Activity data'!BF10*EF!$H9)*kgtoGg=0,"NO",('Activity data'!BF10*EF!$H9)*kgtoGg)</f>
        <v>66.917440313314131</v>
      </c>
      <c r="BG9" s="27">
        <f>IF(('Activity data'!BG10*EF!$H9)*kgtoGg=0,"NO",('Activity data'!BG10*EF!$H9)*kgtoGg)</f>
        <v>69.376253099010469</v>
      </c>
      <c r="BH9" s="27">
        <f>IF(('Activity data'!BH10*EF!$H9)*kgtoGg=0,"NO",('Activity data'!BH10*EF!$H9)*kgtoGg)</f>
        <v>71.889327005864232</v>
      </c>
      <c r="BI9" s="27">
        <f>IF(('Activity data'!BI10*EF!$H9)*kgtoGg=0,"NO",('Activity data'!BI10*EF!$H9)*kgtoGg)</f>
        <v>74.49206773188557</v>
      </c>
      <c r="BJ9" s="27">
        <f>IF(('Activity data'!BJ10*EF!$H9)*kgtoGg=0,"NO",('Activity data'!BJ10*EF!$H9)*kgtoGg)</f>
        <v>77.197338817748658</v>
      </c>
      <c r="BK9" s="27">
        <f>IF(('Activity data'!BK10*EF!$H9)*kgtoGg=0,"NO",('Activity data'!BK10*EF!$H9)*kgtoGg)</f>
        <v>80.028789551630112</v>
      </c>
      <c r="BL9" s="27">
        <f>IF(('Activity data'!BL10*EF!$H9)*kgtoGg=0,"NO",('Activity data'!BL10*EF!$H9)*kgtoGg)</f>
        <v>83.101338963756518</v>
      </c>
      <c r="BM9" s="27">
        <f>IF(('Activity data'!BM10*EF!$H9)*kgtoGg=0,"NO",('Activity data'!BM10*EF!$H9)*kgtoGg)</f>
        <v>85.119790686428615</v>
      </c>
      <c r="BN9" s="27">
        <f>IF(('Activity data'!BN10*EF!$H9)*kgtoGg=0,"NO",('Activity data'!BN10*EF!$H9)*kgtoGg)</f>
        <v>86.99211656376653</v>
      </c>
      <c r="BO9" s="27">
        <f>IF(('Activity data'!BO10*EF!$H9)*kgtoGg=0,"NO",('Activity data'!BO10*EF!$H9)*kgtoGg)</f>
        <v>88.910503904639995</v>
      </c>
      <c r="BP9" s="27">
        <f>IF(('Activity data'!BP10*EF!$H9)*kgtoGg=0,"NO",('Activity data'!BP10*EF!$H9)*kgtoGg)</f>
        <v>90.805264059143951</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132.5903429327976</v>
      </c>
      <c r="AE10" s="27">
        <f>IF(('Activity data'!AE11*EF!$H10)*kgtoGg=0,"NO",('Activity data'!AE11*EF!$H10)*kgtoGg)</f>
        <v>132.66203410931632</v>
      </c>
      <c r="AF10" s="27">
        <f>IF(('Activity data'!AF11*EF!$H10)*kgtoGg=0,"NO",('Activity data'!AF11*EF!$H10)*kgtoGg)</f>
        <v>132.83344502276299</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135.15163149297337</v>
      </c>
      <c r="AM10" s="27">
        <f>IF(('Activity data'!AM11*EF!$H10)*kgtoGg=0,"NO",('Activity data'!AM11*EF!$H10)*kgtoGg)</f>
        <v>135.73297226938038</v>
      </c>
      <c r="AN10" s="27">
        <f>IF(('Activity data'!AN11*EF!$H10)*kgtoGg=0,"NO",('Activity data'!AN11*EF!$H10)*kgtoGg)</f>
        <v>136.37634861220499</v>
      </c>
      <c r="AO10" s="27">
        <f>IF(('Activity data'!AO11*EF!$H10)*kgtoGg=0,"NO",('Activity data'!AO11*EF!$H10)*kgtoGg)</f>
        <v>137.05142671760032</v>
      </c>
      <c r="AP10" s="27">
        <f>IF(('Activity data'!AP11*EF!$H10)*kgtoGg=0,"NO",('Activity data'!AP11*EF!$H10)*kgtoGg)</f>
        <v>137.76463297256313</v>
      </c>
      <c r="AQ10" s="27">
        <f>IF(('Activity data'!AQ11*EF!$H10)*kgtoGg=0,"NO",('Activity data'!AQ11*EF!$H10)*kgtoGg)</f>
        <v>138.51148304631639</v>
      </c>
      <c r="AR10" s="27">
        <f>IF(('Activity data'!AR11*EF!$H10)*kgtoGg=0,"NO",('Activity data'!AR11*EF!$H10)*kgtoGg)</f>
        <v>139.2033811270056</v>
      </c>
      <c r="AS10" s="27">
        <f>IF(('Activity data'!AS11*EF!$H10)*kgtoGg=0,"NO",('Activity data'!AS11*EF!$H10)*kgtoGg)</f>
        <v>139.83981681448427</v>
      </c>
      <c r="AT10" s="27">
        <f>IF(('Activity data'!AT11*EF!$H10)*kgtoGg=0,"NO",('Activity data'!AT11*EF!$H10)*kgtoGg)</f>
        <v>140.41803750246495</v>
      </c>
      <c r="AU10" s="27">
        <f>IF(('Activity data'!AU11*EF!$H10)*kgtoGg=0,"NO",('Activity data'!AU11*EF!$H10)*kgtoGg)</f>
        <v>140.94146440662465</v>
      </c>
      <c r="AV10" s="27">
        <f>IF(('Activity data'!AV11*EF!$H10)*kgtoGg=0,"NO",('Activity data'!AV11*EF!$H10)*kgtoGg)</f>
        <v>141.39689553734058</v>
      </c>
      <c r="AW10" s="27">
        <f>IF(('Activity data'!AW11*EF!$H10)*kgtoGg=0,"NO",('Activity data'!AW11*EF!$H10)*kgtoGg)</f>
        <v>141.84722228245158</v>
      </c>
      <c r="AX10" s="27">
        <f>IF(('Activity data'!AX11*EF!$H10)*kgtoGg=0,"NO",('Activity data'!AX11*EF!$H10)*kgtoGg)</f>
        <v>142.28742938202578</v>
      </c>
      <c r="AY10" s="27">
        <f>IF(('Activity data'!AY11*EF!$H10)*kgtoGg=0,"NO",('Activity data'!AY11*EF!$H10)*kgtoGg)</f>
        <v>142.72055070047261</v>
      </c>
      <c r="AZ10" s="27">
        <f>IF(('Activity data'!AZ11*EF!$H10)*kgtoGg=0,"NO",('Activity data'!AZ11*EF!$H10)*kgtoGg)</f>
        <v>143.14265299866611</v>
      </c>
      <c r="BA10" s="27">
        <f>IF(('Activity data'!BA11*EF!$H10)*kgtoGg=0,"NO",('Activity data'!BA11*EF!$H10)*kgtoGg)</f>
        <v>143.54160981901757</v>
      </c>
      <c r="BB10" s="27">
        <f>IF(('Activity data'!BB11*EF!$H10)*kgtoGg=0,"NO",('Activity data'!BB11*EF!$H10)*kgtoGg)</f>
        <v>143.93152461477476</v>
      </c>
      <c r="BC10" s="27">
        <f>IF(('Activity data'!BC11*EF!$H10)*kgtoGg=0,"NO",('Activity data'!BC11*EF!$H10)*kgtoGg)</f>
        <v>144.31443145146557</v>
      </c>
      <c r="BD10" s="27">
        <f>IF(('Activity data'!BD11*EF!$H10)*kgtoGg=0,"NO",('Activity data'!BD11*EF!$H10)*kgtoGg)</f>
        <v>144.68626708215652</v>
      </c>
      <c r="BE10" s="27">
        <f>IF(('Activity data'!BE11*EF!$H10)*kgtoGg=0,"NO",('Activity data'!BE11*EF!$H10)*kgtoGg)</f>
        <v>145.04964158167502</v>
      </c>
      <c r="BF10" s="27">
        <f>IF(('Activity data'!BF11*EF!$H10)*kgtoGg=0,"NO",('Activity data'!BF11*EF!$H10)*kgtoGg)</f>
        <v>145.39951303697748</v>
      </c>
      <c r="BG10" s="27">
        <f>IF(('Activity data'!BG11*EF!$H10)*kgtoGg=0,"NO",('Activity data'!BG11*EF!$H10)*kgtoGg)</f>
        <v>145.74335361468056</v>
      </c>
      <c r="BH10" s="27">
        <f>IF(('Activity data'!BH11*EF!$H10)*kgtoGg=0,"NO",('Activity data'!BH11*EF!$H10)*kgtoGg)</f>
        <v>146.0756333051672</v>
      </c>
      <c r="BI10" s="27">
        <f>IF(('Activity data'!BI11*EF!$H10)*kgtoGg=0,"NO",('Activity data'!BI11*EF!$H10)*kgtoGg)</f>
        <v>146.39631456756203</v>
      </c>
      <c r="BJ10" s="27">
        <f>IF(('Activity data'!BJ11*EF!$H10)*kgtoGg=0,"NO",('Activity data'!BJ11*EF!$H10)*kgtoGg)</f>
        <v>146.70496316828388</v>
      </c>
      <c r="BK10" s="27">
        <f>IF(('Activity data'!BK11*EF!$H10)*kgtoGg=0,"NO",('Activity data'!BK11*EF!$H10)*kgtoGg)</f>
        <v>147.00136257162529</v>
      </c>
      <c r="BL10" s="27">
        <f>IF(('Activity data'!BL11*EF!$H10)*kgtoGg=0,"NO",('Activity data'!BL11*EF!$H10)*kgtoGg)</f>
        <v>147.28908217664724</v>
      </c>
      <c r="BM10" s="27">
        <f>IF(('Activity data'!BM11*EF!$H10)*kgtoGg=0,"NO",('Activity data'!BM11*EF!$H10)*kgtoGg)</f>
        <v>147.54449688857525</v>
      </c>
      <c r="BN10" s="27">
        <f>IF(('Activity data'!BN11*EF!$H10)*kgtoGg=0,"NO",('Activity data'!BN11*EF!$H10)*kgtoGg)</f>
        <v>147.78351401598343</v>
      </c>
      <c r="BO10" s="27">
        <f>IF(('Activity data'!BO11*EF!$H10)*kgtoGg=0,"NO",('Activity data'!BO11*EF!$H10)*kgtoGg)</f>
        <v>148.00907150542642</v>
      </c>
      <c r="BP10" s="27">
        <f>IF(('Activity data'!BP11*EF!$H10)*kgtoGg=0,"NO",('Activity data'!BP11*EF!$H10)*kgtoGg)</f>
        <v>148.2194787996113</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14.369321450610601</v>
      </c>
      <c r="AE11" s="27">
        <f>IF(('Activity data'!AE12*EF!$H11)*kgtoGg=0,"NO",('Activity data'!AE12*EF!$H11)*kgtoGg)</f>
        <v>14.377090896995487</v>
      </c>
      <c r="AF11" s="27">
        <f>IF(('Activity data'!AF12*EF!$H11)*kgtoGg=0,"NO",('Activity data'!AF12*EF!$H11)*kgtoGg)</f>
        <v>14.39566735181849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14.646898066183509</v>
      </c>
      <c r="AM11" s="27">
        <f>IF(('Activity data'!AM12*EF!$H11)*kgtoGg=0,"NO",('Activity data'!AM12*EF!$H11)*kgtoGg)</f>
        <v>14.709900184616627</v>
      </c>
      <c r="AN11" s="27">
        <f>IF(('Activity data'!AN12*EF!$H11)*kgtoGg=0,"NO",('Activity data'!AN12*EF!$H11)*kgtoGg)</f>
        <v>14.779625334120546</v>
      </c>
      <c r="AO11" s="27">
        <f>IF(('Activity data'!AO12*EF!$H11)*kgtoGg=0,"NO",('Activity data'!AO12*EF!$H11)*kgtoGg)</f>
        <v>14.852786124613493</v>
      </c>
      <c r="AP11" s="27">
        <f>IF(('Activity data'!AP12*EF!$H11)*kgtoGg=0,"NO",('Activity data'!AP12*EF!$H11)*kgtoGg)</f>
        <v>14.930079008178485</v>
      </c>
      <c r="AQ11" s="27">
        <f>IF(('Activity data'!AQ12*EF!$H11)*kgtoGg=0,"NO",('Activity data'!AQ12*EF!$H11)*kgtoGg)</f>
        <v>15.011018000776245</v>
      </c>
      <c r="AR11" s="27">
        <f>IF(('Activity data'!AR12*EF!$H11)*kgtoGg=0,"NO",('Activity data'!AR12*EF!$H11)*kgtoGg)</f>
        <v>15.086001636179642</v>
      </c>
      <c r="AS11" s="27">
        <f>IF(('Activity data'!AS12*EF!$H11)*kgtoGg=0,"NO",('Activity data'!AS12*EF!$H11)*kgtoGg)</f>
        <v>15.154974600377015</v>
      </c>
      <c r="AT11" s="27">
        <f>IF(('Activity data'!AT12*EF!$H11)*kgtoGg=0,"NO",('Activity data'!AT12*EF!$H11)*kgtoGg)</f>
        <v>15.217638582920591</v>
      </c>
      <c r="AU11" s="27">
        <f>IF(('Activity data'!AU12*EF!$H11)*kgtoGg=0,"NO",('Activity data'!AU12*EF!$H11)*kgtoGg)</f>
        <v>15.27436435400922</v>
      </c>
      <c r="AV11" s="27">
        <f>IF(('Activity data'!AV12*EF!$H11)*kgtoGg=0,"NO",('Activity data'!AV12*EF!$H11)*kgtoGg)</f>
        <v>15.323721163646475</v>
      </c>
      <c r="AW11" s="27">
        <f>IF(('Activity data'!AW12*EF!$H11)*kgtoGg=0,"NO",('Activity data'!AW12*EF!$H11)*kgtoGg)</f>
        <v>15.372524791536531</v>
      </c>
      <c r="AX11" s="27">
        <f>IF(('Activity data'!AX12*EF!$H11)*kgtoGg=0,"NO",('Activity data'!AX12*EF!$H11)*kgtoGg)</f>
        <v>15.420231714821497</v>
      </c>
      <c r="AY11" s="27">
        <f>IF(('Activity data'!AY12*EF!$H11)*kgtoGg=0,"NO",('Activity data'!AY12*EF!$H11)*kgtoGg)</f>
        <v>15.467170724965168</v>
      </c>
      <c r="AZ11" s="27">
        <f>IF(('Activity data'!AZ12*EF!$H11)*kgtoGg=0,"NO",('Activity data'!AZ12*EF!$H11)*kgtoGg)</f>
        <v>15.512915561833548</v>
      </c>
      <c r="BA11" s="27">
        <f>IF(('Activity data'!BA12*EF!$H11)*kgtoGg=0,"NO",('Activity data'!BA12*EF!$H11)*kgtoGg)</f>
        <v>15.556152034941164</v>
      </c>
      <c r="BB11" s="27">
        <f>IF(('Activity data'!BB12*EF!$H11)*kgtoGg=0,"NO",('Activity data'!BB12*EF!$H11)*kgtoGg)</f>
        <v>15.59840858933762</v>
      </c>
      <c r="BC11" s="27">
        <f>IF(('Activity data'!BC12*EF!$H11)*kgtoGg=0,"NO",('Activity data'!BC12*EF!$H11)*kgtoGg)</f>
        <v>15.639905664466506</v>
      </c>
      <c r="BD11" s="27">
        <f>IF(('Activity data'!BD12*EF!$H11)*kgtoGg=0,"NO",('Activity data'!BD12*EF!$H11)*kgtoGg)</f>
        <v>15.680202910751605</v>
      </c>
      <c r="BE11" s="27">
        <f>IF(('Activity data'!BE12*EF!$H11)*kgtoGg=0,"NO",('Activity data'!BE12*EF!$H11)*kgtoGg)</f>
        <v>15.719583191962446</v>
      </c>
      <c r="BF11" s="27">
        <f>IF(('Activity data'!BF12*EF!$H11)*kgtoGg=0,"NO",('Activity data'!BF12*EF!$H11)*kgtoGg)</f>
        <v>15.757500096741722</v>
      </c>
      <c r="BG11" s="27">
        <f>IF(('Activity data'!BG12*EF!$H11)*kgtoGg=0,"NO",('Activity data'!BG12*EF!$H11)*kgtoGg)</f>
        <v>15.794763412300707</v>
      </c>
      <c r="BH11" s="27">
        <f>IF(('Activity data'!BH12*EF!$H11)*kgtoGg=0,"NO",('Activity data'!BH12*EF!$H11)*kgtoGg)</f>
        <v>15.830773830393765</v>
      </c>
      <c r="BI11" s="27">
        <f>IF(('Activity data'!BI12*EF!$H11)*kgtoGg=0,"NO",('Activity data'!BI12*EF!$H11)*kgtoGg)</f>
        <v>15.865527282572971</v>
      </c>
      <c r="BJ11" s="27">
        <f>IF(('Activity data'!BJ12*EF!$H11)*kgtoGg=0,"NO",('Activity data'!BJ12*EF!$H11)*kgtoGg)</f>
        <v>15.898976709288013</v>
      </c>
      <c r="BK11" s="27">
        <f>IF(('Activity data'!BK12*EF!$H11)*kgtoGg=0,"NO",('Activity data'!BK12*EF!$H11)*kgtoGg)</f>
        <v>15.93109864373795</v>
      </c>
      <c r="BL11" s="27">
        <f>IF(('Activity data'!BL12*EF!$H11)*kgtoGg=0,"NO",('Activity data'!BL12*EF!$H11)*kgtoGg)</f>
        <v>15.962279915320442</v>
      </c>
      <c r="BM11" s="27">
        <f>IF(('Activity data'!BM12*EF!$H11)*kgtoGg=0,"NO",('Activity data'!BM12*EF!$H11)*kgtoGg)</f>
        <v>15.989960182357452</v>
      </c>
      <c r="BN11" s="27">
        <f>IF(('Activity data'!BN12*EF!$H11)*kgtoGg=0,"NO",('Activity data'!BN12*EF!$H11)*kgtoGg)</f>
        <v>16.015863380584115</v>
      </c>
      <c r="BO11" s="27">
        <f>IF(('Activity data'!BO12*EF!$H11)*kgtoGg=0,"NO",('Activity data'!BO12*EF!$H11)*kgtoGg)</f>
        <v>16.040307906480258</v>
      </c>
      <c r="BP11" s="27">
        <f>IF(('Activity data'!BP12*EF!$H11)*kgtoGg=0,"NO",('Activity data'!BP12*EF!$H11)*kgtoGg)</f>
        <v>16.063110547900592</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15.722377740059782</v>
      </c>
      <c r="AM12" s="27">
        <f>IF(('Activity data'!AM13*EF!$H12)*kgtoGg=0,"NO",('Activity data'!AM13*EF!$H12)*kgtoGg)</f>
        <v>15.834367630628387</v>
      </c>
      <c r="AN12" s="27">
        <f>IF(('Activity data'!AN13*EF!$H12)*kgtoGg=0,"NO",('Activity data'!AN13*EF!$H12)*kgtoGg)</f>
        <v>15.955637842097104</v>
      </c>
      <c r="AO12" s="27">
        <f>IF(('Activity data'!AO13*EF!$H12)*kgtoGg=0,"NO",('Activity data'!AO13*EF!$H12)*kgtoGg)</f>
        <v>16.080909725931154</v>
      </c>
      <c r="AP12" s="27">
        <f>IF(('Activity data'!AP13*EF!$H12)*kgtoGg=0,"NO",('Activity data'!AP13*EF!$H12)*kgtoGg)</f>
        <v>16.211380657417489</v>
      </c>
      <c r="AQ12" s="27">
        <f>IF(('Activity data'!AQ13*EF!$H12)*kgtoGg=0,"NO",('Activity data'!AQ13*EF!$H12)*kgtoGg)</f>
        <v>16.346321365102778</v>
      </c>
      <c r="AR12" s="27">
        <f>IF(('Activity data'!AR13*EF!$H12)*kgtoGg=0,"NO",('Activity data'!AR13*EF!$H12)*kgtoGg)</f>
        <v>16.47034507082871</v>
      </c>
      <c r="AS12" s="27">
        <f>IF(('Activity data'!AS13*EF!$H12)*kgtoGg=0,"NO",('Activity data'!AS13*EF!$H12)*kgtoGg)</f>
        <v>16.583510185205739</v>
      </c>
      <c r="AT12" s="27">
        <f>IF(('Activity data'!AT13*EF!$H12)*kgtoGg=0,"NO",('Activity data'!AT13*EF!$H12)*kgtoGg)</f>
        <v>16.68547569357975</v>
      </c>
      <c r="AU12" s="27">
        <f>IF(('Activity data'!AU13*EF!$H12)*kgtoGg=0,"NO",('Activity data'!AU13*EF!$H12)*kgtoGg)</f>
        <v>16.776963464218198</v>
      </c>
      <c r="AV12" s="27">
        <f>IF(('Activity data'!AV13*EF!$H12)*kgtoGg=0,"NO",('Activity data'!AV13*EF!$H12)*kgtoGg)</f>
        <v>16.855810068717236</v>
      </c>
      <c r="AW12" s="27">
        <f>IF(('Activity data'!AW13*EF!$H12)*kgtoGg=0,"NO",('Activity data'!AW13*EF!$H12)*kgtoGg)</f>
        <v>16.932979910801585</v>
      </c>
      <c r="AX12" s="27">
        <f>IF(('Activity data'!AX13*EF!$H12)*kgtoGg=0,"NO",('Activity data'!AX13*EF!$H12)*kgtoGg)</f>
        <v>17.007660011154073</v>
      </c>
      <c r="AY12" s="27">
        <f>IF(('Activity data'!AY13*EF!$H12)*kgtoGg=0,"NO",('Activity data'!AY13*EF!$H12)*kgtoGg)</f>
        <v>17.080422053016829</v>
      </c>
      <c r="AZ12" s="27">
        <f>IF(('Activity data'!AZ13*EF!$H12)*kgtoGg=0,"NO",('Activity data'!AZ13*EF!$H12)*kgtoGg)</f>
        <v>17.15063599642793</v>
      </c>
      <c r="BA12" s="27">
        <f>IF(('Activity data'!BA13*EF!$H12)*kgtoGg=0,"NO",('Activity data'!BA13*EF!$H12)*kgtoGg)</f>
        <v>17.216272534196932</v>
      </c>
      <c r="BB12" s="27">
        <f>IF(('Activity data'!BB13*EF!$H12)*kgtoGg=0,"NO",('Activity data'!BB13*EF!$H12)*kgtoGg)</f>
        <v>17.279792138015079</v>
      </c>
      <c r="BC12" s="27">
        <f>IF(('Activity data'!BC13*EF!$H12)*kgtoGg=0,"NO",('Activity data'!BC13*EF!$H12)*kgtoGg)</f>
        <v>17.341577796621088</v>
      </c>
      <c r="BD12" s="27">
        <f>IF(('Activity data'!BD13*EF!$H12)*kgtoGg=0,"NO",('Activity data'!BD13*EF!$H12)*kgtoGg)</f>
        <v>17.400970618238546</v>
      </c>
      <c r="BE12" s="27">
        <f>IF(('Activity data'!BE13*EF!$H12)*kgtoGg=0,"NO",('Activity data'!BE13*EF!$H12)*kgtoGg)</f>
        <v>17.458447345194678</v>
      </c>
      <c r="BF12" s="27">
        <f>IF(('Activity data'!BF13*EF!$H12)*kgtoGg=0,"NO",('Activity data'!BF13*EF!$H12)*kgtoGg)</f>
        <v>17.513182915700931</v>
      </c>
      <c r="BG12" s="27">
        <f>IF(('Activity data'!BG13*EF!$H12)*kgtoGg=0,"NO",('Activity data'!BG13*EF!$H12)*kgtoGg)</f>
        <v>17.566473155171398</v>
      </c>
      <c r="BH12" s="27">
        <f>IF(('Activity data'!BH13*EF!$H12)*kgtoGg=0,"NO",('Activity data'!BH13*EF!$H12)*kgtoGg)</f>
        <v>17.617407917590594</v>
      </c>
      <c r="BI12" s="27">
        <f>IF(('Activity data'!BI13*EF!$H12)*kgtoGg=0,"NO",('Activity data'!BI13*EF!$H12)*kgtoGg)</f>
        <v>17.666007841689598</v>
      </c>
      <c r="BJ12" s="27">
        <f>IF(('Activity data'!BJ13*EF!$H12)*kgtoGg=0,"NO",('Activity data'!BJ13*EF!$H12)*kgtoGg)</f>
        <v>17.712225410509799</v>
      </c>
      <c r="BK12" s="27">
        <f>IF(('Activity data'!BK13*EF!$H12)*kgtoGg=0,"NO",('Activity data'!BK13*EF!$H12)*kgtoGg)</f>
        <v>17.756048839799433</v>
      </c>
      <c r="BL12" s="27">
        <f>IF(('Activity data'!BL13*EF!$H12)*kgtoGg=0,"NO",('Activity data'!BL13*EF!$H12)*kgtoGg)</f>
        <v>17.798100301504366</v>
      </c>
      <c r="BM12" s="27">
        <f>IF(('Activity data'!BM13*EF!$H12)*kgtoGg=0,"NO",('Activity data'!BM13*EF!$H12)*kgtoGg)</f>
        <v>17.834443529113358</v>
      </c>
      <c r="BN12" s="27">
        <f>IF(('Activity data'!BN13*EF!$H12)*kgtoGg=0,"NO",('Activity data'!BN13*EF!$H12)*kgtoGg)</f>
        <v>17.867775366729134</v>
      </c>
      <c r="BO12" s="27">
        <f>IF(('Activity data'!BO13*EF!$H12)*kgtoGg=0,"NO",('Activity data'!BO13*EF!$H12)*kgtoGg)</f>
        <v>17.898609684634245</v>
      </c>
      <c r="BP12" s="27">
        <f>IF(('Activity data'!BP13*EF!$H12)*kgtoGg=0,"NO",('Activity data'!BP13*EF!$H12)*kgtoGg)</f>
        <v>17.926684999205985</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22.864295641209335</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23.267506290092879</v>
      </c>
      <c r="AM13" s="27">
        <f>IF(('Activity data'!AM14*EF!$H13)*kgtoGg=0,"NO",('Activity data'!AM14*EF!$H13)*kgtoGg)</f>
        <v>23.433239840470087</v>
      </c>
      <c r="AN13" s="27">
        <f>IF(('Activity data'!AN14*EF!$H13)*kgtoGg=0,"NO",('Activity data'!AN14*EF!$H13)*kgtoGg)</f>
        <v>23.612707313825592</v>
      </c>
      <c r="AO13" s="27">
        <f>IF(('Activity data'!AO14*EF!$H13)*kgtoGg=0,"NO",('Activity data'!AO14*EF!$H13)*kgtoGg)</f>
        <v>23.798096851799468</v>
      </c>
      <c r="AP13" s="27">
        <f>IF(('Activity data'!AP14*EF!$H13)*kgtoGg=0,"NO",('Activity data'!AP14*EF!$H13)*kgtoGg)</f>
        <v>23.991180446992438</v>
      </c>
      <c r="AQ13" s="27">
        <f>IF(('Activity data'!AQ14*EF!$H13)*kgtoGg=0,"NO",('Activity data'!AQ14*EF!$H13)*kgtoGg)</f>
        <v>24.190878852460532</v>
      </c>
      <c r="AR13" s="27">
        <f>IF(('Activity data'!AR14*EF!$H13)*kgtoGg=0,"NO",('Activity data'!AR14*EF!$H13)*kgtoGg)</f>
        <v>24.374421214869628</v>
      </c>
      <c r="AS13" s="27">
        <f>IF(('Activity data'!AS14*EF!$H13)*kgtoGg=0,"NO",('Activity data'!AS14*EF!$H13)*kgtoGg)</f>
        <v>24.541893975931572</v>
      </c>
      <c r="AT13" s="27">
        <f>IF(('Activity data'!AT14*EF!$H13)*kgtoGg=0,"NO",('Activity data'!AT14*EF!$H13)*kgtoGg)</f>
        <v>24.692792468938759</v>
      </c>
      <c r="AU13" s="27">
        <f>IF(('Activity data'!AU14*EF!$H13)*kgtoGg=0,"NO",('Activity data'!AU14*EF!$H13)*kgtoGg)</f>
        <v>24.828184984879453</v>
      </c>
      <c r="AV13" s="27">
        <f>IF(('Activity data'!AV14*EF!$H13)*kgtoGg=0,"NO",('Activity data'!AV14*EF!$H13)*kgtoGg)</f>
        <v>24.944869871635447</v>
      </c>
      <c r="AW13" s="27">
        <f>IF(('Activity data'!AW14*EF!$H13)*kgtoGg=0,"NO",('Activity data'!AW14*EF!$H13)*kgtoGg)</f>
        <v>25.059073322016115</v>
      </c>
      <c r="AX13" s="27">
        <f>IF(('Activity data'!AX14*EF!$H13)*kgtoGg=0,"NO",('Activity data'!AX14*EF!$H13)*kgtoGg)</f>
        <v>25.169592210025591</v>
      </c>
      <c r="AY13" s="27">
        <f>IF(('Activity data'!AY14*EF!$H13)*kgtoGg=0,"NO",('Activity data'!AY14*EF!$H13)*kgtoGg)</f>
        <v>25.277272568220265</v>
      </c>
      <c r="AZ13" s="27">
        <f>IF(('Activity data'!AZ14*EF!$H13)*kgtoGg=0,"NO",('Activity data'!AZ14*EF!$H13)*kgtoGg)</f>
        <v>25.381182002084557</v>
      </c>
      <c r="BA13" s="27">
        <f>IF(('Activity data'!BA14*EF!$H13)*kgtoGg=0,"NO",('Activity data'!BA14*EF!$H13)*kgtoGg)</f>
        <v>25.47831734513823</v>
      </c>
      <c r="BB13" s="27">
        <f>IF(('Activity data'!BB14*EF!$H13)*kgtoGg=0,"NO",('Activity data'!BB14*EF!$H13)*kgtoGg)</f>
        <v>25.572319843094832</v>
      </c>
      <c r="BC13" s="27">
        <f>IF(('Activity data'!BC14*EF!$H13)*kgtoGg=0,"NO",('Activity data'!BC14*EF!$H13)*kgtoGg)</f>
        <v>25.663756280001568</v>
      </c>
      <c r="BD13" s="27">
        <f>IF(('Activity data'!BD14*EF!$H13)*kgtoGg=0,"NO",('Activity data'!BD14*EF!$H13)*kgtoGg)</f>
        <v>25.751651563616939</v>
      </c>
      <c r="BE13" s="27">
        <f>IF(('Activity data'!BE14*EF!$H13)*kgtoGg=0,"NO",('Activity data'!BE14*EF!$H13)*kgtoGg)</f>
        <v>25.836711223682116</v>
      </c>
      <c r="BF13" s="27">
        <f>IF(('Activity data'!BF14*EF!$H13)*kgtoGg=0,"NO",('Activity data'!BF14*EF!$H13)*kgtoGg)</f>
        <v>25.917714253382961</v>
      </c>
      <c r="BG13" s="27">
        <f>IF(('Activity data'!BG14*EF!$H13)*kgtoGg=0,"NO",('Activity data'!BG14*EF!$H13)*kgtoGg)</f>
        <v>25.996578341409567</v>
      </c>
      <c r="BH13" s="27">
        <f>IF(('Activity data'!BH14*EF!$H13)*kgtoGg=0,"NO",('Activity data'!BH14*EF!$H13)*kgtoGg)</f>
        <v>26.071956565019693</v>
      </c>
      <c r="BI13" s="27">
        <f>IF(('Activity data'!BI14*EF!$H13)*kgtoGg=0,"NO",('Activity data'!BI14*EF!$H13)*kgtoGg)</f>
        <v>26.143879467418255</v>
      </c>
      <c r="BJ13" s="27">
        <f>IF(('Activity data'!BJ14*EF!$H13)*kgtoGg=0,"NO",('Activity data'!BJ14*EF!$H13)*kgtoGg)</f>
        <v>26.212276728380683</v>
      </c>
      <c r="BK13" s="27">
        <f>IF(('Activity data'!BK14*EF!$H13)*kgtoGg=0,"NO",('Activity data'!BK14*EF!$H13)*kgtoGg)</f>
        <v>26.277130908423185</v>
      </c>
      <c r="BL13" s="27">
        <f>IF(('Activity data'!BL14*EF!$H13)*kgtoGg=0,"NO",('Activity data'!BL14*EF!$H13)*kgtoGg)</f>
        <v>26.339362758204672</v>
      </c>
      <c r="BM13" s="27">
        <f>IF(('Activity data'!BM14*EF!$H13)*kgtoGg=0,"NO",('Activity data'!BM14*EF!$H13)*kgtoGg)</f>
        <v>26.393147007061629</v>
      </c>
      <c r="BN13" s="27">
        <f>IF(('Activity data'!BN14*EF!$H13)*kgtoGg=0,"NO",('Activity data'!BN14*EF!$H13)*kgtoGg)</f>
        <v>26.442474707630055</v>
      </c>
      <c r="BO13" s="27">
        <f>IF(('Activity data'!BO14*EF!$H13)*kgtoGg=0,"NO",('Activity data'!BO14*EF!$H13)*kgtoGg)</f>
        <v>26.488106335216514</v>
      </c>
      <c r="BP13" s="27">
        <f>IF(('Activity data'!BP14*EF!$H13)*kgtoGg=0,"NO",('Activity data'!BP14*EF!$H13)*kgtoGg)</f>
        <v>26.529654920881757</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5.5483103177944022</v>
      </c>
      <c r="AL14" s="27">
        <f>IF(('Activity data'!AL15*EF!$H14)*kgtoGg=0,"NO",('Activity data'!AL15*EF!$H14)*kgtoGg)</f>
        <v>5.2594752763681871</v>
      </c>
      <c r="AM14" s="27">
        <f>IF(('Activity data'!AM15*EF!$H14)*kgtoGg=0,"NO",('Activity data'!AM15*EF!$H14)*kgtoGg)</f>
        <v>5.3200773987468288</v>
      </c>
      <c r="AN14" s="27">
        <f>IF(('Activity data'!AN15*EF!$H14)*kgtoGg=0,"NO",('Activity data'!AN15*EF!$H14)*kgtoGg)</f>
        <v>5.3545163749368081</v>
      </c>
      <c r="AO14" s="27">
        <f>IF(('Activity data'!AO15*EF!$H14)*kgtoGg=0,"NO",('Activity data'!AO15*EF!$H14)*kgtoGg)</f>
        <v>5.3801734099945513</v>
      </c>
      <c r="AP14" s="27">
        <f>IF(('Activity data'!AP15*EF!$H14)*kgtoGg=0,"NO",('Activity data'!AP15*EF!$H14)*kgtoGg)</f>
        <v>5.4100424005182939</v>
      </c>
      <c r="AQ14" s="27">
        <f>IF(('Activity data'!AQ15*EF!$H14)*kgtoGg=0,"NO",('Activity data'!AQ15*EF!$H14)*kgtoGg)</f>
        <v>5.4334851067530554</v>
      </c>
      <c r="AR14" s="27">
        <f>IF(('Activity data'!AR15*EF!$H14)*kgtoGg=0,"NO",('Activity data'!AR15*EF!$H14)*kgtoGg)</f>
        <v>5.4482182607696963</v>
      </c>
      <c r="AS14" s="27">
        <f>IF(('Activity data'!AS15*EF!$H14)*kgtoGg=0,"NO",('Activity data'!AS15*EF!$H14)*kgtoGg)</f>
        <v>5.4645781472734996</v>
      </c>
      <c r="AT14" s="27">
        <f>IF(('Activity data'!AT15*EF!$H14)*kgtoGg=0,"NO",('Activity data'!AT15*EF!$H14)*kgtoGg)</f>
        <v>5.4846325540790337</v>
      </c>
      <c r="AU14" s="27">
        <f>IF(('Activity data'!AU15*EF!$H14)*kgtoGg=0,"NO",('Activity data'!AU15*EF!$H14)*kgtoGg)</f>
        <v>5.5291325404289164</v>
      </c>
      <c r="AV14" s="27">
        <f>IF(('Activity data'!AV15*EF!$H14)*kgtoGg=0,"NO",('Activity data'!AV15*EF!$H14)*kgtoGg)</f>
        <v>5.5654149310972549</v>
      </c>
      <c r="AW14" s="27">
        <f>IF(('Activity data'!AW15*EF!$H14)*kgtoGg=0,"NO",('Activity data'!AW15*EF!$H14)*kgtoGg)</f>
        <v>5.617075468057485</v>
      </c>
      <c r="AX14" s="27">
        <f>IF(('Activity data'!AX15*EF!$H14)*kgtoGg=0,"NO",('Activity data'!AX15*EF!$H14)*kgtoGg)</f>
        <v>5.6725961228803161</v>
      </c>
      <c r="AY14" s="27">
        <f>IF(('Activity data'!AY15*EF!$H14)*kgtoGg=0,"NO",('Activity data'!AY15*EF!$H14)*kgtoGg)</f>
        <v>5.7452958261110387</v>
      </c>
      <c r="AZ14" s="27">
        <f>IF(('Activity data'!AZ15*EF!$H14)*kgtoGg=0,"NO",('Activity data'!AZ15*EF!$H14)*kgtoGg)</f>
        <v>5.8266619535507118</v>
      </c>
      <c r="BA14" s="27">
        <f>IF(('Activity data'!BA15*EF!$H14)*kgtoGg=0,"NO",('Activity data'!BA15*EF!$H14)*kgtoGg)</f>
        <v>5.8832676592940976</v>
      </c>
      <c r="BB14" s="27">
        <f>IF(('Activity data'!BB15*EF!$H14)*kgtoGg=0,"NO",('Activity data'!BB15*EF!$H14)*kgtoGg)</f>
        <v>5.9400353043652414</v>
      </c>
      <c r="BC14" s="27">
        <f>IF(('Activity data'!BC15*EF!$H14)*kgtoGg=0,"NO",('Activity data'!BC15*EF!$H14)*kgtoGg)</f>
        <v>6.0059494822867201</v>
      </c>
      <c r="BD14" s="27">
        <f>IF(('Activity data'!BD15*EF!$H14)*kgtoGg=0,"NO",('Activity data'!BD15*EF!$H14)*kgtoGg)</f>
        <v>6.071414002819111</v>
      </c>
      <c r="BE14" s="27">
        <f>IF(('Activity data'!BE15*EF!$H14)*kgtoGg=0,"NO",('Activity data'!BE15*EF!$H14)*kgtoGg)</f>
        <v>6.1467944588042647</v>
      </c>
      <c r="BF14" s="27">
        <f>IF(('Activity data'!BF15*EF!$H14)*kgtoGg=0,"NO",('Activity data'!BF15*EF!$H14)*kgtoGg)</f>
        <v>6.2194412555818364</v>
      </c>
      <c r="BG14" s="27">
        <f>IF(('Activity data'!BG15*EF!$H14)*kgtoGg=0,"NO",('Activity data'!BG15*EF!$H14)*kgtoGg)</f>
        <v>6.307766252188495</v>
      </c>
      <c r="BH14" s="27">
        <f>IF(('Activity data'!BH15*EF!$H14)*kgtoGg=0,"NO",('Activity data'!BH15*EF!$H14)*kgtoGg)</f>
        <v>6.3974338322939595</v>
      </c>
      <c r="BI14" s="27">
        <f>IF(('Activity data'!BI15*EF!$H14)*kgtoGg=0,"NO",('Activity data'!BI15*EF!$H14)*kgtoGg)</f>
        <v>6.4903535752187125</v>
      </c>
      <c r="BJ14" s="27">
        <f>IF(('Activity data'!BJ15*EF!$H14)*kgtoGg=0,"NO",('Activity data'!BJ15*EF!$H14)*kgtoGg)</f>
        <v>6.5871606200362107</v>
      </c>
      <c r="BK14" s="27">
        <f>IF(('Activity data'!BK15*EF!$H14)*kgtoGg=0,"NO",('Activity data'!BK15*EF!$H14)*kgtoGg)</f>
        <v>6.68903218902632</v>
      </c>
      <c r="BL14" s="27">
        <f>IF(('Activity data'!BL15*EF!$H14)*kgtoGg=0,"NO",('Activity data'!BL15*EF!$H14)*kgtoGg)</f>
        <v>6.8017351840427605</v>
      </c>
      <c r="BM14" s="27">
        <f>IF(('Activity data'!BM15*EF!$H14)*kgtoGg=0,"NO",('Activity data'!BM15*EF!$H14)*kgtoGg)</f>
        <v>6.85860610660351</v>
      </c>
      <c r="BN14" s="27">
        <f>IF(('Activity data'!BN15*EF!$H14)*kgtoGg=0,"NO",('Activity data'!BN15*EF!$H14)*kgtoGg)</f>
        <v>6.9074844547049681</v>
      </c>
      <c r="BO14" s="27">
        <f>IF(('Activity data'!BO15*EF!$H14)*kgtoGg=0,"NO",('Activity data'!BO15*EF!$H14)*kgtoGg)</f>
        <v>6.9583121868742142</v>
      </c>
      <c r="BP14" s="27">
        <f>IF(('Activity data'!BP15*EF!$H14)*kgtoGg=0,"NO",('Activity data'!BP15*EF!$H14)*kgtoGg)</f>
        <v>7.0076128657995085</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1.8300977880312244</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1.6967284692901876</v>
      </c>
      <c r="AL16" s="27">
        <f>IF(('Activity data'!AL17*EF!$H16)*kgtoGg=0,"NO",('Activity data'!AL17*EF!$H16)*kgtoGg)</f>
        <v>1.5128195936552193</v>
      </c>
      <c r="AM16" s="27">
        <f>IF(('Activity data'!AM17*EF!$H16)*kgtoGg=0,"NO",('Activity data'!AM17*EF!$H16)*kgtoGg)</f>
        <v>1.5352610164525544</v>
      </c>
      <c r="AN16" s="27">
        <f>IF(('Activity data'!AN17*EF!$H16)*kgtoGg=0,"NO",('Activity data'!AN17*EF!$H16)*kgtoGg)</f>
        <v>1.5434846686536063</v>
      </c>
      <c r="AO16" s="27">
        <f>IF(('Activity data'!AO17*EF!$H16)*kgtoGg=0,"NO",('Activity data'!AO17*EF!$H16)*kgtoGg)</f>
        <v>1.5471028366184814</v>
      </c>
      <c r="AP16" s="27">
        <f>IF(('Activity data'!AP17*EF!$H16)*kgtoGg=0,"NO",('Activity data'!AP17*EF!$H16)*kgtoGg)</f>
        <v>1.5535832373971232</v>
      </c>
      <c r="AQ16" s="27">
        <f>IF(('Activity data'!AQ17*EF!$H16)*kgtoGg=0,"NO",('Activity data'!AQ17*EF!$H16)*kgtoGg)</f>
        <v>1.5568584552116209</v>
      </c>
      <c r="AR16" s="27">
        <f>IF(('Activity data'!AR17*EF!$H16)*kgtoGg=0,"NO",('Activity data'!AR17*EF!$H16)*kgtoGg)</f>
        <v>1.5543203031401964</v>
      </c>
      <c r="AS16" s="27">
        <f>IF(('Activity data'!AS17*EF!$H16)*kgtoGg=0,"NO",('Activity data'!AS17*EF!$H16)*kgtoGg)</f>
        <v>1.5517629605676078</v>
      </c>
      <c r="AT16" s="27">
        <f>IF(('Activity data'!AT17*EF!$H16)*kgtoGg=0,"NO",('Activity data'!AT17*EF!$H16)*kgtoGg)</f>
        <v>1.5502733755592972</v>
      </c>
      <c r="AU16" s="27">
        <f>IF(('Activity data'!AU17*EF!$H16)*kgtoGg=0,"NO",('Activity data'!AU17*EF!$H16)*kgtoGg)</f>
        <v>1.5611227204151548</v>
      </c>
      <c r="AV16" s="27">
        <f>IF(('Activity data'!AV17*EF!$H16)*kgtoGg=0,"NO",('Activity data'!AV17*EF!$H16)*kgtoGg)</f>
        <v>1.5662213296531822</v>
      </c>
      <c r="AW16" s="27">
        <f>IF(('Activity data'!AW17*EF!$H16)*kgtoGg=0,"NO",('Activity data'!AW17*EF!$H16)*kgtoGg)</f>
        <v>1.5792100315820725</v>
      </c>
      <c r="AX16" s="27">
        <f>IF(('Activity data'!AX17*EF!$H16)*kgtoGg=0,"NO",('Activity data'!AX17*EF!$H16)*kgtoGg)</f>
        <v>1.5937061532018377</v>
      </c>
      <c r="AY16" s="27">
        <f>IF(('Activity data'!AY17*EF!$H16)*kgtoGg=0,"NO",('Activity data'!AY17*EF!$H16)*kgtoGg)</f>
        <v>1.6166540896150841</v>
      </c>
      <c r="AZ16" s="27">
        <f>IF(('Activity data'!AZ17*EF!$H16)*kgtoGg=0,"NO",('Activity data'!AZ17*EF!$H16)*kgtoGg)</f>
        <v>1.6433256281808291</v>
      </c>
      <c r="BA16" s="27">
        <f>IF(('Activity data'!BA17*EF!$H16)*kgtoGg=0,"NO",('Activity data'!BA17*EF!$H16)*kgtoGg)</f>
        <v>1.656263047137543</v>
      </c>
      <c r="BB16" s="27">
        <f>IF(('Activity data'!BB17*EF!$H16)*kgtoGg=0,"NO",('Activity data'!BB17*EF!$H16)*kgtoGg)</f>
        <v>1.6687023432258052</v>
      </c>
      <c r="BC16" s="27">
        <f>IF(('Activity data'!BC17*EF!$H16)*kgtoGg=0,"NO",('Activity data'!BC17*EF!$H16)*kgtoGg)</f>
        <v>1.68518294381154</v>
      </c>
      <c r="BD16" s="27">
        <f>IF(('Activity data'!BD17*EF!$H16)*kgtoGg=0,"NO",('Activity data'!BD17*EF!$H16)*kgtoGg)</f>
        <v>1.700726379992157</v>
      </c>
      <c r="BE16" s="27">
        <f>IF(('Activity data'!BE17*EF!$H16)*kgtoGg=0,"NO",('Activity data'!BE17*EF!$H16)*kgtoGg)</f>
        <v>1.7204782413845718</v>
      </c>
      <c r="BF16" s="27">
        <f>IF(('Activity data'!BF17*EF!$H16)*kgtoGg=0,"NO",('Activity data'!BF17*EF!$H16)*kgtoGg)</f>
        <v>1.7380422178102748</v>
      </c>
      <c r="BG16" s="27">
        <f>IF(('Activity data'!BG17*EF!$H16)*kgtoGg=0,"NO",('Activity data'!BG17*EF!$H16)*kgtoGg)</f>
        <v>1.7624468589343649</v>
      </c>
      <c r="BH16" s="27">
        <f>IF(('Activity data'!BH17*EF!$H16)*kgtoGg=0,"NO",('Activity data'!BH17*EF!$H16)*kgtoGg)</f>
        <v>1.7865245826546603</v>
      </c>
      <c r="BI16" s="27">
        <f>IF(('Activity data'!BI17*EF!$H16)*kgtoGg=0,"NO",('Activity data'!BI17*EF!$H16)*kgtoGg)</f>
        <v>1.8111496122526178</v>
      </c>
      <c r="BJ16" s="27">
        <f>IF(('Activity data'!BJ17*EF!$H16)*kgtoGg=0,"NO",('Activity data'!BJ17*EF!$H16)*kgtoGg)</f>
        <v>1.836555615306166</v>
      </c>
      <c r="BK16" s="27">
        <f>IF(('Activity data'!BK17*EF!$H16)*kgtoGg=0,"NO",('Activity data'!BK17*EF!$H16)*kgtoGg)</f>
        <v>1.8632157461195429</v>
      </c>
      <c r="BL16" s="27">
        <f>IF(('Activity data'!BL17*EF!$H16)*kgtoGg=0,"NO",('Activity data'!BL17*EF!$H16)*kgtoGg)</f>
        <v>1.8937319554191192</v>
      </c>
      <c r="BM16" s="27">
        <f>IF(('Activity data'!BM17*EF!$H16)*kgtoGg=0,"NO",('Activity data'!BM17*EF!$H16)*kgtoGg)</f>
        <v>1.8975352736813955</v>
      </c>
      <c r="BN16" s="27">
        <f>IF(('Activity data'!BN17*EF!$H16)*kgtoGg=0,"NO",('Activity data'!BN17*EF!$H16)*kgtoGg)</f>
        <v>1.8970542012830474</v>
      </c>
      <c r="BO16" s="27">
        <f>IF(('Activity data'!BO17*EF!$H16)*kgtoGg=0,"NO",('Activity data'!BO17*EF!$H16)*kgtoGg)</f>
        <v>1.8968343317409928</v>
      </c>
      <c r="BP16" s="27">
        <f>IF(('Activity data'!BP17*EF!$H16)*kgtoGg=0,"NO",('Activity data'!BP17*EF!$H16)*kgtoGg)</f>
        <v>1.8953089354639328</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0.23510145332951488</v>
      </c>
      <c r="AL17" s="27">
        <f>IF(('Activity data'!AL18*EF!$H17)*kgtoGg=0,"NO",('Activity data'!AL18*EF!$H17)*kgtoGg)</f>
        <v>0.20961874073021136</v>
      </c>
      <c r="AM17" s="27">
        <f>IF(('Activity data'!AM18*EF!$H17)*kgtoGg=0,"NO",('Activity data'!AM18*EF!$H17)*kgtoGg)</f>
        <v>0.21272826073292742</v>
      </c>
      <c r="AN17" s="27">
        <f>IF(('Activity data'!AN18*EF!$H17)*kgtoGg=0,"NO",('Activity data'!AN18*EF!$H17)*kgtoGg)</f>
        <v>0.21386774334263015</v>
      </c>
      <c r="AO17" s="27">
        <f>IF(('Activity data'!AO18*EF!$H17)*kgtoGg=0,"NO",('Activity data'!AO18*EF!$H17)*kgtoGg)</f>
        <v>0.21436908257417397</v>
      </c>
      <c r="AP17" s="27">
        <f>IF(('Activity data'!AP18*EF!$H17)*kgtoGg=0,"NO",('Activity data'!AP18*EF!$H17)*kgtoGg)</f>
        <v>0.21526701743457846</v>
      </c>
      <c r="AQ17" s="27">
        <f>IF(('Activity data'!AQ18*EF!$H17)*kgtoGg=0,"NO",('Activity data'!AQ18*EF!$H17)*kgtoGg)</f>
        <v>0.21572083693610497</v>
      </c>
      <c r="AR17" s="27">
        <f>IF(('Activity data'!AR18*EF!$H17)*kgtoGg=0,"NO",('Activity data'!AR18*EF!$H17)*kgtoGg)</f>
        <v>0.2153691464614276</v>
      </c>
      <c r="AS17" s="27">
        <f>IF(('Activity data'!AS18*EF!$H17)*kgtoGg=0,"NO",('Activity data'!AS18*EF!$H17)*kgtoGg)</f>
        <v>0.21501479691973072</v>
      </c>
      <c r="AT17" s="27">
        <f>IF(('Activity data'!AT18*EF!$H17)*kgtoGg=0,"NO",('Activity data'!AT18*EF!$H17)*kgtoGg)</f>
        <v>0.21480839760089446</v>
      </c>
      <c r="AU17" s="27">
        <f>IF(('Activity data'!AU18*EF!$H17)*kgtoGg=0,"NO",('Activity data'!AU18*EF!$H17)*kgtoGg)</f>
        <v>0.21631170045073245</v>
      </c>
      <c r="AV17" s="27">
        <f>IF(('Activity data'!AV18*EF!$H17)*kgtoGg=0,"NO",('Activity data'!AV18*EF!$H17)*kgtoGg)</f>
        <v>0.21701817203031348</v>
      </c>
      <c r="AW17" s="27">
        <f>IF(('Activity data'!AW18*EF!$H17)*kgtoGg=0,"NO",('Activity data'!AW18*EF!$H17)*kgtoGg)</f>
        <v>0.21881790767194123</v>
      </c>
      <c r="AX17" s="27">
        <f>IF(('Activity data'!AX18*EF!$H17)*kgtoGg=0,"NO",('Activity data'!AX18*EF!$H17)*kgtoGg)</f>
        <v>0.2208265138349968</v>
      </c>
      <c r="AY17" s="27">
        <f>IF(('Activity data'!AY18*EF!$H17)*kgtoGg=0,"NO",('Activity data'!AY18*EF!$H17)*kgtoGg)</f>
        <v>0.22400621718725125</v>
      </c>
      <c r="AZ17" s="27">
        <f>IF(('Activity data'!AZ18*EF!$H17)*kgtoGg=0,"NO",('Activity data'!AZ18*EF!$H17)*kgtoGg)</f>
        <v>0.22770186890338234</v>
      </c>
      <c r="BA17" s="27">
        <f>IF(('Activity data'!BA18*EF!$H17)*kgtoGg=0,"NO",('Activity data'!BA18*EF!$H17)*kgtoGg)</f>
        <v>0.2294944986930674</v>
      </c>
      <c r="BB17" s="27">
        <f>IF(('Activity data'!BB18*EF!$H17)*kgtoGg=0,"NO",('Activity data'!BB18*EF!$H17)*kgtoGg)</f>
        <v>0.23121810776881424</v>
      </c>
      <c r="BC17" s="27">
        <f>IF(('Activity data'!BC18*EF!$H17)*kgtoGg=0,"NO",('Activity data'!BC18*EF!$H17)*kgtoGg)</f>
        <v>0.23350168656151898</v>
      </c>
      <c r="BD17" s="27">
        <f>IF(('Activity data'!BD18*EF!$H17)*kgtoGg=0,"NO",('Activity data'!BD18*EF!$H17)*kgtoGg)</f>
        <v>0.23565541033166734</v>
      </c>
      <c r="BE17" s="27">
        <f>IF(('Activity data'!BE18*EF!$H17)*kgtoGg=0,"NO",('Activity data'!BE18*EF!$H17)*kgtoGg)</f>
        <v>0.23839226033646654</v>
      </c>
      <c r="BF17" s="27">
        <f>IF(('Activity data'!BF18*EF!$H17)*kgtoGg=0,"NO",('Activity data'!BF18*EF!$H17)*kgtoGg)</f>
        <v>0.24082595344568603</v>
      </c>
      <c r="BG17" s="27">
        <f>IF(('Activity data'!BG18*EF!$H17)*kgtoGg=0,"NO",('Activity data'!BG18*EF!$H17)*kgtoGg)</f>
        <v>0.24420750016934012</v>
      </c>
      <c r="BH17" s="27">
        <f>IF(('Activity data'!BH18*EF!$H17)*kgtoGg=0,"NO",('Activity data'!BH18*EF!$H17)*kgtoGg)</f>
        <v>0.2475437486863914</v>
      </c>
      <c r="BI17" s="27">
        <f>IF(('Activity data'!BI18*EF!$H17)*kgtoGg=0,"NO",('Activity data'!BI18*EF!$H17)*kgtoGg)</f>
        <v>0.25095583279504319</v>
      </c>
      <c r="BJ17" s="27">
        <f>IF(('Activity data'!BJ18*EF!$H17)*kgtoGg=0,"NO",('Activity data'!BJ18*EF!$H17)*kgtoGg)</f>
        <v>0.25447612985452611</v>
      </c>
      <c r="BK17" s="27">
        <f>IF(('Activity data'!BK18*EF!$H17)*kgtoGg=0,"NO",('Activity data'!BK18*EF!$H17)*kgtoGg)</f>
        <v>0.25817020089395532</v>
      </c>
      <c r="BL17" s="27">
        <f>IF(('Activity data'!BL18*EF!$H17)*kgtoGg=0,"NO",('Activity data'!BL18*EF!$H17)*kgtoGg)</f>
        <v>0.26239857643328912</v>
      </c>
      <c r="BM17" s="27">
        <f>IF(('Activity data'!BM18*EF!$H17)*kgtoGg=0,"NO",('Activity data'!BM18*EF!$H17)*kgtoGg)</f>
        <v>0.26292557039084913</v>
      </c>
      <c r="BN17" s="27">
        <f>IF(('Activity data'!BN18*EF!$H17)*kgtoGg=0,"NO",('Activity data'!BN18*EF!$H17)*kgtoGg)</f>
        <v>0.26285891221774987</v>
      </c>
      <c r="BO17" s="27">
        <f>IF(('Activity data'!BO18*EF!$H17)*kgtoGg=0,"NO",('Activity data'!BO18*EF!$H17)*kgtoGg)</f>
        <v>0.26282844673678718</v>
      </c>
      <c r="BP17" s="27">
        <f>IF(('Activity data'!BP18*EF!$H17)*kgtoGg=0,"NO",('Activity data'!BP18*EF!$H17)*kgtoGg)</f>
        <v>0.26261708535037148</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7.3720632988313213</v>
      </c>
      <c r="AM18" s="27">
        <f>IF(('Activity data'!AM5*EF!$H18)*kgtoGg=0,"NO",('Activity data'!AM5*EF!$H18)*kgtoGg)</f>
        <v>7.4700149336407531</v>
      </c>
      <c r="AN18" s="27">
        <f>IF(('Activity data'!AN5*EF!$H18)*kgtoGg=0,"NO",('Activity data'!AN5*EF!$H18)*kgtoGg)</f>
        <v>7.5500016621929005</v>
      </c>
      <c r="AO18" s="27">
        <f>IF(('Activity data'!AO5*EF!$H18)*kgtoGg=0,"NO",('Activity data'!AO5*EF!$H18)*kgtoGg)</f>
        <v>7.6246540646546075</v>
      </c>
      <c r="AP18" s="27">
        <f>IF(('Activity data'!AP5*EF!$H18)*kgtoGg=0,"NO",('Activity data'!AP5*EF!$H18)*kgtoGg)</f>
        <v>7.7056666355218217</v>
      </c>
      <c r="AQ18" s="27">
        <f>IF(('Activity data'!AQ5*EF!$H18)*kgtoGg=0,"NO",('Activity data'!AQ5*EF!$H18)*kgtoGg)</f>
        <v>7.7834158588563369</v>
      </c>
      <c r="AR18" s="27">
        <f>IF(('Activity data'!AR5*EF!$H18)*kgtoGg=0,"NO",('Activity data'!AR5*EF!$H18)*kgtoGg)</f>
        <v>7.8499237027056017</v>
      </c>
      <c r="AS18" s="27">
        <f>IF(('Activity data'!AS5*EF!$H18)*kgtoGg=0,"NO",('Activity data'!AS5*EF!$H18)*kgtoGg)</f>
        <v>7.9143170621946428</v>
      </c>
      <c r="AT18" s="27">
        <f>IF(('Activity data'!AT5*EF!$H18)*kgtoGg=0,"NO",('Activity data'!AT5*EF!$H18)*kgtoGg)</f>
        <v>7.9783378137510308</v>
      </c>
      <c r="AU18" s="27">
        <f>IF(('Activity data'!AU5*EF!$H18)*kgtoGg=0,"NO",('Activity data'!AU5*EF!$H18)*kgtoGg)</f>
        <v>8.0614598466975114</v>
      </c>
      <c r="AV18" s="27">
        <f>IF(('Activity data'!AV5*EF!$H18)*kgtoGg=0,"NO",('Activity data'!AV5*EF!$H18)*kgtoGg)</f>
        <v>8.1328411982544679</v>
      </c>
      <c r="AW18" s="27">
        <f>IF(('Activity data'!AW5*EF!$H18)*kgtoGg=0,"NO",('Activity data'!AW5*EF!$H18)*kgtoGg)</f>
        <v>8.2185593701392197</v>
      </c>
      <c r="AX18" s="27">
        <f>IF(('Activity data'!AX5*EF!$H18)*kgtoGg=0,"NO",('Activity data'!AX5*EF!$H18)*kgtoGg)</f>
        <v>8.3076906091994029</v>
      </c>
      <c r="AY18" s="27">
        <f>IF(('Activity data'!AY5*EF!$H18)*kgtoGg=0,"NO",('Activity data'!AY5*EF!$H18)*kgtoGg)</f>
        <v>8.4131296544571725</v>
      </c>
      <c r="AZ18" s="27">
        <f>IF(('Activity data'!AZ5*EF!$H18)*kgtoGg=0,"NO",('Activity data'!AZ5*EF!$H18)*kgtoGg)</f>
        <v>8.5267592738026519</v>
      </c>
      <c r="BA18" s="27">
        <f>IF(('Activity data'!BA5*EF!$H18)*kgtoGg=0,"NO",('Activity data'!BA5*EF!$H18)*kgtoGg)</f>
        <v>8.6157786686902096</v>
      </c>
      <c r="BB18" s="27">
        <f>IF(('Activity data'!BB5*EF!$H18)*kgtoGg=0,"NO",('Activity data'!BB5*EF!$H18)*kgtoGg)</f>
        <v>8.7047800365510639</v>
      </c>
      <c r="BC18" s="27">
        <f>IF(('Activity data'!BC5*EF!$H18)*kgtoGg=0,"NO",('Activity data'!BC5*EF!$H18)*kgtoGg)</f>
        <v>8.8026073254600501</v>
      </c>
      <c r="BD18" s="27">
        <f>IF(('Activity data'!BD5*EF!$H18)*kgtoGg=0,"NO",('Activity data'!BD5*EF!$H18)*kgtoGg)</f>
        <v>8.8997425751036214</v>
      </c>
      <c r="BE18" s="27">
        <f>IF(('Activity data'!BE5*EF!$H18)*kgtoGg=0,"NO",('Activity data'!BE5*EF!$H18)*kgtoGg)</f>
        <v>9.0064959062156582</v>
      </c>
      <c r="BF18" s="27">
        <f>IF(('Activity data'!BF5*EF!$H18)*kgtoGg=0,"NO",('Activity data'!BF5*EF!$H18)*kgtoGg)</f>
        <v>9.1101750253732341</v>
      </c>
      <c r="BG18" s="27">
        <f>IF(('Activity data'!BG5*EF!$H18)*kgtoGg=0,"NO",('Activity data'!BG5*EF!$H18)*kgtoGg)</f>
        <v>9.2294556083456527</v>
      </c>
      <c r="BH18" s="27">
        <f>IF(('Activity data'!BH5*EF!$H18)*kgtoGg=0,"NO",('Activity data'!BH5*EF!$H18)*kgtoGg)</f>
        <v>9.3498856739108849</v>
      </c>
      <c r="BI18" s="27">
        <f>IF(('Activity data'!BI5*EF!$H18)*kgtoGg=0,"NO",('Activity data'!BI5*EF!$H18)*kgtoGg)</f>
        <v>9.4733484016085328</v>
      </c>
      <c r="BJ18" s="27">
        <f>IF(('Activity data'!BJ5*EF!$H18)*kgtoGg=0,"NO",('Activity data'!BJ5*EF!$H18)*kgtoGg)</f>
        <v>9.6004502945639025</v>
      </c>
      <c r="BK18" s="27">
        <f>IF(('Activity data'!BK5*EF!$H18)*kgtoGg=0,"NO",('Activity data'!BK5*EF!$H18)*kgtoGg)</f>
        <v>9.7323636235236393</v>
      </c>
      <c r="BL18" s="27">
        <f>IF(('Activity data'!BL5*EF!$H18)*kgtoGg=0,"NO",('Activity data'!BL5*EF!$H18)*kgtoGg)</f>
        <v>9.8751923446656313</v>
      </c>
      <c r="BM18" s="27">
        <f>IF(('Activity data'!BM5*EF!$H18)*kgtoGg=0,"NO",('Activity data'!BM5*EF!$H18)*kgtoGg)</f>
        <v>9.9597658738661945</v>
      </c>
      <c r="BN18" s="27">
        <f>IF(('Activity data'!BN5*EF!$H18)*kgtoGg=0,"NO",('Activity data'!BN5*EF!$H18)*kgtoGg)</f>
        <v>10.035226260107457</v>
      </c>
      <c r="BO18" s="27">
        <f>IF(('Activity data'!BO5*EF!$H18)*kgtoGg=0,"NO",('Activity data'!BO5*EF!$H18)*kgtoGg)</f>
        <v>10.111819819002775</v>
      </c>
      <c r="BP18" s="27">
        <f>IF(('Activity data'!BP5*EF!$H18)*kgtoGg=0,"NO",('Activity data'!BP5*EF!$H18)*kgtoGg)</f>
        <v>10.185862550796148</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2.1003559749103751</v>
      </c>
      <c r="AM19" s="27">
        <f>IF(('Activity data'!AM6*EF!$H19)*kgtoGg=0,"NO",('Activity data'!AM6*EF!$H19)*kgtoGg)</f>
        <v>2.1282631283197668</v>
      </c>
      <c r="AN19" s="27">
        <f>IF(('Activity data'!AN6*EF!$H19)*kgtoGg=0,"NO",('Activity data'!AN6*EF!$H19)*kgtoGg)</f>
        <v>2.1510519455637347</v>
      </c>
      <c r="AO19" s="27">
        <f>IF(('Activity data'!AO6*EF!$H19)*kgtoGg=0,"NO",('Activity data'!AO6*EF!$H19)*kgtoGg)</f>
        <v>2.1723209734051974</v>
      </c>
      <c r="AP19" s="27">
        <f>IF(('Activity data'!AP6*EF!$H19)*kgtoGg=0,"NO",('Activity data'!AP6*EF!$H19)*kgtoGg)</f>
        <v>2.1954020607977558</v>
      </c>
      <c r="AQ19" s="27">
        <f>IF(('Activity data'!AQ6*EF!$H19)*kgtoGg=0,"NO",('Activity data'!AQ6*EF!$H19)*kgtoGg)</f>
        <v>2.2175533960692775</v>
      </c>
      <c r="AR19" s="27">
        <f>IF(('Activity data'!AR6*EF!$H19)*kgtoGg=0,"NO",('Activity data'!AR6*EF!$H19)*kgtoGg)</f>
        <v>2.236501978242921</v>
      </c>
      <c r="AS19" s="27">
        <f>IF(('Activity data'!AS6*EF!$H19)*kgtoGg=0,"NO",('Activity data'!AS6*EF!$H19)*kgtoGg)</f>
        <v>2.2548481280065564</v>
      </c>
      <c r="AT19" s="27">
        <f>IF(('Activity data'!AT6*EF!$H19)*kgtoGg=0,"NO",('Activity data'!AT6*EF!$H19)*kgtoGg)</f>
        <v>2.2730881189831709</v>
      </c>
      <c r="AU19" s="27">
        <f>IF(('Activity data'!AU6*EF!$H19)*kgtoGg=0,"NO",('Activity data'!AU6*EF!$H19)*kgtoGg)</f>
        <v>2.2967702079003285</v>
      </c>
      <c r="AV19" s="27">
        <f>IF(('Activity data'!AV6*EF!$H19)*kgtoGg=0,"NO",('Activity data'!AV6*EF!$H19)*kgtoGg)</f>
        <v>2.3171072888724353</v>
      </c>
      <c r="AW19" s="27">
        <f>IF(('Activity data'!AW6*EF!$H19)*kgtoGg=0,"NO",('Activity data'!AW6*EF!$H19)*kgtoGg)</f>
        <v>2.3415290371915356</v>
      </c>
      <c r="AX19" s="27">
        <f>IF(('Activity data'!AX6*EF!$H19)*kgtoGg=0,"NO",('Activity data'!AX6*EF!$H19)*kgtoGg)</f>
        <v>2.3669231938777511</v>
      </c>
      <c r="AY19" s="27">
        <f>IF(('Activity data'!AY6*EF!$H19)*kgtoGg=0,"NO",('Activity data'!AY6*EF!$H19)*kgtoGg)</f>
        <v>2.3969635665277131</v>
      </c>
      <c r="AZ19" s="27">
        <f>IF(('Activity data'!AZ6*EF!$H19)*kgtoGg=0,"NO",('Activity data'!AZ6*EF!$H19)*kgtoGg)</f>
        <v>2.4293374949985802</v>
      </c>
      <c r="BA19" s="27">
        <f>IF(('Activity data'!BA6*EF!$H19)*kgtoGg=0,"NO",('Activity data'!BA6*EF!$H19)*kgtoGg)</f>
        <v>2.4546997864434497</v>
      </c>
      <c r="BB19" s="27">
        <f>IF(('Activity data'!BB6*EF!$H19)*kgtoGg=0,"NO",('Activity data'!BB6*EF!$H19)*kgtoGg)</f>
        <v>2.4800569418535745</v>
      </c>
      <c r="BC19" s="27">
        <f>IF(('Activity data'!BC6*EF!$H19)*kgtoGg=0,"NO",('Activity data'!BC6*EF!$H19)*kgtoGg)</f>
        <v>2.5079286681858544</v>
      </c>
      <c r="BD19" s="27">
        <f>IF(('Activity data'!BD6*EF!$H19)*kgtoGg=0,"NO",('Activity data'!BD6*EF!$H19)*kgtoGg)</f>
        <v>2.5356032273551481</v>
      </c>
      <c r="BE19" s="27">
        <f>IF(('Activity data'!BE6*EF!$H19)*kgtoGg=0,"NO",('Activity data'!BE6*EF!$H19)*kgtoGg)</f>
        <v>2.5660180498754999</v>
      </c>
      <c r="BF19" s="27">
        <f>IF(('Activity data'!BF6*EF!$H19)*kgtoGg=0,"NO",('Activity data'!BF6*EF!$H19)*kgtoGg)</f>
        <v>2.5955570064157376</v>
      </c>
      <c r="BG19" s="27">
        <f>IF(('Activity data'!BG6*EF!$H19)*kgtoGg=0,"NO",('Activity data'!BG6*EF!$H19)*kgtoGg)</f>
        <v>2.6295409366916251</v>
      </c>
      <c r="BH19" s="27">
        <f>IF(('Activity data'!BH6*EF!$H19)*kgtoGg=0,"NO",('Activity data'!BH6*EF!$H19)*kgtoGg)</f>
        <v>2.6638523631560296</v>
      </c>
      <c r="BI19" s="27">
        <f>IF(('Activity data'!BI6*EF!$H19)*kgtoGg=0,"NO",('Activity data'!BI6*EF!$H19)*kgtoGg)</f>
        <v>2.6990278177454647</v>
      </c>
      <c r="BJ19" s="27">
        <f>IF(('Activity data'!BJ6*EF!$H19)*kgtoGg=0,"NO",('Activity data'!BJ6*EF!$H19)*kgtoGg)</f>
        <v>2.7352400977368134</v>
      </c>
      <c r="BK19" s="27">
        <f>IF(('Activity data'!BK6*EF!$H19)*kgtoGg=0,"NO",('Activity data'!BK6*EF!$H19)*kgtoGg)</f>
        <v>2.7728231918340698</v>
      </c>
      <c r="BL19" s="27">
        <f>IF(('Activity data'!BL6*EF!$H19)*kgtoGg=0,"NO",('Activity data'!BL6*EF!$H19)*kgtoGg)</f>
        <v>2.813516162808281</v>
      </c>
      <c r="BM19" s="27">
        <f>IF(('Activity data'!BM6*EF!$H19)*kgtoGg=0,"NO",('Activity data'!BM6*EF!$H19)*kgtoGg)</f>
        <v>2.8376117938650323</v>
      </c>
      <c r="BN19" s="27">
        <f>IF(('Activity data'!BN6*EF!$H19)*kgtoGg=0,"NO",('Activity data'!BN6*EF!$H19)*kgtoGg)</f>
        <v>2.859111022328793</v>
      </c>
      <c r="BO19" s="27">
        <f>IF(('Activity data'!BO6*EF!$H19)*kgtoGg=0,"NO",('Activity data'!BO6*EF!$H19)*kgtoGg)</f>
        <v>2.8809331001575238</v>
      </c>
      <c r="BP19" s="27">
        <f>IF(('Activity data'!BP6*EF!$H19)*kgtoGg=0,"NO",('Activity data'!BP6*EF!$H19)*kgtoGg)</f>
        <v>2.9020284282654027</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0.43380376963495304</v>
      </c>
      <c r="AM20" s="27">
        <f>IF(('Activity data'!AM7*EF!$H20)*kgtoGg=0,"NO",('Activity data'!AM7*EF!$H20)*kgtoGg)</f>
        <v>0.43956766322889096</v>
      </c>
      <c r="AN20" s="27">
        <f>IF(('Activity data'!AN7*EF!$H20)*kgtoGg=0,"NO",('Activity data'!AN7*EF!$H20)*kgtoGg)</f>
        <v>0.4442744248179008</v>
      </c>
      <c r="AO20" s="27">
        <f>IF(('Activity data'!AO7*EF!$H20)*kgtoGg=0,"NO",('Activity data'!AO7*EF!$H20)*kgtoGg)</f>
        <v>0.44866729181964349</v>
      </c>
      <c r="AP20" s="27">
        <f>IF(('Activity data'!AP7*EF!$H20)*kgtoGg=0,"NO",('Activity data'!AP7*EF!$H20)*kgtoGg)</f>
        <v>0.45343441836284437</v>
      </c>
      <c r="AQ20" s="27">
        <f>IF(('Activity data'!AQ7*EF!$H20)*kgtoGg=0,"NO",('Activity data'!AQ7*EF!$H20)*kgtoGg)</f>
        <v>0.45800951556447167</v>
      </c>
      <c r="AR20" s="27">
        <f>IF(('Activity data'!AR7*EF!$H20)*kgtoGg=0,"NO",('Activity data'!AR7*EF!$H20)*kgtoGg)</f>
        <v>0.46192312186471574</v>
      </c>
      <c r="AS20" s="27">
        <f>IF(('Activity data'!AS7*EF!$H20)*kgtoGg=0,"NO",('Activity data'!AS7*EF!$H20)*kgtoGg)</f>
        <v>0.46571230285156817</v>
      </c>
      <c r="AT20" s="27">
        <f>IF(('Activity data'!AT7*EF!$H20)*kgtoGg=0,"NO",('Activity data'!AT7*EF!$H20)*kgtoGg)</f>
        <v>0.46947955799225949</v>
      </c>
      <c r="AU20" s="27">
        <f>IF(('Activity data'!AU7*EF!$H20)*kgtoGg=0,"NO",('Activity data'!AU7*EF!$H20)*kgtoGg)</f>
        <v>0.47437081431633649</v>
      </c>
      <c r="AV20" s="27">
        <f>IF(('Activity data'!AV7*EF!$H20)*kgtoGg=0,"NO",('Activity data'!AV7*EF!$H20)*kgtoGg)</f>
        <v>0.47857119867711018</v>
      </c>
      <c r="AW20" s="27">
        <f>IF(('Activity data'!AW7*EF!$H20)*kgtoGg=0,"NO",('Activity data'!AW7*EF!$H20)*kgtoGg)</f>
        <v>0.48361522293226239</v>
      </c>
      <c r="AX20" s="27">
        <f>IF(('Activity data'!AX7*EF!$H20)*kgtoGg=0,"NO",('Activity data'!AX7*EF!$H20)*kgtoGg)</f>
        <v>0.48886008667382458</v>
      </c>
      <c r="AY20" s="27">
        <f>IF(('Activity data'!AY7*EF!$H20)*kgtoGg=0,"NO",('Activity data'!AY7*EF!$H20)*kgtoGg)</f>
        <v>0.49506457155755884</v>
      </c>
      <c r="AZ20" s="27">
        <f>IF(('Activity data'!AZ7*EF!$H20)*kgtoGg=0,"NO",('Activity data'!AZ7*EF!$H20)*kgtoGg)</f>
        <v>0.50175102489038192</v>
      </c>
      <c r="BA20" s="27">
        <f>IF(('Activity data'!BA7*EF!$H20)*kgtoGg=0,"NO",('Activity data'!BA7*EF!$H20)*kgtoGg)</f>
        <v>0.50698930724194102</v>
      </c>
      <c r="BB20" s="27">
        <f>IF(('Activity data'!BB7*EF!$H20)*kgtoGg=0,"NO",('Activity data'!BB7*EF!$H20)*kgtoGg)</f>
        <v>0.51222652880606223</v>
      </c>
      <c r="BC20" s="27">
        <f>IF(('Activity data'!BC7*EF!$H20)*kgtoGg=0,"NO",('Activity data'!BC7*EF!$H20)*kgtoGg)</f>
        <v>0.51798310535480308</v>
      </c>
      <c r="BD20" s="27">
        <f>IF(('Activity data'!BD7*EF!$H20)*kgtoGg=0,"NO",('Activity data'!BD7*EF!$H20)*kgtoGg)</f>
        <v>0.52369895935004673</v>
      </c>
      <c r="BE20" s="27">
        <f>IF(('Activity data'!BE7*EF!$H20)*kgtoGg=0,"NO",('Activity data'!BE7*EF!$H20)*kgtoGg)</f>
        <v>0.52998078244085389</v>
      </c>
      <c r="BF20" s="27">
        <f>IF(('Activity data'!BF7*EF!$H20)*kgtoGg=0,"NO",('Activity data'!BF7*EF!$H20)*kgtoGg)</f>
        <v>0.53608170573733693</v>
      </c>
      <c r="BG20" s="27">
        <f>IF(('Activity data'!BG7*EF!$H20)*kgtoGg=0,"NO",('Activity data'!BG7*EF!$H20)*kgtoGg)</f>
        <v>0.54310068596582906</v>
      </c>
      <c r="BH20" s="27">
        <f>IF(('Activity data'!BH7*EF!$H20)*kgtoGg=0,"NO",('Activity data'!BH7*EF!$H20)*kgtoGg)</f>
        <v>0.55018730667184823</v>
      </c>
      <c r="BI20" s="27">
        <f>IF(('Activity data'!BI7*EF!$H20)*kgtoGg=0,"NO",('Activity data'!BI7*EF!$H20)*kgtoGg)</f>
        <v>0.55745238220275739</v>
      </c>
      <c r="BJ20" s="27">
        <f>IF(('Activity data'!BJ7*EF!$H20)*kgtoGg=0,"NO",('Activity data'!BJ7*EF!$H20)*kgtoGg)</f>
        <v>0.564931601799328</v>
      </c>
      <c r="BK20" s="27">
        <f>IF(('Activity data'!BK7*EF!$H20)*kgtoGg=0,"NO",('Activity data'!BK7*EF!$H20)*kgtoGg)</f>
        <v>0.57269394689163089</v>
      </c>
      <c r="BL20" s="27">
        <f>IF(('Activity data'!BL7*EF!$H20)*kgtoGg=0,"NO",('Activity data'!BL7*EF!$H20)*kgtoGg)</f>
        <v>0.58109860039662153</v>
      </c>
      <c r="BM20" s="27">
        <f>IF(('Activity data'!BM7*EF!$H20)*kgtoGg=0,"NO",('Activity data'!BM7*EF!$H20)*kgtoGg)</f>
        <v>0.58607526897519335</v>
      </c>
      <c r="BN20" s="27">
        <f>IF(('Activity data'!BN7*EF!$H20)*kgtoGg=0,"NO",('Activity data'!BN7*EF!$H20)*kgtoGg)</f>
        <v>0.59051568120208764</v>
      </c>
      <c r="BO20" s="27">
        <f>IF(('Activity data'!BO7*EF!$H20)*kgtoGg=0,"NO",('Activity data'!BO7*EF!$H20)*kgtoGg)</f>
        <v>0.5950227741598777</v>
      </c>
      <c r="BP20" s="27">
        <f>IF(('Activity data'!BP7*EF!$H20)*kgtoGg=0,"NO",('Activity data'!BP7*EF!$H20)*kgtoGg)</f>
        <v>0.59937976552905481</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7.5223794787944012E-2</v>
      </c>
      <c r="AM21" s="27">
        <f>IF(('Activity data'!AM8*EF!$H21)*kgtoGg=0,"NO",('Activity data'!AM8*EF!$H21)*kgtoGg)</f>
        <v>7.6676028123682405E-2</v>
      </c>
      <c r="AN21" s="27">
        <f>IF(('Activity data'!AN8*EF!$H21)*kgtoGg=0,"NO",('Activity data'!AN8*EF!$H21)*kgtoGg)</f>
        <v>7.7432104424617079E-2</v>
      </c>
      <c r="AO21" s="27">
        <f>IF(('Activity data'!AO8*EF!$H21)*kgtoGg=0,"NO",('Activity data'!AO8*EF!$H21)*kgtoGg)</f>
        <v>7.7951427992585268E-2</v>
      </c>
      <c r="AP21" s="27">
        <f>IF(('Activity data'!AP8*EF!$H21)*kgtoGg=0,"NO",('Activity data'!AP8*EF!$H21)*kgtoGg)</f>
        <v>7.8599043871333596E-2</v>
      </c>
      <c r="AQ21" s="27">
        <f>IF(('Activity data'!AQ8*EF!$H21)*kgtoGg=0,"NO",('Activity data'!AQ8*EF!$H21)*kgtoGg)</f>
        <v>7.9079374871068892E-2</v>
      </c>
      <c r="AR21" s="27">
        <f>IF(('Activity data'!AR8*EF!$H21)*kgtoGg=0,"NO",('Activity data'!AR8*EF!$H21)*kgtoGg)</f>
        <v>7.9249607422694671E-2</v>
      </c>
      <c r="AS21" s="27">
        <f>IF(('Activity data'!AS8*EF!$H21)*kgtoGg=0,"NO",('Activity data'!AS8*EF!$H21)*kgtoGg)</f>
        <v>7.9393532408307196E-2</v>
      </c>
      <c r="AT21" s="27">
        <f>IF(('Activity data'!AT8*EF!$H21)*kgtoGg=0,"NO",('Activity data'!AT8*EF!$H21)*kgtoGg)</f>
        <v>7.9565275835053476E-2</v>
      </c>
      <c r="AU21" s="27">
        <f>IF(('Activity data'!AU8*EF!$H21)*kgtoGg=0,"NO",('Activity data'!AU8*EF!$H21)*kgtoGg)</f>
        <v>8.0320062975917705E-2</v>
      </c>
      <c r="AV21" s="27">
        <f>IF(('Activity data'!AV8*EF!$H21)*kgtoGg=0,"NO",('Activity data'!AV8*EF!$H21)*kgtoGg)</f>
        <v>8.0769991576338754E-2</v>
      </c>
      <c r="AW21" s="27">
        <f>IF(('Activity data'!AW8*EF!$H21)*kgtoGg=0,"NO",('Activity data'!AW8*EF!$H21)*kgtoGg)</f>
        <v>8.0910642340306926E-2</v>
      </c>
      <c r="AX21" s="27">
        <f>IF(('Activity data'!AX8*EF!$H21)*kgtoGg=0,"NO",('Activity data'!AX8*EF!$H21)*kgtoGg)</f>
        <v>8.1087664414782379E-2</v>
      </c>
      <c r="AY21" s="27">
        <f>IF(('Activity data'!AY8*EF!$H21)*kgtoGg=0,"NO",('Activity data'!AY8*EF!$H21)*kgtoGg)</f>
        <v>8.1633421052280511E-2</v>
      </c>
      <c r="AZ21" s="27">
        <f>IF(('Activity data'!AZ8*EF!$H21)*kgtoGg=0,"NO",('Activity data'!AZ8*EF!$H21)*kgtoGg)</f>
        <v>8.2312121672992442E-2</v>
      </c>
      <c r="BA21" s="27">
        <f>IF(('Activity data'!BA8*EF!$H21)*kgtoGg=0,"NO",('Activity data'!BA8*EF!$H21)*kgtoGg)</f>
        <v>8.2292683547191214E-2</v>
      </c>
      <c r="BB21" s="27">
        <f>IF(('Activity data'!BB8*EF!$H21)*kgtoGg=0,"NO",('Activity data'!BB8*EF!$H21)*kgtoGg)</f>
        <v>8.2213450412191358E-2</v>
      </c>
      <c r="BC21" s="27">
        <f>IF(('Activity data'!BC8*EF!$H21)*kgtoGg=0,"NO",('Activity data'!BC8*EF!$H21)*kgtoGg)</f>
        <v>8.2285786724304519E-2</v>
      </c>
      <c r="BD21" s="27">
        <f>IF(('Activity data'!BD8*EF!$H21)*kgtoGg=0,"NO",('Activity data'!BD8*EF!$H21)*kgtoGg)</f>
        <v>8.2274902608727177E-2</v>
      </c>
      <c r="BE21" s="27">
        <f>IF(('Activity data'!BE8*EF!$H21)*kgtoGg=0,"NO",('Activity data'!BE8*EF!$H21)*kgtoGg)</f>
        <v>8.2416213619662046E-2</v>
      </c>
      <c r="BF21" s="27">
        <f>IF(('Activity data'!BF8*EF!$H21)*kgtoGg=0,"NO",('Activity data'!BF8*EF!$H21)*kgtoGg)</f>
        <v>8.241479110908019E-2</v>
      </c>
      <c r="BG21" s="27">
        <f>IF(('Activity data'!BG8*EF!$H21)*kgtoGg=0,"NO",('Activity data'!BG8*EF!$H21)*kgtoGg)</f>
        <v>8.309839733996012E-2</v>
      </c>
      <c r="BH21" s="27">
        <f>IF(('Activity data'!BH8*EF!$H21)*kgtoGg=0,"NO",('Activity data'!BH8*EF!$H21)*kgtoGg)</f>
        <v>8.3737693601885682E-2</v>
      </c>
      <c r="BI21" s="27">
        <f>IF(('Activity data'!BI8*EF!$H21)*kgtoGg=0,"NO",('Activity data'!BI8*EF!$H21)*kgtoGg)</f>
        <v>8.4371312244417102E-2</v>
      </c>
      <c r="BJ21" s="27">
        <f>IF(('Activity data'!BJ8*EF!$H21)*kgtoGg=0,"NO",('Activity data'!BJ8*EF!$H21)*kgtoGg)</f>
        <v>8.5008692497834049E-2</v>
      </c>
      <c r="BK21" s="27">
        <f>IF(('Activity data'!BK8*EF!$H21)*kgtoGg=0,"NO",('Activity data'!BK8*EF!$H21)*kgtoGg)</f>
        <v>8.5669472733489668E-2</v>
      </c>
      <c r="BL21" s="27">
        <f>IF(('Activity data'!BL8*EF!$H21)*kgtoGg=0,"NO",('Activity data'!BL8*EF!$H21)*kgtoGg)</f>
        <v>8.6465692950435769E-2</v>
      </c>
      <c r="BM21" s="27">
        <f>IF(('Activity data'!BM8*EF!$H21)*kgtoGg=0,"NO",('Activity data'!BM8*EF!$H21)*kgtoGg)</f>
        <v>8.6070409523355637E-2</v>
      </c>
      <c r="BN21" s="27">
        <f>IF(('Activity data'!BN8*EF!$H21)*kgtoGg=0,"NO",('Activity data'!BN8*EF!$H21)*kgtoGg)</f>
        <v>8.5470577210601112E-2</v>
      </c>
      <c r="BO21" s="27">
        <f>IF(('Activity data'!BO8*EF!$H21)*kgtoGg=0,"NO",('Activity data'!BO8*EF!$H21)*kgtoGg)</f>
        <v>8.4863971467455723E-2</v>
      </c>
      <c r="BP21" s="27">
        <f>IF(('Activity data'!BP8*EF!$H21)*kgtoGg=0,"NO",('Activity data'!BP8*EF!$H21)*kgtoGg)</f>
        <v>8.4183903216496173E-2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5.5256818798778126E-2</v>
      </c>
      <c r="AM22" s="27">
        <f>IF(('Activity data'!AM9*EF!$H22)*kgtoGg=0,"NO",('Activity data'!AM9*EF!$H22)*kgtoGg)</f>
        <v>5.6323579582552137E-2</v>
      </c>
      <c r="AN22" s="27">
        <f>IF(('Activity data'!AN9*EF!$H22)*kgtoGg=0,"NO",('Activity data'!AN9*EF!$H22)*kgtoGg)</f>
        <v>5.6878967293004255E-2</v>
      </c>
      <c r="AO22" s="27">
        <f>IF(('Activity data'!AO9*EF!$H22)*kgtoGg=0,"NO",('Activity data'!AO9*EF!$H22)*kgtoGg)</f>
        <v>5.7260444568566451E-2</v>
      </c>
      <c r="AP22" s="27">
        <f>IF(('Activity data'!AP9*EF!$H22)*kgtoGg=0,"NO",('Activity data'!AP9*EF!$H22)*kgtoGg)</f>
        <v>5.7736160974048066E-2</v>
      </c>
      <c r="AQ22" s="27">
        <f>IF(('Activity data'!AQ9*EF!$H22)*kgtoGg=0,"NO",('Activity data'!AQ9*EF!$H22)*kgtoGg)</f>
        <v>5.8088995646782014E-2</v>
      </c>
      <c r="AR22" s="27">
        <f>IF(('Activity data'!AR9*EF!$H22)*kgtoGg=0,"NO",('Activity data'!AR9*EF!$H22)*kgtoGg)</f>
        <v>5.8214042638699344E-2</v>
      </c>
      <c r="AS22" s="27">
        <f>IF(('Activity data'!AS9*EF!$H22)*kgtoGg=0,"NO",('Activity data'!AS9*EF!$H22)*kgtoGg)</f>
        <v>5.8319764995209362E-2</v>
      </c>
      <c r="AT22" s="27">
        <f>IF(('Activity data'!AT9*EF!$H22)*kgtoGg=0,"NO",('Activity data'!AT9*EF!$H22)*kgtoGg)</f>
        <v>5.8445921824153618E-2</v>
      </c>
      <c r="AU22" s="27">
        <f>IF(('Activity data'!AU9*EF!$H22)*kgtoGg=0,"NO",('Activity data'!AU9*EF!$H22)*kgtoGg)</f>
        <v>5.9000362561847784E-2</v>
      </c>
      <c r="AV22" s="27">
        <f>IF(('Activity data'!AV9*EF!$H22)*kgtoGg=0,"NO",('Activity data'!AV9*EF!$H22)*kgtoGg)</f>
        <v>5.9330864675121102E-2</v>
      </c>
      <c r="AW22" s="27">
        <f>IF(('Activity data'!AW9*EF!$H22)*kgtoGg=0,"NO",('Activity data'!AW9*EF!$H22)*kgtoGg)</f>
        <v>5.9434181900746418E-2</v>
      </c>
      <c r="AX22" s="27">
        <f>IF(('Activity data'!AX9*EF!$H22)*kgtoGg=0,"NO",('Activity data'!AX9*EF!$H22)*kgtoGg)</f>
        <v>5.9564216243207457E-2</v>
      </c>
      <c r="AY22" s="27">
        <f>IF(('Activity data'!AY9*EF!$H22)*kgtoGg=0,"NO",('Activity data'!AY9*EF!$H22)*kgtoGg)</f>
        <v>5.9965110344754394E-2</v>
      </c>
      <c r="AZ22" s="27">
        <f>IF(('Activity data'!AZ9*EF!$H22)*kgtoGg=0,"NO",('Activity data'!AZ9*EF!$H22)*kgtoGg)</f>
        <v>6.0463660535196369E-2</v>
      </c>
      <c r="BA22" s="27">
        <f>IF(('Activity data'!BA9*EF!$H22)*kgtoGg=0,"NO",('Activity data'!BA9*EF!$H22)*kgtoGg)</f>
        <v>6.0449381954885265E-2</v>
      </c>
      <c r="BB22" s="27">
        <f>IF(('Activity data'!BB9*EF!$H22)*kgtoGg=0,"NO",('Activity data'!BB9*EF!$H22)*kgtoGg)</f>
        <v>6.0391180012323221E-2</v>
      </c>
      <c r="BC22" s="27">
        <f>IF(('Activity data'!BC9*EF!$H22)*kgtoGg=0,"NO",('Activity data'!BC9*EF!$H22)*kgtoGg)</f>
        <v>6.0444315785415724E-2</v>
      </c>
      <c r="BD22" s="27">
        <f>IF(('Activity data'!BD9*EF!$H22)*kgtoGg=0,"NO",('Activity data'!BD9*EF!$H22)*kgtoGg)</f>
        <v>6.0436320687535613E-2</v>
      </c>
      <c r="BE22" s="27">
        <f>IF(('Activity data'!BE9*EF!$H22)*kgtoGg=0,"NO",('Activity data'!BE9*EF!$H22)*kgtoGg)</f>
        <v>6.0540122907930281E-2</v>
      </c>
      <c r="BF22" s="27">
        <f>IF(('Activity data'!BF9*EF!$H22)*kgtoGg=0,"NO",('Activity data'!BF9*EF!$H22)*kgtoGg)</f>
        <v>6.0539077980461743E-2</v>
      </c>
      <c r="BG22" s="27">
        <f>IF(('Activity data'!BG9*EF!$H22)*kgtoGg=0,"NO",('Activity data'!BG9*EF!$H22)*kgtoGg)</f>
        <v>6.1041231663826613E-2</v>
      </c>
      <c r="BH22" s="27">
        <f>IF(('Activity data'!BH9*EF!$H22)*kgtoGg=0,"NO",('Activity data'!BH9*EF!$H22)*kgtoGg)</f>
        <v>6.1510836764227868E-2</v>
      </c>
      <c r="BI22" s="27">
        <f>IF(('Activity data'!BI9*EF!$H22)*kgtoGg=0,"NO",('Activity data'!BI9*EF!$H22)*kgtoGg)</f>
        <v>6.19762712802156E-2</v>
      </c>
      <c r="BJ22" s="27">
        <f>IF(('Activity data'!BJ9*EF!$H22)*kgtoGg=0,"NO",('Activity data'!BJ9*EF!$H22)*kgtoGg)</f>
        <v>6.2444468946502747E-2</v>
      </c>
      <c r="BK22" s="27">
        <f>IF(('Activity data'!BK9*EF!$H22)*kgtoGg=0,"NO",('Activity data'!BK9*EF!$H22)*kgtoGg)</f>
        <v>6.2929855436912666E-2</v>
      </c>
      <c r="BL22" s="27">
        <f>IF(('Activity data'!BL9*EF!$H22)*kgtoGg=0,"NO",('Activity data'!BL9*EF!$H22)*kgtoGg)</f>
        <v>6.3514731490769583E-2</v>
      </c>
      <c r="BM22" s="27">
        <f>IF(('Activity data'!BM9*EF!$H22)*kgtoGg=0,"NO",('Activity data'!BM9*EF!$H22)*kgtoGg)</f>
        <v>6.3224369847011783E-2</v>
      </c>
      <c r="BN22" s="27">
        <f>IF(('Activity data'!BN9*EF!$H22)*kgtoGg=0,"NO",('Activity data'!BN9*EF!$H22)*kgtoGg)</f>
        <v>6.2783753609703299E-2</v>
      </c>
      <c r="BO22" s="27">
        <f>IF(('Activity data'!BO9*EF!$H22)*kgtoGg=0,"NO",('Activity data'!BO9*EF!$H22)*kgtoGg)</f>
        <v>6.2338161842819269E-2</v>
      </c>
      <c r="BP22" s="27">
        <f>IF(('Activity data'!BP9*EF!$H22)*kgtoGg=0,"NO",('Activity data'!BP9*EF!$H22)*kgtoGg)</f>
        <v>6.1838607038119407E-2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0.5164458313126048</v>
      </c>
      <c r="AM23" s="27">
        <f>IF(('Activity data'!AM10*EF!$H23)*kgtoGg=0,"NO",('Activity data'!AM10*EF!$H23)*kgtoGg)</f>
        <v>0.53909886017251885</v>
      </c>
      <c r="AN23" s="27">
        <f>IF(('Activity data'!AN10*EF!$H23)*kgtoGg=0,"NO",('Activity data'!AN10*EF!$H23)*kgtoGg)</f>
        <v>0.55735103483415815</v>
      </c>
      <c r="AO23" s="27">
        <f>IF(('Activity data'!AO10*EF!$H23)*kgtoGg=0,"NO",('Activity data'!AO10*EF!$H23)*kgtoGg)</f>
        <v>0.57425215591157386</v>
      </c>
      <c r="AP23" s="27">
        <f>IF(('Activity data'!AP10*EF!$H23)*kgtoGg=0,"NO",('Activity data'!AP10*EF!$H23)*kgtoGg)</f>
        <v>0.5924469112793036</v>
      </c>
      <c r="AQ23" s="27">
        <f>IF(('Activity data'!AQ10*EF!$H23)*kgtoGg=0,"NO",('Activity data'!AQ10*EF!$H23)*kgtoGg)</f>
        <v>0.6097358075680186</v>
      </c>
      <c r="AR23" s="27">
        <f>IF(('Activity data'!AR10*EF!$H23)*kgtoGg=0,"NO",('Activity data'!AR10*EF!$H23)*kgtoGg)</f>
        <v>0.62491868747296775</v>
      </c>
      <c r="AS23" s="27">
        <f>IF(('Activity data'!AS10*EF!$H23)*kgtoGg=0,"NO",('Activity data'!AS10*EF!$H23)*kgtoGg)</f>
        <v>0.64013150502553384</v>
      </c>
      <c r="AT23" s="27">
        <f>IF(('Activity data'!AT10*EF!$H23)*kgtoGg=0,"NO",('Activity data'!AT10*EF!$H23)*kgtoGg)</f>
        <v>0.65581680394074537</v>
      </c>
      <c r="AU23" s="27">
        <f>IF(('Activity data'!AU10*EF!$H23)*kgtoGg=0,"NO",('Activity data'!AU10*EF!$H23)*kgtoGg)</f>
        <v>0.67667780568914837</v>
      </c>
      <c r="AV23" s="27">
        <f>IF(('Activity data'!AV10*EF!$H23)*kgtoGg=0,"NO",('Activity data'!AV10*EF!$H23)*kgtoGg)</f>
        <v>0.6954039865465157</v>
      </c>
      <c r="AW23" s="27">
        <f>IF(('Activity data'!AW10*EF!$H23)*kgtoGg=0,"NO",('Activity data'!AW10*EF!$H23)*kgtoGg)</f>
        <v>0.71971658387854032</v>
      </c>
      <c r="AX23" s="27">
        <f>IF(('Activity data'!AX10*EF!$H23)*kgtoGg=0,"NO",('Activity data'!AX10*EF!$H23)*kgtoGg)</f>
        <v>0.74525705847002321</v>
      </c>
      <c r="AY23" s="27">
        <f>IF(('Activity data'!AY10*EF!$H23)*kgtoGg=0,"NO",('Activity data'!AY10*EF!$H23)*kgtoGg)</f>
        <v>0.77526542584744296</v>
      </c>
      <c r="AZ23" s="27">
        <f>IF(('Activity data'!AZ10*EF!$H23)*kgtoGg=0,"NO",('Activity data'!AZ10*EF!$H23)*kgtoGg)</f>
        <v>0.80783343158661636</v>
      </c>
      <c r="BA23" s="27">
        <f>IF(('Activity data'!BA10*EF!$H23)*kgtoGg=0,"NO",('Activity data'!BA10*EF!$H23)*kgtoGg)</f>
        <v>0.83473401755792453</v>
      </c>
      <c r="BB23" s="27">
        <f>IF(('Activity data'!BB10*EF!$H23)*kgtoGg=0,"NO",('Activity data'!BB10*EF!$H23)*kgtoGg)</f>
        <v>0.86202651535053021</v>
      </c>
      <c r="BC23" s="27">
        <f>IF(('Activity data'!BC10*EF!$H23)*kgtoGg=0,"NO",('Activity data'!BC10*EF!$H23)*kgtoGg)</f>
        <v>0.89199867980139647</v>
      </c>
      <c r="BD23" s="27">
        <f>IF(('Activity data'!BD10*EF!$H23)*kgtoGg=0,"NO",('Activity data'!BD10*EF!$H23)*kgtoGg)</f>
        <v>0.92224864622474856</v>
      </c>
      <c r="BE23" s="27">
        <f>IF(('Activity data'!BE10*EF!$H23)*kgtoGg=0,"NO",('Activity data'!BE10*EF!$H23)*kgtoGg)</f>
        <v>0.95548345508541344</v>
      </c>
      <c r="BF23" s="27">
        <f>IF(('Activity data'!BF10*EF!$H23)*kgtoGg=0,"NO",('Activity data'!BF10*EF!$H23)*kgtoGg)</f>
        <v>0.98842399104555678</v>
      </c>
      <c r="BG23" s="27">
        <f>IF(('Activity data'!BG10*EF!$H23)*kgtoGg=0,"NO",('Activity data'!BG10*EF!$H23)*kgtoGg)</f>
        <v>1.0247426179310546</v>
      </c>
      <c r="BH23" s="27">
        <f>IF(('Activity data'!BH10*EF!$H23)*kgtoGg=0,"NO",('Activity data'!BH10*EF!$H23)*kgtoGg)</f>
        <v>1.0618627248743953</v>
      </c>
      <c r="BI23" s="27">
        <f>IF(('Activity data'!BI10*EF!$H23)*kgtoGg=0,"NO",('Activity data'!BI10*EF!$H23)*kgtoGg)</f>
        <v>1.1003072822876137</v>
      </c>
      <c r="BJ23" s="27">
        <f>IF(('Activity data'!BJ10*EF!$H23)*kgtoGg=0,"NO",('Activity data'!BJ10*EF!$H23)*kgtoGg)</f>
        <v>1.1402662949310922</v>
      </c>
      <c r="BK23" s="27">
        <f>IF(('Activity data'!BK10*EF!$H23)*kgtoGg=0,"NO",('Activity data'!BK10*EF!$H23)*kgtoGg)</f>
        <v>1.1820890816624481</v>
      </c>
      <c r="BL23" s="27">
        <f>IF(('Activity data'!BL10*EF!$H23)*kgtoGg=0,"NO",('Activity data'!BL10*EF!$H23)*kgtoGg)</f>
        <v>1.227473088259222</v>
      </c>
      <c r="BM23" s="27">
        <f>IF(('Activity data'!BM10*EF!$H23)*kgtoGg=0,"NO",('Activity data'!BM10*EF!$H23)*kgtoGg)</f>
        <v>1.2572872308521712</v>
      </c>
      <c r="BN23" s="27">
        <f>IF(('Activity data'!BN10*EF!$H23)*kgtoGg=0,"NO",('Activity data'!BN10*EF!$H23)*kgtoGg)</f>
        <v>1.2849429781065684</v>
      </c>
      <c r="BO23" s="27">
        <f>IF(('Activity data'!BO10*EF!$H23)*kgtoGg=0,"NO",('Activity data'!BO10*EF!$H23)*kgtoGg)</f>
        <v>1.3132790899327131</v>
      </c>
      <c r="BP23" s="27">
        <f>IF(('Activity data'!BP10*EF!$H23)*kgtoGg=0,"NO",('Activity data'!BP10*EF!$H23)*kgtoGg)</f>
        <v>1.3412662093625678</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3.6054675351507595E-2</v>
      </c>
      <c r="AE24" s="27">
        <f>IF(('Activity data'!AE11*EF!$H24)*kgtoGg=0,"NO",('Activity data'!AE11*EF!$H24)*kgtoGg)</f>
        <v>3.6074169999743479E-2</v>
      </c>
      <c r="AF24" s="27">
        <f>IF(('Activity data'!AF11*EF!$H24)*kgtoGg=0,"NO",('Activity data'!AF11*EF!$H24)*kgtoGg)</f>
        <v>3.6120780972302445E-2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3.6751154638581106E-2</v>
      </c>
      <c r="AM24" s="27">
        <f>IF(('Activity data'!AM11*EF!$H24)*kgtoGg=0,"NO",('Activity data'!AM11*EF!$H24)*kgtoGg)</f>
        <v>3.6909235932424442E-2</v>
      </c>
      <c r="AN24" s="27">
        <f>IF(('Activity data'!AN11*EF!$H24)*kgtoGg=0,"NO",('Activity data'!AN11*EF!$H24)*kgtoGg)</f>
        <v>3.7084186269351616E-2</v>
      </c>
      <c r="AO24" s="27">
        <f>IF(('Activity data'!AO11*EF!$H24)*kgtoGg=0,"NO",('Activity data'!AO11*EF!$H24)*kgtoGg)</f>
        <v>3.726775711914778E-2</v>
      </c>
      <c r="AP24" s="27">
        <f>IF(('Activity data'!AP11*EF!$H24)*kgtoGg=0,"NO",('Activity data'!AP11*EF!$H24)*kgtoGg)</f>
        <v>3.7461695979343519E-2</v>
      </c>
      <c r="AQ24" s="27">
        <f>IF(('Activity data'!AQ11*EF!$H24)*kgtoGg=0,"NO",('Activity data'!AQ11*EF!$H24)*kgtoGg)</f>
        <v>3.7664783446724685E-2</v>
      </c>
      <c r="AR24" s="27">
        <f>IF(('Activity data'!AR11*EF!$H24)*kgtoGg=0,"NO",('Activity data'!AR11*EF!$H24)*kgtoGg)</f>
        <v>3.7852928074182404E-2</v>
      </c>
      <c r="AS24" s="27">
        <f>IF(('Activity data'!AS11*EF!$H24)*kgtoGg=0,"NO",('Activity data'!AS11*EF!$H24)*kgtoGg)</f>
        <v>3.8025991070978385E-2</v>
      </c>
      <c r="AT24" s="27">
        <f>IF(('Activity data'!AT11*EF!$H24)*kgtoGg=0,"NO",('Activity data'!AT11*EF!$H24)*kgtoGg)</f>
        <v>3.81832239336857E-2</v>
      </c>
      <c r="AU24" s="27">
        <f>IF(('Activity data'!AU11*EF!$H24)*kgtoGg=0,"NO",('Activity data'!AU11*EF!$H24)*kgtoGg)</f>
        <v>3.8325556977573269E-2</v>
      </c>
      <c r="AV24" s="27">
        <f>IF(('Activity data'!AV11*EF!$H24)*kgtoGg=0,"NO",('Activity data'!AV11*EF!$H24)*kgtoGg)</f>
        <v>3.8449400246997931E-2</v>
      </c>
      <c r="AW24" s="27">
        <f>IF(('Activity data'!AW11*EF!$H24)*kgtoGg=0,"NO",('Activity data'!AW11*EF!$H24)*kgtoGg)</f>
        <v>3.8571855504582621E-2</v>
      </c>
      <c r="AX24" s="27">
        <f>IF(('Activity data'!AX11*EF!$H24)*kgtoGg=0,"NO",('Activity data'!AX11*EF!$H24)*kgtoGg)</f>
        <v>3.8691558974017194E-2</v>
      </c>
      <c r="AY24" s="27">
        <f>IF(('Activity data'!AY11*EF!$H24)*kgtoGg=0,"NO",('Activity data'!AY11*EF!$H24)*kgtoGg)</f>
        <v>3.8809335639941746E-2</v>
      </c>
      <c r="AZ24" s="27">
        <f>IF(('Activity data'!AZ11*EF!$H24)*kgtoGg=0,"NO",('Activity data'!AZ11*EF!$H24)*kgtoGg)</f>
        <v>3.8924115954931997E-2</v>
      </c>
      <c r="BA24" s="27">
        <f>IF(('Activity data'!BA11*EF!$H24)*kgtoGg=0,"NO",('Activity data'!BA11*EF!$H24)*kgtoGg)</f>
        <v>3.9032602427769104E-2</v>
      </c>
      <c r="BB24" s="27">
        <f>IF(('Activity data'!BB11*EF!$H24)*kgtoGg=0,"NO",('Activity data'!BB11*EF!$H24)*kgtoGg)</f>
        <v>3.9138630144907594E-2</v>
      </c>
      <c r="BC24" s="27">
        <f>IF(('Activity data'!BC11*EF!$H24)*kgtoGg=0,"NO",('Activity data'!BC11*EF!$H24)*kgtoGg)</f>
        <v>3.9242752220327207E-2</v>
      </c>
      <c r="BD24" s="27">
        <f>IF(('Activity data'!BD11*EF!$H24)*kgtoGg=0,"NO",('Activity data'!BD11*EF!$H24)*kgtoGg)</f>
        <v>3.9343863754185138E-2</v>
      </c>
      <c r="BE24" s="27">
        <f>IF(('Activity data'!BE11*EF!$H24)*kgtoGg=0,"NO",('Activity data'!BE11*EF!$H24)*kgtoGg)</f>
        <v>3.9442674491991257E-2</v>
      </c>
      <c r="BF24" s="27">
        <f>IF(('Activity data'!BF11*EF!$H24)*kgtoGg=0,"NO",('Activity data'!BF11*EF!$H24)*kgtoGg)</f>
        <v>3.9537813409778681E-2</v>
      </c>
      <c r="BG24" s="27">
        <f>IF(('Activity data'!BG11*EF!$H24)*kgtoGg=0,"NO",('Activity data'!BG11*EF!$H24)*kgtoGg)</f>
        <v>3.9631312379066676E-2</v>
      </c>
      <c r="BH24" s="27">
        <f>IF(('Activity data'!BH11*EF!$H24)*kgtoGg=0,"NO",('Activity data'!BH11*EF!$H24)*kgtoGg)</f>
        <v>3.9721667650057024E-2</v>
      </c>
      <c r="BI24" s="27">
        <f>IF(('Activity data'!BI11*EF!$H24)*kgtoGg=0,"NO",('Activity data'!BI11*EF!$H24)*kgtoGg)</f>
        <v>3.9808869014434055E-2</v>
      </c>
      <c r="BJ24" s="27">
        <f>IF(('Activity data'!BJ11*EF!$H24)*kgtoGg=0,"NO",('Activity data'!BJ11*EF!$H24)*kgtoGg)</f>
        <v>3.9892798393079396E-2</v>
      </c>
      <c r="BK24" s="27">
        <f>IF(('Activity data'!BK11*EF!$H24)*kgtoGg=0,"NO",('Activity data'!BK11*EF!$H24)*kgtoGg)</f>
        <v>3.9973396904445131E-2</v>
      </c>
      <c r="BL24" s="27">
        <f>IF(('Activity data'!BL11*EF!$H24)*kgtoGg=0,"NO",('Activity data'!BL11*EF!$H24)*kgtoGg)</f>
        <v>4.0051635158618648E-2</v>
      </c>
      <c r="BM24" s="27">
        <f>IF(('Activity data'!BM11*EF!$H24)*kgtoGg=0,"NO",('Activity data'!BM11*EF!$H24)*kgtoGg)</f>
        <v>4.0121088893444797E-2</v>
      </c>
      <c r="BN24" s="27">
        <f>IF(('Activity data'!BN11*EF!$H24)*kgtoGg=0,"NO",('Activity data'!BN11*EF!$H24)*kgtoGg)</f>
        <v>4.0186083709368305E-2</v>
      </c>
      <c r="BO24" s="27">
        <f>IF(('Activity data'!BO11*EF!$H24)*kgtoGg=0,"NO",('Activity data'!BO11*EF!$H24)*kgtoGg)</f>
        <v>4.0247418508533056E-2</v>
      </c>
      <c r="BP24" s="27">
        <f>IF(('Activity data'!BP11*EF!$H24)*kgtoGg=0,"NO",('Activity data'!BP11*EF!$H24)*kgtoGg)</f>
        <v>4.03046335855562E-2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4.1176157807460223E-3</v>
      </c>
      <c r="AE25" s="27">
        <f>IF(('Activity data'!AE12*EF!$H25)*kgtoGg=0,"NO",('Activity data'!AE12*EF!$H25)*kgtoGg)</f>
        <v>4.1198421624963379E-3</v>
      </c>
      <c r="AF25" s="27">
        <f>IF(('Activity data'!AF12*EF!$H25)*kgtoGg=0,"NO",('Activity data'!AF12*EF!$H25)*kgtoGg)</f>
        <v>4.1251653577350578E-3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4.1971570351175365E-3</v>
      </c>
      <c r="AM25" s="27">
        <f>IF(('Activity data'!AM12*EF!$H25)*kgtoGg=0,"NO",('Activity data'!AM12*EF!$H25)*kgtoGg)</f>
        <v>4.2152106723732903E-3</v>
      </c>
      <c r="AN25" s="27">
        <f>IF(('Activity data'!AN12*EF!$H25)*kgtoGg=0,"NO",('Activity data'!AN12*EF!$H25)*kgtoGg)</f>
        <v>4.2351908347559759E-3</v>
      </c>
      <c r="AO25" s="27">
        <f>IF(('Activity data'!AO12*EF!$H25)*kgtoGg=0,"NO",('Activity data'!AO12*EF!$H25)*kgtoGg)</f>
        <v>4.256155500798213E-3</v>
      </c>
      <c r="AP25" s="27">
        <f>IF(('Activity data'!AP12*EF!$H25)*kgtoGg=0,"NO",('Activity data'!AP12*EF!$H25)*kgtoGg)</f>
        <v>4.2783042430474903E-3</v>
      </c>
      <c r="AQ25" s="27">
        <f>IF(('Activity data'!AQ12*EF!$H25)*kgtoGg=0,"NO",('Activity data'!AQ12*EF!$H25)*kgtoGg)</f>
        <v>4.3014977998444299E-3</v>
      </c>
      <c r="AR25" s="27">
        <f>IF(('Activity data'!AR12*EF!$H25)*kgtoGg=0,"NO",('Activity data'!AR12*EF!$H25)*kgtoGg)</f>
        <v>4.3229848130966536E-3</v>
      </c>
      <c r="AS25" s="27">
        <f>IF(('Activity data'!AS12*EF!$H25)*kgtoGg=0,"NO",('Activity data'!AS12*EF!$H25)*kgtoGg)</f>
        <v>4.342749432240299E-3</v>
      </c>
      <c r="AT25" s="27">
        <f>IF(('Activity data'!AT12*EF!$H25)*kgtoGg=0,"NO",('Activity data'!AT12*EF!$H25)*kgtoGg)</f>
        <v>4.3607061746162501E-3</v>
      </c>
      <c r="AU25" s="27">
        <f>IF(('Activity data'!AU12*EF!$H25)*kgtoGg=0,"NO",('Activity data'!AU12*EF!$H25)*kgtoGg)</f>
        <v>4.3769612866625873E-3</v>
      </c>
      <c r="AV25" s="27">
        <f>IF(('Activity data'!AV12*EF!$H25)*kgtoGg=0,"NO",('Activity data'!AV12*EF!$H25)*kgtoGg)</f>
        <v>4.3911047783332397E-3</v>
      </c>
      <c r="AW25" s="27">
        <f>IF(('Activity data'!AW12*EF!$H25)*kgtoGg=0,"NO",('Activity data'!AW12*EF!$H25)*kgtoGg)</f>
        <v>4.4050897524357726E-3</v>
      </c>
      <c r="AX25" s="27">
        <f>IF(('Activity data'!AX12*EF!$H25)*kgtoGg=0,"NO",('Activity data'!AX12*EF!$H25)*kgtoGg)</f>
        <v>4.4187604592150868E-3</v>
      </c>
      <c r="AY25" s="27">
        <f>IF(('Activity data'!AY12*EF!$H25)*kgtoGg=0,"NO",('Activity data'!AY12*EF!$H25)*kgtoGg)</f>
        <v>4.4322111158493953E-3</v>
      </c>
      <c r="AZ25" s="27">
        <f>IF(('Activity data'!AZ12*EF!$H25)*kgtoGg=0,"NO",('Activity data'!AZ12*EF!$H25)*kgtoGg)</f>
        <v>4.4453195749248166E-3</v>
      </c>
      <c r="BA25" s="27">
        <f>IF(('Activity data'!BA12*EF!$H25)*kgtoGg=0,"NO",('Activity data'!BA12*EF!$H25)*kgtoGg)</f>
        <v>4.4577092472265776E-3</v>
      </c>
      <c r="BB25" s="27">
        <f>IF(('Activity data'!BB12*EF!$H25)*kgtoGg=0,"NO",('Activity data'!BB12*EF!$H25)*kgtoGg)</f>
        <v>4.4698181179078297E-3</v>
      </c>
      <c r="BC25" s="27">
        <f>IF(('Activity data'!BC12*EF!$H25)*kgtoGg=0,"NO",('Activity data'!BC12*EF!$H25)*kgtoGg)</f>
        <v>4.4817093552214915E-3</v>
      </c>
      <c r="BD25" s="27">
        <f>IF(('Activity data'!BD12*EF!$H25)*kgtoGg=0,"NO",('Activity data'!BD12*EF!$H25)*kgtoGg)</f>
        <v>4.493256774338982E-3</v>
      </c>
      <c r="BE25" s="27">
        <f>IF(('Activity data'!BE12*EF!$H25)*kgtoGg=0,"NO",('Activity data'!BE12*EF!$H25)*kgtoGg)</f>
        <v>4.5045414315805447E-3</v>
      </c>
      <c r="BF25" s="27">
        <f>IF(('Activity data'!BF12*EF!$H25)*kgtoGg=0,"NO",('Activity data'!BF12*EF!$H25)*kgtoGg)</f>
        <v>4.5154067494741429E-3</v>
      </c>
      <c r="BG25" s="27">
        <f>IF(('Activity data'!BG12*EF!$H25)*kgtoGg=0,"NO",('Activity data'!BG12*EF!$H25)*kgtoGg)</f>
        <v>4.5260847774322458E-3</v>
      </c>
      <c r="BH25" s="27">
        <f>IF(('Activity data'!BH12*EF!$H25)*kgtoGg=0,"NO",('Activity data'!BH12*EF!$H25)*kgtoGg)</f>
        <v>4.5364037800602322E-3</v>
      </c>
      <c r="BI25" s="27">
        <f>IF(('Activity data'!BI12*EF!$H25)*kgtoGg=0,"NO",('Activity data'!BI12*EF!$H25)*kgtoGg)</f>
        <v>4.5463625915197967E-3</v>
      </c>
      <c r="BJ25" s="27">
        <f>IF(('Activity data'!BJ12*EF!$H25)*kgtoGg=0,"NO",('Activity data'!BJ12*EF!$H25)*kgtoGg)</f>
        <v>4.5559477266127911E-3</v>
      </c>
      <c r="BK25" s="27">
        <f>IF(('Activity data'!BK12*EF!$H25)*kgtoGg=0,"NO",('Activity data'!BK12*EF!$H25)*kgtoGg)</f>
        <v>4.5651524607857839E-3</v>
      </c>
      <c r="BL25" s="27">
        <f>IF(('Activity data'!BL12*EF!$H25)*kgtoGg=0,"NO",('Activity data'!BL12*EF!$H25)*kgtoGg)</f>
        <v>4.5740876423371957E-3</v>
      </c>
      <c r="BM25" s="27">
        <f>IF(('Activity data'!BM12*EF!$H25)*kgtoGg=0,"NO",('Activity data'!BM12*EF!$H25)*kgtoGg)</f>
        <v>4.5820195899074828E-3</v>
      </c>
      <c r="BN25" s="27">
        <f>IF(('Activity data'!BN12*EF!$H25)*kgtoGg=0,"NO",('Activity data'!BN12*EF!$H25)*kgtoGg)</f>
        <v>4.5894423076855298E-3</v>
      </c>
      <c r="BO25" s="27">
        <f>IF(('Activity data'!BO12*EF!$H25)*kgtoGg=0,"NO",('Activity data'!BO12*EF!$H25)*kgtoGg)</f>
        <v>4.5964470341041553E-3</v>
      </c>
      <c r="BP25" s="27">
        <f>IF(('Activity data'!BP12*EF!$H25)*kgtoGg=0,"NO",('Activity data'!BP12*EF!$H25)*kgtoGg)</f>
        <v>4.602981268617439E-3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1.6415023507755741E-2</v>
      </c>
      <c r="AM26" s="27">
        <f>IF(('Activity data'!AM13*EF!$H26)*kgtoGg=0,"NO",('Activity data'!AM13*EF!$H26)*kgtoGg)</f>
        <v>1.6531947087427196E-2</v>
      </c>
      <c r="AN26" s="27">
        <f>IF(('Activity data'!AN13*EF!$H26)*kgtoGg=0,"NO",('Activity data'!AN13*EF!$H26)*kgtoGg)</f>
        <v>1.6658559830420732E-2</v>
      </c>
      <c r="AO26" s="27">
        <f>IF(('Activity data'!AO13*EF!$H26)*kgtoGg=0,"NO",('Activity data'!AO13*EF!$H26)*kgtoGg)</f>
        <v>1.6789350538543545E-2</v>
      </c>
      <c r="AP26" s="27">
        <f>IF(('Activity data'!AP13*EF!$H26)*kgtoGg=0,"NO",('Activity data'!AP13*EF!$H26)*kgtoGg)</f>
        <v>1.6925569337177933E-2</v>
      </c>
      <c r="AQ26" s="27">
        <f>IF(('Activity data'!AQ13*EF!$H26)*kgtoGg=0,"NO",('Activity data'!AQ13*EF!$H26)*kgtoGg)</f>
        <v>1.7066454826982911E-2</v>
      </c>
      <c r="AR26" s="27">
        <f>IF(('Activity data'!AR13*EF!$H26)*kgtoGg=0,"NO",('Activity data'!AR13*EF!$H26)*kgtoGg)</f>
        <v>1.7195942368795552E-2</v>
      </c>
      <c r="AS26" s="27">
        <f>IF(('Activity data'!AS13*EF!$H26)*kgtoGg=0,"NO",('Activity data'!AS13*EF!$H26)*kgtoGg)</f>
        <v>1.7314092946492447E-2</v>
      </c>
      <c r="AT26" s="27">
        <f>IF(('Activity data'!AT13*EF!$H26)*kgtoGg=0,"NO",('Activity data'!AT13*EF!$H26)*kgtoGg)</f>
        <v>1.7420550522096612E-2</v>
      </c>
      <c r="AU26" s="27">
        <f>IF(('Activity data'!AU13*EF!$H26)*kgtoGg=0,"NO",('Activity data'!AU13*EF!$H26)*kgtoGg)</f>
        <v>1.7516068765617489E-2</v>
      </c>
      <c r="AV26" s="27">
        <f>IF(('Activity data'!AV13*EF!$H26)*kgtoGg=0,"NO",('Activity data'!AV13*EF!$H26)*kgtoGg)</f>
        <v>1.7598388939306021E-2</v>
      </c>
      <c r="AW26" s="27">
        <f>IF(('Activity data'!AW13*EF!$H26)*kgtoGg=0,"NO",('Activity data'!AW13*EF!$H26)*kgtoGg)</f>
        <v>1.7678958481193875E-2</v>
      </c>
      <c r="AX26" s="27">
        <f>IF(('Activity data'!AX13*EF!$H26)*kgtoGg=0,"NO",('Activity data'!AX13*EF!$H26)*kgtoGg)</f>
        <v>1.7756928596345364E-2</v>
      </c>
      <c r="AY26" s="27">
        <f>IF(('Activity data'!AY13*EF!$H26)*kgtoGg=0,"NO",('Activity data'!AY13*EF!$H26)*kgtoGg)</f>
        <v>1.7832896153377541E-2</v>
      </c>
      <c r="AZ26" s="27">
        <f>IF(('Activity data'!AZ13*EF!$H26)*kgtoGg=0,"NO",('Activity data'!AZ13*EF!$H26)*kgtoGg)</f>
        <v>1.7906203356061575E-2</v>
      </c>
      <c r="BA26" s="27">
        <f>IF(('Activity data'!BA13*EF!$H26)*kgtoGg=0,"NO",('Activity data'!BA13*EF!$H26)*kgtoGg)</f>
        <v>1.7974731496541281E-2</v>
      </c>
      <c r="BB26" s="27">
        <f>IF(('Activity data'!BB13*EF!$H26)*kgtoGg=0,"NO",('Activity data'!BB13*EF!$H26)*kgtoGg)</f>
        <v>1.8041049442027446E-2</v>
      </c>
      <c r="BC26" s="27">
        <f>IF(('Activity data'!BC13*EF!$H26)*kgtoGg=0,"NO",('Activity data'!BC13*EF!$H26)*kgtoGg)</f>
        <v>1.8105557053740378E-2</v>
      </c>
      <c r="BD26" s="27">
        <f>IF(('Activity data'!BD13*EF!$H26)*kgtoGg=0,"NO",('Activity data'!BD13*EF!$H26)*kgtoGg)</f>
        <v>1.8167566412576632E-2</v>
      </c>
      <c r="BE26" s="27">
        <f>IF(('Activity data'!BE13*EF!$H26)*kgtoGg=0,"NO",('Activity data'!BE13*EF!$H26)*kgtoGg)</f>
        <v>1.8227575263637996E-2</v>
      </c>
      <c r="BF26" s="27">
        <f>IF(('Activity data'!BF13*EF!$H26)*kgtoGg=0,"NO",('Activity data'!BF13*EF!$H26)*kgtoGg)</f>
        <v>1.828472219722688E-2</v>
      </c>
      <c r="BG26" s="27">
        <f>IF(('Activity data'!BG13*EF!$H26)*kgtoGg=0,"NO",('Activity data'!BG13*EF!$H26)*kgtoGg)</f>
        <v>1.8340360126050639E-2</v>
      </c>
      <c r="BH26" s="27">
        <f>IF(('Activity data'!BH13*EF!$H26)*kgtoGg=0,"NO",('Activity data'!BH13*EF!$H26)*kgtoGg)</f>
        <v>1.8393538807818521E-2</v>
      </c>
      <c r="BI26" s="27">
        <f>IF(('Activity data'!BI13*EF!$H26)*kgtoGg=0,"NO",('Activity data'!BI13*EF!$H26)*kgtoGg)</f>
        <v>1.8444279790496197E-2</v>
      </c>
      <c r="BJ26" s="27">
        <f>IF(('Activity data'!BJ13*EF!$H26)*kgtoGg=0,"NO",('Activity data'!BJ13*EF!$H26)*kgtoGg)</f>
        <v>1.8492533463776283E-2</v>
      </c>
      <c r="BK26" s="27">
        <f>IF(('Activity data'!BK13*EF!$H26)*kgtoGg=0,"NO",('Activity data'!BK13*EF!$H26)*kgtoGg)</f>
        <v>1.8538287524254488E-2</v>
      </c>
      <c r="BL26" s="27">
        <f>IF(('Activity data'!BL13*EF!$H26)*kgtoGg=0,"NO",('Activity data'!BL13*EF!$H26)*kgtoGg)</f>
        <v>1.8582191553519929E-2</v>
      </c>
      <c r="BM26" s="27">
        <f>IF(('Activity data'!BM13*EF!$H26)*kgtoGg=0,"NO",('Activity data'!BM13*EF!$H26)*kgtoGg)</f>
        <v>1.8620135873737433E-2</v>
      </c>
      <c r="BN26" s="27">
        <f>IF(('Activity data'!BN13*EF!$H26)*kgtoGg=0,"NO",('Activity data'!BN13*EF!$H26)*kgtoGg)</f>
        <v>1.8654936137861958E-2</v>
      </c>
      <c r="BO26" s="27">
        <f>IF(('Activity data'!BO13*EF!$H26)*kgtoGg=0,"NO",('Activity data'!BO13*EF!$H26)*kgtoGg)</f>
        <v>1.8687128854614234E-2</v>
      </c>
      <c r="BP26" s="27">
        <f>IF(('Activity data'!BP13*EF!$H26)*kgtoGg=0,"NO",('Activity data'!BP13*EF!$H26)*kgtoGg)</f>
        <v>1.871644102077015E-2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2.7166328132291771E-2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2.7645404897475918E-2</v>
      </c>
      <c r="AM27" s="27">
        <f>IF(('Activity data'!AM14*EF!$H27)*kgtoGg=0,"NO",('Activity data'!AM14*EF!$H27)*kgtoGg)</f>
        <v>2.7842322050872156E-2</v>
      </c>
      <c r="AN27" s="27">
        <f>IF(('Activity data'!AN14*EF!$H27)*kgtoGg=0,"NO",('Activity data'!AN14*EF!$H27)*kgtoGg)</f>
        <v>2.8055557234092133E-2</v>
      </c>
      <c r="AO27" s="27">
        <f>IF(('Activity data'!AO14*EF!$H27)*kgtoGg=0,"NO",('Activity data'!AO14*EF!$H27)*kgtoGg)</f>
        <v>2.8275828748243439E-2</v>
      </c>
      <c r="AP27" s="27">
        <f>IF(('Activity data'!AP14*EF!$H27)*kgtoGg=0,"NO",('Activity data'!AP14*EF!$H27)*kgtoGg)</f>
        <v>2.8505241995267803E-2</v>
      </c>
      <c r="AQ27" s="27">
        <f>IF(('Activity data'!AQ14*EF!$H27)*kgtoGg=0,"NO",('Activity data'!AQ14*EF!$H27)*kgtoGg)</f>
        <v>2.8742514662467918E-2</v>
      </c>
      <c r="AR27" s="27">
        <f>IF(('Activity data'!AR14*EF!$H27)*kgtoGg=0,"NO",('Activity data'!AR14*EF!$H27)*kgtoGg)</f>
        <v>2.8960591445659732E-2</v>
      </c>
      <c r="AS27" s="27">
        <f>IF(('Activity data'!AS14*EF!$H27)*kgtoGg=0,"NO",('Activity data'!AS14*EF!$H27)*kgtoGg)</f>
        <v>2.9159575050998952E-2</v>
      </c>
      <c r="AT27" s="27">
        <f>IF(('Activity data'!AT14*EF!$H27)*kgtoGg=0,"NO",('Activity data'!AT14*EF!$H27)*kgtoGg)</f>
        <v>2.9338865856192754E-2</v>
      </c>
      <c r="AU27" s="27">
        <f>IF(('Activity data'!AU14*EF!$H27)*kgtoGg=0,"NO",('Activity data'!AU14*EF!$H27)*kgtoGg)</f>
        <v>2.9499733156564435E-2</v>
      </c>
      <c r="AV27" s="27">
        <f>IF(('Activity data'!AV14*EF!$H27)*kgtoGg=0,"NO",('Activity data'!AV14*EF!$H27)*kgtoGg)</f>
        <v>2.9638372893009211E-2</v>
      </c>
      <c r="AW27" s="27">
        <f>IF(('Activity data'!AW14*EF!$H27)*kgtoGg=0,"NO",('Activity data'!AW14*EF!$H27)*kgtoGg)</f>
        <v>2.9774064298314931E-2</v>
      </c>
      <c r="AX27" s="27">
        <f>IF(('Activity data'!AX14*EF!$H27)*kgtoGg=0,"NO",('Activity data'!AX14*EF!$H27)*kgtoGg)</f>
        <v>2.9905377872264268E-2</v>
      </c>
      <c r="AY27" s="27">
        <f>IF(('Activity data'!AY14*EF!$H27)*kgtoGg=0,"NO",('Activity data'!AY14*EF!$H27)*kgtoGg)</f>
        <v>3.0033318832704214E-2</v>
      </c>
      <c r="AZ27" s="27">
        <f>IF(('Activity data'!AZ14*EF!$H27)*kgtoGg=0,"NO",('Activity data'!AZ14*EF!$H27)*kgtoGg)</f>
        <v>3.015677935039059E-2</v>
      </c>
      <c r="BA27" s="27">
        <f>IF(('Activity data'!BA14*EF!$H27)*kgtoGg=0,"NO",('Activity data'!BA14*EF!$H27)*kgtoGg)</f>
        <v>3.0272191197929978E-2</v>
      </c>
      <c r="BB27" s="27">
        <f>IF(('Activity data'!BB14*EF!$H27)*kgtoGg=0,"NO",('Activity data'!BB14*EF!$H27)*kgtoGg)</f>
        <v>3.0383880739773619E-2</v>
      </c>
      <c r="BC27" s="27">
        <f>IF(('Activity data'!BC14*EF!$H27)*kgtoGg=0,"NO",('Activity data'!BC14*EF!$H27)*kgtoGg)</f>
        <v>3.0492521403244526E-2</v>
      </c>
      <c r="BD27" s="27">
        <f>IF(('Activity data'!BD14*EF!$H27)*kgtoGg=0,"NO",('Activity data'!BD14*EF!$H27)*kgtoGg)</f>
        <v>3.059695462758022E-2</v>
      </c>
      <c r="BE27" s="27">
        <f>IF(('Activity data'!BE14*EF!$H27)*kgtoGg=0,"NO",('Activity data'!BE14*EF!$H27)*kgtoGg)</f>
        <v>3.0698018691499469E-2</v>
      </c>
      <c r="BF27" s="27">
        <f>IF(('Activity data'!BF14*EF!$H27)*kgtoGg=0,"NO",('Activity data'!BF14*EF!$H27)*kgtoGg)</f>
        <v>3.0794262849600573E-2</v>
      </c>
      <c r="BG27" s="27">
        <f>IF(('Activity data'!BG14*EF!$H27)*kgtoGg=0,"NO",('Activity data'!BG14*EF!$H27)*kgtoGg)</f>
        <v>3.0887965613368346E-2</v>
      </c>
      <c r="BH27" s="27">
        <f>IF(('Activity data'!BH14*EF!$H27)*kgtoGg=0,"NO",('Activity data'!BH14*EF!$H27)*kgtoGg)</f>
        <v>3.0977526629756322E-2</v>
      </c>
      <c r="BI27" s="27">
        <f>IF(('Activity data'!BI14*EF!$H27)*kgtoGg=0,"NO",('Activity data'!BI14*EF!$H27)*kgtoGg)</f>
        <v>3.1062982188827408E-2</v>
      </c>
      <c r="BJ27" s="27">
        <f>IF(('Activity data'!BJ14*EF!$H27)*kgtoGg=0,"NO",('Activity data'!BJ14*EF!$H27)*kgtoGg)</f>
        <v>3.1144248739252273E-2</v>
      </c>
      <c r="BK27" s="27">
        <f>IF(('Activity data'!BK14*EF!$H27)*kgtoGg=0,"NO",('Activity data'!BK14*EF!$H27)*kgtoGg)</f>
        <v>3.1221305560220326E-2</v>
      </c>
      <c r="BL27" s="27">
        <f>IF(('Activity data'!BL14*EF!$H27)*kgtoGg=0,"NO",('Activity data'!BL14*EF!$H27)*kgtoGg)</f>
        <v>3.1295246646268753E-2</v>
      </c>
      <c r="BM27" s="27">
        <f>IF(('Activity data'!BM14*EF!$H27)*kgtoGg=0,"NO",('Activity data'!BM14*EF!$H27)*kgtoGg)</f>
        <v>3.1359150672691655E-2</v>
      </c>
      <c r="BN27" s="27">
        <f>IF(('Activity data'!BN14*EF!$H27)*kgtoGg=0,"NO",('Activity data'!BN14*EF!$H27)*kgtoGg)</f>
        <v>3.1417759628798669E-2</v>
      </c>
      <c r="BO27" s="27">
        <f>IF(('Activity data'!BO14*EF!$H27)*kgtoGg=0,"NO",('Activity data'!BO14*EF!$H27)*kgtoGg)</f>
        <v>3.1471977077159069E-2</v>
      </c>
      <c r="BP27" s="27">
        <f>IF(('Activity data'!BP14*EF!$H27)*kgtoGg=0,"NO",('Activity data'!BP14*EF!$H27)*kgtoGg)</f>
        <v>3.152134323867687E-2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3.9153871501852065E-3</v>
      </c>
      <c r="AM28" s="27">
        <f>IF(('Activity data'!AM15*EF!$H28)*kgtoGg=0,"NO",('Activity data'!AM15*EF!$H28)*kgtoGg)</f>
        <v>3.9605020635115288E-3</v>
      </c>
      <c r="AN28" s="27">
        <f>IF(('Activity data'!AN15*EF!$H28)*kgtoGg=0,"NO",('Activity data'!AN15*EF!$H28)*kgtoGg)</f>
        <v>3.9861399680085124E-3</v>
      </c>
      <c r="AO28" s="27">
        <f>IF(('Activity data'!AO15*EF!$H28)*kgtoGg=0,"NO",('Activity data'!AO15*EF!$H28)*kgtoGg)</f>
        <v>4.0052402052181664E-3</v>
      </c>
      <c r="AP28" s="27">
        <f>IF(('Activity data'!AP15*EF!$H28)*kgtoGg=0,"NO",('Activity data'!AP15*EF!$H28)*kgtoGg)</f>
        <v>4.0274760092747297E-3</v>
      </c>
      <c r="AQ28" s="27">
        <f>IF(('Activity data'!AQ15*EF!$H28)*kgtoGg=0,"NO",('Activity data'!AQ15*EF!$H28)*kgtoGg)</f>
        <v>4.0449278016939415E-3</v>
      </c>
      <c r="AR28" s="27">
        <f>IF(('Activity data'!AR15*EF!$H28)*kgtoGg=0,"NO",('Activity data'!AR15*EF!$H28)*kgtoGg)</f>
        <v>4.0558958163507746E-3</v>
      </c>
      <c r="AS28" s="27">
        <f>IF(('Activity data'!AS15*EF!$H28)*kgtoGg=0,"NO",('Activity data'!AS15*EF!$H28)*kgtoGg)</f>
        <v>4.0680748429702722E-3</v>
      </c>
      <c r="AT28" s="27">
        <f>IF(('Activity data'!AT15*EF!$H28)*kgtoGg=0,"NO",('Activity data'!AT15*EF!$H28)*kgtoGg)</f>
        <v>4.0830042347032814E-3</v>
      </c>
      <c r="AU28" s="27">
        <f>IF(('Activity data'!AU15*EF!$H28)*kgtoGg=0,"NO",('Activity data'!AU15*EF!$H28)*kgtoGg)</f>
        <v>4.1161320023193042E-3</v>
      </c>
      <c r="AV28" s="27">
        <f>IF(('Activity data'!AV15*EF!$H28)*kgtoGg=0,"NO",('Activity data'!AV15*EF!$H28)*kgtoGg)</f>
        <v>4.1431422264835115E-3</v>
      </c>
      <c r="AW28" s="27">
        <f>IF(('Activity data'!AW15*EF!$H28)*kgtoGg=0,"NO",('Activity data'!AW15*EF!$H28)*kgtoGg)</f>
        <v>4.1816006262205717E-3</v>
      </c>
      <c r="AX28" s="27">
        <f>IF(('Activity data'!AX15*EF!$H28)*kgtoGg=0,"NO",('Activity data'!AX15*EF!$H28)*kgtoGg)</f>
        <v>4.2229326692553469E-3</v>
      </c>
      <c r="AY28" s="27">
        <f>IF(('Activity data'!AY15*EF!$H28)*kgtoGg=0,"NO",('Activity data'!AY15*EF!$H28)*kgtoGg)</f>
        <v>4.2770535594382183E-3</v>
      </c>
      <c r="AZ28" s="27">
        <f>IF(('Activity data'!AZ15*EF!$H28)*kgtoGg=0,"NO",('Activity data'!AZ15*EF!$H28)*kgtoGg)</f>
        <v>4.3376261209766417E-3</v>
      </c>
      <c r="BA28" s="27">
        <f>IF(('Activity data'!BA15*EF!$H28)*kgtoGg=0,"NO",('Activity data'!BA15*EF!$H28)*kgtoGg)</f>
        <v>4.3797659241411619E-3</v>
      </c>
      <c r="BB28" s="27">
        <f>IF(('Activity data'!BB15*EF!$H28)*kgtoGg=0,"NO",('Activity data'!BB15*EF!$H28)*kgtoGg)</f>
        <v>4.4220262821385685E-3</v>
      </c>
      <c r="BC28" s="27">
        <f>IF(('Activity data'!BC15*EF!$H28)*kgtoGg=0,"NO",('Activity data'!BC15*EF!$H28)*kgtoGg)</f>
        <v>4.4710957257023363E-3</v>
      </c>
      <c r="BD28" s="27">
        <f>IF(('Activity data'!BD15*EF!$H28)*kgtoGg=0,"NO",('Activity data'!BD15*EF!$H28)*kgtoGg)</f>
        <v>4.5198304243208942E-3</v>
      </c>
      <c r="BE28" s="27">
        <f>IF(('Activity data'!BE15*EF!$H28)*kgtoGg=0,"NO",('Activity data'!BE15*EF!$H28)*kgtoGg)</f>
        <v>4.5759469859987297E-3</v>
      </c>
      <c r="BF28" s="27">
        <f>IF(('Activity data'!BF15*EF!$H28)*kgtoGg=0,"NO",('Activity data'!BF15*EF!$H28)*kgtoGg)</f>
        <v>4.630028490266478E-3</v>
      </c>
      <c r="BG28" s="27">
        <f>IF(('Activity data'!BG15*EF!$H28)*kgtoGg=0,"NO",('Activity data'!BG15*EF!$H28)*kgtoGg)</f>
        <v>4.6957815432958801E-3</v>
      </c>
      <c r="BH28" s="27">
        <f>IF(('Activity data'!BH15*EF!$H28)*kgtoGg=0,"NO",('Activity data'!BH15*EF!$H28)*kgtoGg)</f>
        <v>4.7625340751521698E-3</v>
      </c>
      <c r="BI28" s="27">
        <f>IF(('Activity data'!BI15*EF!$H28)*kgtoGg=0,"NO",('Activity data'!BI15*EF!$H28)*kgtoGg)</f>
        <v>4.8317076615517086E-3</v>
      </c>
      <c r="BJ28" s="27">
        <f>IF(('Activity data'!BJ15*EF!$H28)*kgtoGg=0,"NO",('Activity data'!BJ15*EF!$H28)*kgtoGg)</f>
        <v>4.9037751282491786E-3</v>
      </c>
      <c r="BK28" s="27">
        <f>IF(('Activity data'!BK15*EF!$H28)*kgtoGg=0,"NO",('Activity data'!BK15*EF!$H28)*kgtoGg)</f>
        <v>4.9796128518307045E-3</v>
      </c>
      <c r="BL28" s="27">
        <f>IF(('Activity data'!BL15*EF!$H28)*kgtoGg=0,"NO",('Activity data'!BL15*EF!$H28)*kgtoGg)</f>
        <v>5.0635139703429444E-3</v>
      </c>
      <c r="BM28" s="27">
        <f>IF(('Activity data'!BM15*EF!$H28)*kgtoGg=0,"NO",('Activity data'!BM15*EF!$H28)*kgtoGg)</f>
        <v>5.1058512126937244E-3</v>
      </c>
      <c r="BN28" s="27">
        <f>IF(('Activity data'!BN15*EF!$H28)*kgtoGg=0,"NO",('Activity data'!BN15*EF!$H28)*kgtoGg)</f>
        <v>5.1422384273914767E-3</v>
      </c>
      <c r="BO28" s="27">
        <f>IF(('Activity data'!BO15*EF!$H28)*kgtoGg=0,"NO",('Activity data'!BO15*EF!$H28)*kgtoGg)</f>
        <v>5.1800768502285816E-3</v>
      </c>
      <c r="BP28" s="27">
        <f>IF(('Activity data'!BP15*EF!$H28)*kgtoGg=0,"NO",('Activity data'!BP15*EF!$H28)*kgtoGg)</f>
        <v>5.2167784667618566E-3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23.152530650802593</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21.465278056857684</v>
      </c>
      <c r="AL30" s="27">
        <f>IF(('Activity data'!AL17*EF!$H30)*kgtoGg=0,"NO",('Activity data'!AL17*EF!$H30)*kgtoGg)</f>
        <v>19.138650535672685</v>
      </c>
      <c r="AM30" s="27">
        <f>IF(('Activity data'!AM17*EF!$H30)*kgtoGg=0,"NO",('Activity data'!AM17*EF!$H30)*kgtoGg)</f>
        <v>19.422556528325604</v>
      </c>
      <c r="AN30" s="27">
        <f>IF(('Activity data'!AN17*EF!$H30)*kgtoGg=0,"NO",('Activity data'!AN17*EF!$H30)*kgtoGg)</f>
        <v>19.526593788460882</v>
      </c>
      <c r="AO30" s="27">
        <f>IF(('Activity data'!AO17*EF!$H30)*kgtoGg=0,"NO",('Activity data'!AO17*EF!$H30)*kgtoGg)</f>
        <v>19.572367159290774</v>
      </c>
      <c r="AP30" s="27">
        <f>IF(('Activity data'!AP17*EF!$H30)*kgtoGg=0,"NO",('Activity data'!AP17*EF!$H30)*kgtoGg)</f>
        <v>19.654350580416263</v>
      </c>
      <c r="AQ30" s="27">
        <f>IF(('Activity data'!AQ17*EF!$H30)*kgtoGg=0,"NO",('Activity data'!AQ17*EF!$H30)*kgtoGg)</f>
        <v>19.69578529572718</v>
      </c>
      <c r="AR30" s="27">
        <f>IF(('Activity data'!AR17*EF!$H30)*kgtoGg=0,"NO",('Activity data'!AR17*EF!$H30)*kgtoGg)</f>
        <v>19.663675184445491</v>
      </c>
      <c r="AS30" s="27">
        <f>IF(('Activity data'!AS17*EF!$H30)*kgtoGg=0,"NO",('Activity data'!AS17*EF!$H30)*kgtoGg)</f>
        <v>19.631322294515954</v>
      </c>
      <c r="AT30" s="27">
        <f>IF(('Activity data'!AT17*EF!$H30)*kgtoGg=0,"NO",('Activity data'!AT17*EF!$H30)*kgtoGg)</f>
        <v>19.612477584256517</v>
      </c>
      <c r="AU30" s="27">
        <f>IF(('Activity data'!AU17*EF!$H30)*kgtoGg=0,"NO",('Activity data'!AU17*EF!$H30)*kgtoGg)</f>
        <v>19.749732429849548</v>
      </c>
      <c r="AV30" s="27">
        <f>IF(('Activity data'!AV17*EF!$H30)*kgtoGg=0,"NO",('Activity data'!AV17*EF!$H30)*kgtoGg)</f>
        <v>19.814234833727586</v>
      </c>
      <c r="AW30" s="27">
        <f>IF(('Activity data'!AW17*EF!$H30)*kgtoGg=0,"NO",('Activity data'!AW17*EF!$H30)*kgtoGg)</f>
        <v>19.978554643023834</v>
      </c>
      <c r="AX30" s="27">
        <f>IF(('Activity data'!AX17*EF!$H30)*kgtoGg=0,"NO",('Activity data'!AX17*EF!$H30)*kgtoGg)</f>
        <v>20.161944788793271</v>
      </c>
      <c r="AY30" s="27">
        <f>IF(('Activity data'!AY17*EF!$H30)*kgtoGg=0,"NO",('Activity data'!AY17*EF!$H30)*kgtoGg)</f>
        <v>20.452258675108563</v>
      </c>
      <c r="AZ30" s="27">
        <f>IF(('Activity data'!AZ17*EF!$H30)*kgtoGg=0,"NO",('Activity data'!AZ17*EF!$H30)*kgtoGg)</f>
        <v>20.789679778060538</v>
      </c>
      <c r="BA30" s="27">
        <f>IF(('Activity data'!BA17*EF!$H30)*kgtoGg=0,"NO",('Activity data'!BA17*EF!$H30)*kgtoGg)</f>
        <v>20.953350807497621</v>
      </c>
      <c r="BB30" s="27">
        <f>IF(('Activity data'!BB17*EF!$H30)*kgtoGg=0,"NO",('Activity data'!BB17*EF!$H30)*kgtoGg)</f>
        <v>21.110720094451256</v>
      </c>
      <c r="BC30" s="27">
        <f>IF(('Activity data'!BC17*EF!$H30)*kgtoGg=0,"NO",('Activity data'!BC17*EF!$H30)*kgtoGg)</f>
        <v>21.319215844077476</v>
      </c>
      <c r="BD30" s="27">
        <f>IF(('Activity data'!BD17*EF!$H30)*kgtoGg=0,"NO",('Activity data'!BD17*EF!$H30)*kgtoGg)</f>
        <v>21.515855545488005</v>
      </c>
      <c r="BE30" s="27">
        <f>IF(('Activity data'!BE17*EF!$H30)*kgtoGg=0,"NO",('Activity data'!BE17*EF!$H30)*kgtoGg)</f>
        <v>21.765735950398085</v>
      </c>
      <c r="BF30" s="27">
        <f>IF(('Activity data'!BF17*EF!$H30)*kgtoGg=0,"NO",('Activity data'!BF17*EF!$H30)*kgtoGg)</f>
        <v>21.98793746618896</v>
      </c>
      <c r="BG30" s="27">
        <f>IF(('Activity data'!BG17*EF!$H30)*kgtoGg=0,"NO",('Activity data'!BG17*EF!$H30)*kgtoGg)</f>
        <v>22.296680094775589</v>
      </c>
      <c r="BH30" s="27">
        <f>IF(('Activity data'!BH17*EF!$H30)*kgtoGg=0,"NO",('Activity data'!BH17*EF!$H30)*kgtoGg)</f>
        <v>22.601286897800797</v>
      </c>
      <c r="BI30" s="27">
        <f>IF(('Activity data'!BI17*EF!$H30)*kgtoGg=0,"NO",('Activity data'!BI17*EF!$H30)*kgtoGg)</f>
        <v>22.912817656578977</v>
      </c>
      <c r="BJ30" s="27">
        <f>IF(('Activity data'!BJ17*EF!$H30)*kgtoGg=0,"NO",('Activity data'!BJ17*EF!$H30)*kgtoGg)</f>
        <v>23.23422849498256</v>
      </c>
      <c r="BK30" s="27">
        <f>IF(('Activity data'!BK17*EF!$H30)*kgtoGg=0,"NO",('Activity data'!BK17*EF!$H30)*kgtoGg)</f>
        <v>23.571505278686633</v>
      </c>
      <c r="BL30" s="27">
        <f>IF(('Activity data'!BL17*EF!$H30)*kgtoGg=0,"NO",('Activity data'!BL17*EF!$H30)*kgtoGg)</f>
        <v>23.957565234485394</v>
      </c>
      <c r="BM30" s="27">
        <f>IF(('Activity data'!BM17*EF!$H30)*kgtoGg=0,"NO",('Activity data'!BM17*EF!$H30)*kgtoGg)</f>
        <v>24.005680938038509</v>
      </c>
      <c r="BN30" s="27">
        <f>IF(('Activity data'!BN17*EF!$H30)*kgtoGg=0,"NO",('Activity data'!BN17*EF!$H30)*kgtoGg)</f>
        <v>23.999594900712601</v>
      </c>
      <c r="BO30" s="27">
        <f>IF(('Activity data'!BO17*EF!$H30)*kgtoGg=0,"NO",('Activity data'!BO17*EF!$H30)*kgtoGg)</f>
        <v>23.996813335517075</v>
      </c>
      <c r="BP30" s="27">
        <f>IF(('Activity data'!BP17*EF!$H30)*kgtoGg=0,"NO",('Activity data'!BP17*EF!$H30)*kgtoGg)</f>
        <v>23.977515577610244</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7.7508449141861099E-2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7.1859980996426695E-2</v>
      </c>
      <c r="AL31" s="27">
        <f>IF(('Activity data'!AL18*EF!$H31)*kgtoGg=0,"NO",('Activity data'!AL18*EF!$H31)*kgtoGg)</f>
        <v>6.4071057460693442E-2</v>
      </c>
      <c r="AM31" s="27">
        <f>IF(('Activity data'!AM18*EF!$H31)*kgtoGg=0,"NO",('Activity data'!AM18*EF!$H31)*kgtoGg)</f>
        <v>6.5021498409223E-2</v>
      </c>
      <c r="AN31" s="27">
        <f>IF(('Activity data'!AN18*EF!$H31)*kgtoGg=0,"NO",('Activity data'!AN18*EF!$H31)*kgtoGg)</f>
        <v>6.536978719059533E-2</v>
      </c>
      <c r="AO31" s="27">
        <f>IF(('Activity data'!AO18*EF!$H31)*kgtoGg=0,"NO",('Activity data'!AO18*EF!$H31)*kgtoGg)</f>
        <v>6.5523024132099927E-2</v>
      </c>
      <c r="AP31" s="27">
        <f>IF(('Activity data'!AP18*EF!$H31)*kgtoGg=0,"NO",('Activity data'!AP18*EF!$H31)*kgtoGg)</f>
        <v>6.5797482588612552E-2</v>
      </c>
      <c r="AQ31" s="27">
        <f>IF(('Activity data'!AQ18*EF!$H31)*kgtoGg=0,"NO",('Activity data'!AQ18*EF!$H31)*kgtoGg)</f>
        <v>6.5936194877684609E-2</v>
      </c>
      <c r="AR31" s="27">
        <f>IF(('Activity data'!AR18*EF!$H31)*kgtoGg=0,"NO",('Activity data'!AR18*EF!$H31)*kgtoGg)</f>
        <v>6.5828698856417914E-2</v>
      </c>
      <c r="AS31" s="27">
        <f>IF(('Activity data'!AS18*EF!$H31)*kgtoGg=0,"NO",('Activity data'!AS18*EF!$H31)*kgtoGg)</f>
        <v>6.5720390077497956E-2</v>
      </c>
      <c r="AT31" s="27">
        <f>IF(('Activity data'!AT18*EF!$H31)*kgtoGg=0,"NO",('Activity data'!AT18*EF!$H31)*kgtoGg)</f>
        <v>6.5657303053069979E-2</v>
      </c>
      <c r="AU31" s="27">
        <f>IF(('Activity data'!AU18*EF!$H31)*kgtoGg=0,"NO",('Activity data'!AU18*EF!$H31)*kgtoGg)</f>
        <v>6.6116795381557736E-2</v>
      </c>
      <c r="AV31" s="27">
        <f>IF(('Activity data'!AV18*EF!$H31)*kgtoGg=0,"NO",('Activity data'!AV18*EF!$H31)*kgtoGg)</f>
        <v>6.6332732091281307E-2</v>
      </c>
      <c r="AW31" s="27">
        <f>IF(('Activity data'!AW18*EF!$H31)*kgtoGg=0,"NO",('Activity data'!AW18*EF!$H31)*kgtoGg)</f>
        <v>6.6882830643095442E-2</v>
      </c>
      <c r="AX31" s="27">
        <f>IF(('Activity data'!AX18*EF!$H31)*kgtoGg=0,"NO",('Activity data'!AX18*EF!$H31)*kgtoGg)</f>
        <v>6.7496771555252091E-2</v>
      </c>
      <c r="AY31" s="27">
        <f>IF(('Activity data'!AY18*EF!$H31)*kgtoGg=0,"NO",('Activity data'!AY18*EF!$H31)*kgtoGg)</f>
        <v>6.8468664409300189E-2</v>
      </c>
      <c r="AZ31" s="27">
        <f>IF(('Activity data'!AZ18*EF!$H31)*kgtoGg=0,"NO",('Activity data'!AZ18*EF!$H31)*kgtoGg)</f>
        <v>6.9598259562071857E-2</v>
      </c>
      <c r="BA31" s="27">
        <f>IF(('Activity data'!BA18*EF!$H31)*kgtoGg=0,"NO",('Activity data'!BA18*EF!$H31)*kgtoGg)</f>
        <v>7.0146186173311684E-2</v>
      </c>
      <c r="BB31" s="27">
        <f>IF(('Activity data'!BB18*EF!$H31)*kgtoGg=0,"NO",('Activity data'!BB18*EF!$H31)*kgtoGg)</f>
        <v>7.0673016244646183E-2</v>
      </c>
      <c r="BC31" s="27">
        <f>IF(('Activity data'!BC18*EF!$H31)*kgtoGg=0,"NO",('Activity data'!BC18*EF!$H31)*kgtoGg)</f>
        <v>7.1371003970045782E-2</v>
      </c>
      <c r="BD31" s="27">
        <f>IF(('Activity data'!BD18*EF!$H31)*kgtoGg=0,"NO",('Activity data'!BD18*EF!$H31)*kgtoGg)</f>
        <v>7.2029300832964327E-2</v>
      </c>
      <c r="BE31" s="27">
        <f>IF(('Activity data'!BE18*EF!$H31)*kgtoGg=0,"NO",('Activity data'!BE18*EF!$H31)*kgtoGg)</f>
        <v>7.2865833259921686E-2</v>
      </c>
      <c r="BF31" s="27">
        <f>IF(('Activity data'!BF18*EF!$H31)*kgtoGg=0,"NO",('Activity data'!BF18*EF!$H31)*kgtoGg)</f>
        <v>7.360970420628514E-2</v>
      </c>
      <c r="BG31" s="27">
        <f>IF(('Activity data'!BG18*EF!$H31)*kgtoGg=0,"NO",('Activity data'!BG18*EF!$H31)*kgtoGg)</f>
        <v>7.4643291535750639E-2</v>
      </c>
      <c r="BH31" s="27">
        <f>IF(('Activity data'!BH18*EF!$H31)*kgtoGg=0,"NO",('Activity data'!BH18*EF!$H31)*kgtoGg)</f>
        <v>7.5663033232960128E-2</v>
      </c>
      <c r="BI31" s="27">
        <f>IF(('Activity data'!BI18*EF!$H31)*kgtoGg=0,"NO",('Activity data'!BI18*EF!$H31)*kgtoGg)</f>
        <v>7.6705954472848309E-2</v>
      </c>
      <c r="BJ31" s="27">
        <f>IF(('Activity data'!BJ18*EF!$H31)*kgtoGg=0,"NO",('Activity data'!BJ18*EF!$H31)*kgtoGg)</f>
        <v>7.7781951563524146E-2</v>
      </c>
      <c r="BK31" s="27">
        <f>IF(('Activity data'!BK18*EF!$H31)*kgtoGg=0,"NO",('Activity data'!BK18*EF!$H31)*kgtoGg)</f>
        <v>7.8911063574247334E-2</v>
      </c>
      <c r="BL31" s="27">
        <f>IF(('Activity data'!BL18*EF!$H31)*kgtoGg=0,"NO",('Activity data'!BL18*EF!$H31)*kgtoGg)</f>
        <v>8.0203488532065076E-2</v>
      </c>
      <c r="BM31" s="27">
        <f>IF(('Activity data'!BM18*EF!$H31)*kgtoGg=0,"NO",('Activity data'!BM18*EF!$H31)*kgtoGg)</f>
        <v>8.0364566973900195E-2</v>
      </c>
      <c r="BN31" s="27">
        <f>IF(('Activity data'!BN18*EF!$H31)*kgtoGg=0,"NO",('Activity data'!BN18*EF!$H31)*kgtoGg)</f>
        <v>8.0344192556880079E-2</v>
      </c>
      <c r="BO31" s="27">
        <f>IF(('Activity data'!BO18*EF!$H31)*kgtoGg=0,"NO",('Activity data'!BO18*EF!$H31)*kgtoGg)</f>
        <v>8.0334880624299401E-2</v>
      </c>
      <c r="BP31" s="27">
        <f>IF(('Activity data'!BP18*EF!$H31)*kgtoGg=0,"NO",('Activity data'!BP18*EF!$H31)*kgtoGg)</f>
        <v>8.0270276918128672E-2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0.56716712532642322</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0.59567995442298338</v>
      </c>
      <c r="AM32" s="27">
        <f>IF(('Activity data'!AM19*EF!$H32)*kgtoGg=0,"NO",('Activity data'!AM19*EF!$H32)*kgtoGg)</f>
        <v>0.61258506681737179</v>
      </c>
      <c r="AN32" s="27">
        <f>IF(('Activity data'!AN19*EF!$H32)*kgtoGg=0,"NO",('Activity data'!AN19*EF!$H32)*kgtoGg)</f>
        <v>0.6268687597783329</v>
      </c>
      <c r="AO32" s="27">
        <f>IF(('Activity data'!AO19*EF!$H32)*kgtoGg=0,"NO",('Activity data'!AO19*EF!$H32)*kgtoGg)</f>
        <v>0.64032496531200889</v>
      </c>
      <c r="AP32" s="27">
        <f>IF(('Activity data'!AP19*EF!$H32)*kgtoGg=0,"NO",('Activity data'!AP19*EF!$H32)*kgtoGg)</f>
        <v>0.65458388204864981</v>
      </c>
      <c r="AQ32" s="27">
        <f>IF(('Activity data'!AQ19*EF!$H32)*kgtoGg=0,"NO",('Activity data'!AQ19*EF!$H32)*kgtoGg)</f>
        <v>0.66830438134050119</v>
      </c>
      <c r="AR32" s="27">
        <f>IF(('Activity data'!AR19*EF!$H32)*kgtoGg=0,"NO",('Activity data'!AR19*EF!$H32)*kgtoGg)</f>
        <v>0.68052036795324078</v>
      </c>
      <c r="AS32" s="27">
        <f>IF(('Activity data'!AS19*EF!$H32)*kgtoGg=0,"NO",('Activity data'!AS19*EF!$H32)*kgtoGg)</f>
        <v>0.69252292909732049</v>
      </c>
      <c r="AT32" s="27">
        <f>IF(('Activity data'!AT19*EF!$H32)*kgtoGg=0,"NO",('Activity data'!AT19*EF!$H32)*kgtoGg)</f>
        <v>0.70456909493958753</v>
      </c>
      <c r="AU32" s="27">
        <f>IF(('Activity data'!AU19*EF!$H32)*kgtoGg=0,"NO",('Activity data'!AU19*EF!$H32)*kgtoGg)</f>
        <v>0.71947506019886931</v>
      </c>
      <c r="AV32" s="27">
        <f>IF(('Activity data'!AV19*EF!$H32)*kgtoGg=0,"NO",('Activity data'!AV19*EF!$H32)*kgtoGg)</f>
        <v>0.73282403802218554</v>
      </c>
      <c r="AW32" s="27">
        <f>IF(('Activity data'!AW19*EF!$H32)*kgtoGg=0,"NO",('Activity data'!AW19*EF!$H32)*kgtoGg)</f>
        <v>0.74827679567031213</v>
      </c>
      <c r="AX32" s="27">
        <f>IF(('Activity data'!AX19*EF!$H32)*kgtoGg=0,"NO",('Activity data'!AX19*EF!$H32)*kgtoGg)</f>
        <v>0.76427003191217846</v>
      </c>
      <c r="AY32" s="27">
        <f>IF(('Activity data'!AY19*EF!$H32)*kgtoGg=0,"NO",('Activity data'!AY19*EF!$H32)*kgtoGg)</f>
        <v>0.78270449195184111</v>
      </c>
      <c r="AZ32" s="27">
        <f>IF(('Activity data'!AZ19*EF!$H32)*kgtoGg=0,"NO",('Activity data'!AZ19*EF!$H32)*kgtoGg)</f>
        <v>0.80241815839258679</v>
      </c>
      <c r="BA32" s="27">
        <f>IF(('Activity data'!BA19*EF!$H32)*kgtoGg=0,"NO",('Activity data'!BA19*EF!$H32)*kgtoGg)</f>
        <v>0.81858054125500712</v>
      </c>
      <c r="BB32" s="27">
        <f>IF(('Activity data'!BB19*EF!$H32)*kgtoGg=0,"NO",('Activity data'!BB19*EF!$H32)*kgtoGg)</f>
        <v>0.83478577875901172</v>
      </c>
      <c r="BC32" s="27">
        <f>IF(('Activity data'!BC19*EF!$H32)*kgtoGg=0,"NO",('Activity data'!BC19*EF!$H32)*kgtoGg)</f>
        <v>0.85235375931551716</v>
      </c>
      <c r="BD32" s="27">
        <f>IF(('Activity data'!BD19*EF!$H32)*kgtoGg=0,"NO",('Activity data'!BD19*EF!$H32)*kgtoGg)</f>
        <v>0.86987891850277199</v>
      </c>
      <c r="BE32" s="27">
        <f>IF(('Activity data'!BE19*EF!$H32)*kgtoGg=0,"NO",('Activity data'!BE19*EF!$H32)*kgtoGg)</f>
        <v>0.88890926422007976</v>
      </c>
      <c r="BF32" s="27">
        <f>IF(('Activity data'!BF19*EF!$H32)*kgtoGg=0,"NO",('Activity data'!BF19*EF!$H32)*kgtoGg)</f>
        <v>0.90755126049839108</v>
      </c>
      <c r="BG32" s="27">
        <f>IF(('Activity data'!BG19*EF!$H32)*kgtoGg=0,"NO",('Activity data'!BG19*EF!$H32)*kgtoGg)</f>
        <v>0.92861956798204925</v>
      </c>
      <c r="BH32" s="27">
        <f>IF(('Activity data'!BH19*EF!$H32)*kgtoGg=0,"NO",('Activity data'!BH19*EF!$H32)*kgtoGg)</f>
        <v>0.94994891779849933</v>
      </c>
      <c r="BI32" s="27">
        <f>IF(('Activity data'!BI19*EF!$H32)*kgtoGg=0,"NO",('Activity data'!BI19*EF!$H32)*kgtoGg)</f>
        <v>0.97182881392978526</v>
      </c>
      <c r="BJ32" s="27">
        <f>IF(('Activity data'!BJ19*EF!$H32)*kgtoGg=0,"NO",('Activity data'!BJ19*EF!$H32)*kgtoGg)</f>
        <v>0.99435758356337589</v>
      </c>
      <c r="BK32" s="27">
        <f>IF(('Activity data'!BK19*EF!$H32)*kgtoGg=0,"NO",('Activity data'!BK19*EF!$H32)*kgtoGg)</f>
        <v>1.0177212232392898</v>
      </c>
      <c r="BL32" s="27">
        <f>IF(('Activity data'!BL19*EF!$H32)*kgtoGg=0,"NO",('Activity data'!BL19*EF!$H32)*kgtoGg)</f>
        <v>1.0428609041820094</v>
      </c>
      <c r="BM32" s="27">
        <f>IF(('Activity data'!BM19*EF!$H32)*kgtoGg=0,"NO",('Activity data'!BM19*EF!$H32)*kgtoGg)</f>
        <v>1.0591328338169261</v>
      </c>
      <c r="BN32" s="27">
        <f>IF(('Activity data'!BN19*EF!$H32)*kgtoGg=0,"NO",('Activity data'!BN19*EF!$H32)*kgtoGg)</f>
        <v>1.0740511329803928</v>
      </c>
      <c r="BO32" s="27">
        <f>IF(('Activity data'!BO19*EF!$H32)*kgtoGg=0,"NO",('Activity data'!BO19*EF!$H32)*kgtoGg)</f>
        <v>1.0891933187405669</v>
      </c>
      <c r="BP32" s="27">
        <f>IF(('Activity data'!BP19*EF!$H32)*kgtoGg=0,"NO",('Activity data'!BP19*EF!$H32)*kgtoGg)</f>
        <v>1.1039896549201815</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1.917582032562541</v>
      </c>
      <c r="AM33" s="27">
        <f>IF(('Activity data'!AM20*EF!$H33)*kgtoGg=0,"NO",('Activity data'!AM20*EF!$H33)*kgtoGg)</f>
        <v>1.9949306075186419</v>
      </c>
      <c r="AN33" s="27">
        <f>IF(('Activity data'!AN20*EF!$H33)*kgtoGg=0,"NO",('Activity data'!AN20*EF!$H33)*kgtoGg)</f>
        <v>2.044288904217296</v>
      </c>
      <c r="AO33" s="27">
        <f>IF(('Activity data'!AO20*EF!$H33)*kgtoGg=0,"NO",('Activity data'!AO20*EF!$H33)*kgtoGg)</f>
        <v>2.0845971300541457</v>
      </c>
      <c r="AP33" s="27">
        <f>IF(('Activity data'!AP20*EF!$H33)*kgtoGg=0,"NO",('Activity data'!AP20*EF!$H33)*kgtoGg)</f>
        <v>2.1309157041909628</v>
      </c>
      <c r="AQ33" s="27">
        <f>IF(('Activity data'!AQ20*EF!$H33)*kgtoGg=0,"NO",('Activity data'!AQ20*EF!$H33)*kgtoGg)</f>
        <v>2.1708192639705723</v>
      </c>
      <c r="AR33" s="27">
        <f>IF(('Activity data'!AR20*EF!$H33)*kgtoGg=0,"NO",('Activity data'!AR20*EF!$H33)*kgtoGg)</f>
        <v>2.1996220085381215</v>
      </c>
      <c r="AS33" s="27">
        <f>IF(('Activity data'!AS20*EF!$H33)*kgtoGg=0,"NO",('Activity data'!AS20*EF!$H33)*kgtoGg)</f>
        <v>2.2293574604127704</v>
      </c>
      <c r="AT33" s="27">
        <f>IF(('Activity data'!AT20*EF!$H33)*kgtoGg=0,"NO",('Activity data'!AT20*EF!$H33)*kgtoGg)</f>
        <v>2.2624467152349834</v>
      </c>
      <c r="AU33" s="27">
        <f>IF(('Activity data'!AU20*EF!$H33)*kgtoGg=0,"NO",('Activity data'!AU20*EF!$H33)*kgtoGg)</f>
        <v>2.3238821657335698</v>
      </c>
      <c r="AV33" s="27">
        <f>IF(('Activity data'!AV20*EF!$H33)*kgtoGg=0,"NO",('Activity data'!AV20*EF!$H33)*kgtoGg)</f>
        <v>2.3743691032177434</v>
      </c>
      <c r="AW33" s="27">
        <f>IF(('Activity data'!AW20*EF!$H33)*kgtoGg=0,"NO",('Activity data'!AW20*EF!$H33)*kgtoGg)</f>
        <v>2.4436189064549914</v>
      </c>
      <c r="AX33" s="27">
        <f>IF(('Activity data'!AX20*EF!$H33)*kgtoGg=0,"NO",('Activity data'!AX20*EF!$H33)*kgtoGg)</f>
        <v>2.517739825358988</v>
      </c>
      <c r="AY33" s="27">
        <f>IF(('Activity data'!AY20*EF!$H33)*kgtoGg=0,"NO",('Activity data'!AY20*EF!$H33)*kgtoGg)</f>
        <v>2.6130234811816759</v>
      </c>
      <c r="AZ33" s="27">
        <f>IF(('Activity data'!AZ20*EF!$H33)*kgtoGg=0,"NO",('Activity data'!AZ20*EF!$H33)*kgtoGg)</f>
        <v>2.7191635068873463</v>
      </c>
      <c r="BA33" s="27">
        <f>IF(('Activity data'!BA20*EF!$H33)*kgtoGg=0,"NO",('Activity data'!BA20*EF!$H33)*kgtoGg)</f>
        <v>2.795020539448708</v>
      </c>
      <c r="BB33" s="27">
        <f>IF(('Activity data'!BB20*EF!$H33)*kgtoGg=0,"NO",('Activity data'!BB20*EF!$H33)*kgtoGg)</f>
        <v>2.8712201092386116</v>
      </c>
      <c r="BC33" s="27">
        <f>IF(('Activity data'!BC20*EF!$H33)*kgtoGg=0,"NO",('Activity data'!BC20*EF!$H33)*kgtoGg)</f>
        <v>2.9588444821985522</v>
      </c>
      <c r="BD33" s="27">
        <f>IF(('Activity data'!BD20*EF!$H33)*kgtoGg=0,"NO",('Activity data'!BD20*EF!$H33)*kgtoGg)</f>
        <v>3.0460192698370157</v>
      </c>
      <c r="BE33" s="27">
        <f>IF(('Activity data'!BE20*EF!$H33)*kgtoGg=0,"NO",('Activity data'!BE20*EF!$H33)*kgtoGg)</f>
        <v>3.1455909524901542</v>
      </c>
      <c r="BF33" s="27">
        <f>IF(('Activity data'!BF20*EF!$H33)*kgtoGg=0,"NO",('Activity data'!BF20*EF!$H33)*kgtoGg)</f>
        <v>3.2418082968483239</v>
      </c>
      <c r="BG33" s="27">
        <f>IF(('Activity data'!BG20*EF!$H33)*kgtoGg=0,"NO",('Activity data'!BG20*EF!$H33)*kgtoGg)</f>
        <v>3.3576747641873639</v>
      </c>
      <c r="BH33" s="27">
        <f>IF(('Activity data'!BH20*EF!$H33)*kgtoGg=0,"NO",('Activity data'!BH20*EF!$H33)*kgtoGg)</f>
        <v>3.4752934753998708</v>
      </c>
      <c r="BI33" s="27">
        <f>IF(('Activity data'!BI20*EF!$H33)*kgtoGg=0,"NO",('Activity data'!BI20*EF!$H33)*kgtoGg)</f>
        <v>3.597008474768483</v>
      </c>
      <c r="BJ33" s="27">
        <f>IF(('Activity data'!BJ20*EF!$H33)*kgtoGg=0,"NO",('Activity data'!BJ20*EF!$H33)*kgtoGg)</f>
        <v>3.7235752205638795</v>
      </c>
      <c r="BK33" s="27">
        <f>IF(('Activity data'!BK20*EF!$H33)*kgtoGg=0,"NO",('Activity data'!BK20*EF!$H33)*kgtoGg)</f>
        <v>3.8564324810735506</v>
      </c>
      <c r="BL33" s="27">
        <f>IF(('Activity data'!BL20*EF!$H33)*kgtoGg=0,"NO",('Activity data'!BL20*EF!$H33)*kgtoGg)</f>
        <v>4.0028901226558187</v>
      </c>
      <c r="BM33" s="27">
        <f>IF(('Activity data'!BM20*EF!$H33)*kgtoGg=0,"NO",('Activity data'!BM20*EF!$H33)*kgtoGg)</f>
        <v>4.078718140015364</v>
      </c>
      <c r="BN33" s="27">
        <f>IF(('Activity data'!BN20*EF!$H33)*kgtoGg=0,"NO",('Activity data'!BN20*EF!$H33)*kgtoGg)</f>
        <v>4.144098467699119</v>
      </c>
      <c r="BO33" s="27">
        <f>IF(('Activity data'!BO20*EF!$H33)*kgtoGg=0,"NO",('Activity data'!BO20*EF!$H33)*kgtoGg)</f>
        <v>4.211542823369804</v>
      </c>
      <c r="BP33" s="27">
        <f>IF(('Activity data'!BP20*EF!$H33)*kgtoGg=0,"NO",('Activity data'!BP20*EF!$H33)*kgtoGg)</f>
        <v>4.2766119007305354</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2.3631963555267654E-2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2.4819998100957669E-2</v>
      </c>
      <c r="AM34" s="27">
        <f>IF(('Activity data'!AM21*EF!$H34)*kgtoGg=0,"NO",('Activity data'!AM21*EF!$H34)*kgtoGg)</f>
        <v>2.5524377784057181E-2</v>
      </c>
      <c r="AN34" s="27">
        <f>IF(('Activity data'!AN21*EF!$H34)*kgtoGg=0,"NO",('Activity data'!AN21*EF!$H34)*kgtoGg)</f>
        <v>2.6119531657430559E-2</v>
      </c>
      <c r="AO34" s="27">
        <f>IF(('Activity data'!AO21*EF!$H34)*kgtoGg=0,"NO",('Activity data'!AO21*EF!$H34)*kgtoGg)</f>
        <v>2.668020688800039E-2</v>
      </c>
      <c r="AP34" s="27">
        <f>IF(('Activity data'!AP21*EF!$H34)*kgtoGg=0,"NO",('Activity data'!AP21*EF!$H34)*kgtoGg)</f>
        <v>2.7274328418693768E-2</v>
      </c>
      <c r="AQ34" s="27">
        <f>IF(('Activity data'!AQ21*EF!$H34)*kgtoGg=0,"NO",('Activity data'!AQ21*EF!$H34)*kgtoGg)</f>
        <v>2.7846015889187579E-2</v>
      </c>
      <c r="AR34" s="27">
        <f>IF(('Activity data'!AR21*EF!$H34)*kgtoGg=0,"NO",('Activity data'!AR21*EF!$H34)*kgtoGg)</f>
        <v>2.8355015331385056E-2</v>
      </c>
      <c r="AS34" s="27">
        <f>IF(('Activity data'!AS21*EF!$H34)*kgtoGg=0,"NO",('Activity data'!AS21*EF!$H34)*kgtoGg)</f>
        <v>2.8855122045721715E-2</v>
      </c>
      <c r="AT34" s="27">
        <f>IF(('Activity data'!AT21*EF!$H34)*kgtoGg=0,"NO",('Activity data'!AT21*EF!$H34)*kgtoGg)</f>
        <v>2.9357045622482838E-2</v>
      </c>
      <c r="AU34" s="27">
        <f>IF(('Activity data'!AU21*EF!$H34)*kgtoGg=0,"NO",('Activity data'!AU21*EF!$H34)*kgtoGg)</f>
        <v>2.997812750828625E-2</v>
      </c>
      <c r="AV34" s="27">
        <f>IF(('Activity data'!AV21*EF!$H34)*kgtoGg=0,"NO",('Activity data'!AV21*EF!$H34)*kgtoGg)</f>
        <v>3.0534334917591093E-2</v>
      </c>
      <c r="AW34" s="27">
        <f>IF(('Activity data'!AW21*EF!$H34)*kgtoGg=0,"NO",('Activity data'!AW21*EF!$H34)*kgtoGg)</f>
        <v>3.1178199819596363E-2</v>
      </c>
      <c r="AX34" s="27">
        <f>IF(('Activity data'!AX21*EF!$H34)*kgtoGg=0,"NO",('Activity data'!AX21*EF!$H34)*kgtoGg)</f>
        <v>3.1844584663007464E-2</v>
      </c>
      <c r="AY34" s="27">
        <f>IF(('Activity data'!AY21*EF!$H34)*kgtoGg=0,"NO",('Activity data'!AY21*EF!$H34)*kgtoGg)</f>
        <v>3.2612687164660079E-2</v>
      </c>
      <c r="AZ34" s="27">
        <f>IF(('Activity data'!AZ21*EF!$H34)*kgtoGg=0,"NO",('Activity data'!AZ21*EF!$H34)*kgtoGg)</f>
        <v>3.3434089933024477E-2</v>
      </c>
      <c r="BA34" s="27">
        <f>IF(('Activity data'!BA21*EF!$H34)*kgtoGg=0,"NO",('Activity data'!BA21*EF!$H34)*kgtoGg)</f>
        <v>3.4107522552291991E-2</v>
      </c>
      <c r="BB34" s="27">
        <f>IF(('Activity data'!BB21*EF!$H34)*kgtoGg=0,"NO",('Activity data'!BB21*EF!$H34)*kgtoGg)</f>
        <v>3.4782740781625521E-2</v>
      </c>
      <c r="BC34" s="27">
        <f>IF(('Activity data'!BC21*EF!$H34)*kgtoGg=0,"NO",('Activity data'!BC21*EF!$H34)*kgtoGg)</f>
        <v>3.5514739971479907E-2</v>
      </c>
      <c r="BD34" s="27">
        <f>IF(('Activity data'!BD21*EF!$H34)*kgtoGg=0,"NO",('Activity data'!BD21*EF!$H34)*kgtoGg)</f>
        <v>3.624495493761553E-2</v>
      </c>
      <c r="BE34" s="27">
        <f>IF(('Activity data'!BE21*EF!$H34)*kgtoGg=0,"NO",('Activity data'!BE21*EF!$H34)*kgtoGg)</f>
        <v>3.7037886009170025E-2</v>
      </c>
      <c r="BF34" s="27">
        <f>IF(('Activity data'!BF21*EF!$H34)*kgtoGg=0,"NO",('Activity data'!BF21*EF!$H34)*kgtoGg)</f>
        <v>3.7814635854099665E-2</v>
      </c>
      <c r="BG34" s="27">
        <f>IF(('Activity data'!BG21*EF!$H34)*kgtoGg=0,"NO",('Activity data'!BG21*EF!$H34)*kgtoGg)</f>
        <v>3.8692481999252085E-2</v>
      </c>
      <c r="BH34" s="27">
        <f>IF(('Activity data'!BH21*EF!$H34)*kgtoGg=0,"NO",('Activity data'!BH21*EF!$H34)*kgtoGg)</f>
        <v>3.9581204908270835E-2</v>
      </c>
      <c r="BI34" s="27">
        <f>IF(('Activity data'!BI21*EF!$H34)*kgtoGg=0,"NO",('Activity data'!BI21*EF!$H34)*kgtoGg)</f>
        <v>4.0492867247074425E-2</v>
      </c>
      <c r="BJ34" s="27">
        <f>IF(('Activity data'!BJ21*EF!$H34)*kgtoGg=0,"NO",('Activity data'!BJ21*EF!$H34)*kgtoGg)</f>
        <v>4.1431565981807375E-2</v>
      </c>
      <c r="BK34" s="27">
        <f>IF(('Activity data'!BK21*EF!$H34)*kgtoGg=0,"NO",('Activity data'!BK21*EF!$H34)*kgtoGg)</f>
        <v>4.2405050968303784E-2</v>
      </c>
      <c r="BL34" s="27">
        <f>IF(('Activity data'!BL21*EF!$H34)*kgtoGg=0,"NO",('Activity data'!BL21*EF!$H34)*kgtoGg)</f>
        <v>4.3452537674250426E-2</v>
      </c>
      <c r="BM34" s="27">
        <f>IF(('Activity data'!BM21*EF!$H34)*kgtoGg=0,"NO",('Activity data'!BM21*EF!$H34)*kgtoGg)</f>
        <v>4.4130534742371962E-2</v>
      </c>
      <c r="BN34" s="27">
        <f>IF(('Activity data'!BN21*EF!$H34)*kgtoGg=0,"NO",('Activity data'!BN21*EF!$H34)*kgtoGg)</f>
        <v>4.4752130540849741E-2</v>
      </c>
      <c r="BO34" s="27">
        <f>IF(('Activity data'!BO21*EF!$H34)*kgtoGg=0,"NO",('Activity data'!BO21*EF!$H34)*kgtoGg)</f>
        <v>4.5383054947523663E-2</v>
      </c>
      <c r="BP34" s="27">
        <f>IF(('Activity data'!BP21*EF!$H34)*kgtoGg=0,"NO",('Activity data'!BP21*EF!$H34)*kgtoGg)</f>
        <v>4.5999568955007598E-2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7.9899251356772616E-2</v>
      </c>
      <c r="AM35" s="27">
        <f>IF(('Activity data'!AM22*EF!$H35)*kgtoGg=0,"NO",('Activity data'!AM22*EF!$H35)*kgtoGg)</f>
        <v>8.3122108646610154E-2</v>
      </c>
      <c r="AN35" s="27">
        <f>IF(('Activity data'!AN22*EF!$H35)*kgtoGg=0,"NO",('Activity data'!AN22*EF!$H35)*kgtoGg)</f>
        <v>8.5178704342387404E-2</v>
      </c>
      <c r="AO35" s="27">
        <f>IF(('Activity data'!AO22*EF!$H35)*kgtoGg=0,"NO",('Activity data'!AO22*EF!$H35)*kgtoGg)</f>
        <v>8.6858213752256136E-2</v>
      </c>
      <c r="AP35" s="27">
        <f>IF(('Activity data'!AP22*EF!$H35)*kgtoGg=0,"NO",('Activity data'!AP22*EF!$H35)*kgtoGg)</f>
        <v>8.8788154341290212E-2</v>
      </c>
      <c r="AQ35" s="27">
        <f>IF(('Activity data'!AQ22*EF!$H35)*kgtoGg=0,"NO",('Activity data'!AQ22*EF!$H35)*kgtoGg)</f>
        <v>9.0450802665440602E-2</v>
      </c>
      <c r="AR35" s="27">
        <f>IF(('Activity data'!AR22*EF!$H35)*kgtoGg=0,"NO",('Activity data'!AR22*EF!$H35)*kgtoGg)</f>
        <v>9.1650917022421813E-2</v>
      </c>
      <c r="AS35" s="27">
        <f>IF(('Activity data'!AS22*EF!$H35)*kgtoGg=0,"NO",('Activity data'!AS22*EF!$H35)*kgtoGg)</f>
        <v>9.2889894183865521E-2</v>
      </c>
      <c r="AT35" s="27">
        <f>IF(('Activity data'!AT22*EF!$H35)*kgtoGg=0,"NO",('Activity data'!AT22*EF!$H35)*kgtoGg)</f>
        <v>9.4268613134791082E-2</v>
      </c>
      <c r="AU35" s="27">
        <f>IF(('Activity data'!AU22*EF!$H35)*kgtoGg=0,"NO",('Activity data'!AU22*EF!$H35)*kgtoGg)</f>
        <v>9.6828423572232161E-2</v>
      </c>
      <c r="AV35" s="27">
        <f>IF(('Activity data'!AV22*EF!$H35)*kgtoGg=0,"NO",('Activity data'!AV22*EF!$H35)*kgtoGg)</f>
        <v>9.8932045967406068E-2</v>
      </c>
      <c r="AW35" s="27">
        <f>IF(('Activity data'!AW22*EF!$H35)*kgtoGg=0,"NO",('Activity data'!AW22*EF!$H35)*kgtoGg)</f>
        <v>0.10181745443562475</v>
      </c>
      <c r="AX35" s="27">
        <f>IF(('Activity data'!AX22*EF!$H35)*kgtoGg=0,"NO",('Activity data'!AX22*EF!$H35)*kgtoGg)</f>
        <v>0.10490582605662462</v>
      </c>
      <c r="AY35" s="27">
        <f>IF(('Activity data'!AY22*EF!$H35)*kgtoGg=0,"NO",('Activity data'!AY22*EF!$H35)*kgtoGg)</f>
        <v>0.10887597838256992</v>
      </c>
      <c r="AZ35" s="27">
        <f>IF(('Activity data'!AZ22*EF!$H35)*kgtoGg=0,"NO",('Activity data'!AZ22*EF!$H35)*kgtoGg)</f>
        <v>0.11329847945363954</v>
      </c>
      <c r="BA35" s="27">
        <f>IF(('Activity data'!BA22*EF!$H35)*kgtoGg=0,"NO",('Activity data'!BA22*EF!$H35)*kgtoGg)</f>
        <v>0.11645918914369628</v>
      </c>
      <c r="BB35" s="27">
        <f>IF(('Activity data'!BB22*EF!$H35)*kgtoGg=0,"NO",('Activity data'!BB22*EF!$H35)*kgtoGg)</f>
        <v>0.11963417121827559</v>
      </c>
      <c r="BC35" s="27">
        <f>IF(('Activity data'!BC22*EF!$H35)*kgtoGg=0,"NO",('Activity data'!BC22*EF!$H35)*kgtoGg)</f>
        <v>0.12328518675827312</v>
      </c>
      <c r="BD35" s="27">
        <f>IF(('Activity data'!BD22*EF!$H35)*kgtoGg=0,"NO",('Activity data'!BD22*EF!$H35)*kgtoGg)</f>
        <v>0.12691746957654246</v>
      </c>
      <c r="BE35" s="27">
        <f>IF(('Activity data'!BE22*EF!$H35)*kgtoGg=0,"NO",('Activity data'!BE22*EF!$H35)*kgtoGg)</f>
        <v>0.13106628968708986</v>
      </c>
      <c r="BF35" s="27">
        <f>IF(('Activity data'!BF22*EF!$H35)*kgtoGg=0,"NO",('Activity data'!BF22*EF!$H35)*kgtoGg)</f>
        <v>0.13507534570201363</v>
      </c>
      <c r="BG35" s="27">
        <f>IF(('Activity data'!BG22*EF!$H35)*kgtoGg=0,"NO",('Activity data'!BG22*EF!$H35)*kgtoGg)</f>
        <v>0.13990311517447362</v>
      </c>
      <c r="BH35" s="27">
        <f>IF(('Activity data'!BH22*EF!$H35)*kgtoGg=0,"NO",('Activity data'!BH22*EF!$H35)*kgtoGg)</f>
        <v>0.14480389480832806</v>
      </c>
      <c r="BI35" s="27">
        <f>IF(('Activity data'!BI22*EF!$H35)*kgtoGg=0,"NO",('Activity data'!BI22*EF!$H35)*kgtoGg)</f>
        <v>0.1498753531153536</v>
      </c>
      <c r="BJ35" s="27">
        <f>IF(('Activity data'!BJ22*EF!$H35)*kgtoGg=0,"NO",('Activity data'!BJ22*EF!$H35)*kgtoGg)</f>
        <v>0.15514896752349511</v>
      </c>
      <c r="BK35" s="27">
        <f>IF(('Activity data'!BK22*EF!$H35)*kgtoGg=0,"NO",('Activity data'!BK22*EF!$H35)*kgtoGg)</f>
        <v>0.1606846867113981</v>
      </c>
      <c r="BL35" s="27">
        <f>IF(('Activity data'!BL22*EF!$H35)*kgtoGg=0,"NO",('Activity data'!BL22*EF!$H35)*kgtoGg)</f>
        <v>0.16678708844399262</v>
      </c>
      <c r="BM35" s="27">
        <f>IF(('Activity data'!BM22*EF!$H35)*kgtoGg=0,"NO",('Activity data'!BM22*EF!$H35)*kgtoGg)</f>
        <v>0.16994658916730698</v>
      </c>
      <c r="BN35" s="27">
        <f>IF(('Activity data'!BN22*EF!$H35)*kgtoGg=0,"NO",('Activity data'!BN22*EF!$H35)*kgtoGg)</f>
        <v>0.17267076948746343</v>
      </c>
      <c r="BO35" s="27">
        <f>IF(('Activity data'!BO22*EF!$H35)*kgtoGg=0,"NO",('Activity data'!BO22*EF!$H35)*kgtoGg)</f>
        <v>0.175480950973742</v>
      </c>
      <c r="BP35" s="27">
        <f>IF(('Activity data'!BP22*EF!$H35)*kgtoGg=0,"NO",('Activity data'!BP22*EF!$H35)*kgtoGg)</f>
        <v>0.17819216253043912</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5.9641811308270655E-2</v>
      </c>
      <c r="AM36" s="27">
        <f>IF(('Activity data'!AM5*EF!$H36*EF!L54)*NtoN2O*kgtoGg=0,"NO",('Activity data'!AM5*EF!$H36*EF!L54)*NtoN2O*kgtoGg)</f>
        <v>6.043426420562531E-2</v>
      </c>
      <c r="AN36" s="27">
        <f>IF(('Activity data'!AN5*EF!$H36*EF!M54)*NtoN2O*kgtoGg=0,"NO",('Activity data'!AN5*EF!$H36*EF!M54)*NtoN2O*kgtoGg)</f>
        <v>6.1081376578117977E-2</v>
      </c>
      <c r="AO36" s="27">
        <f>IF(('Activity data'!AO5*EF!$H36*EF!N54)*NtoN2O*kgtoGg=0,"NO",('Activity data'!AO5*EF!$H36*EF!N54)*NtoN2O*kgtoGg)</f>
        <v>6.1685332936175313E-2</v>
      </c>
      <c r="AP36" s="27">
        <f>IF(('Activity data'!AP5*EF!$H36*EF!O54)*NtoN2O*kgtoGg=0,"NO",('Activity data'!AP5*EF!$H36*EF!O54)*NtoN2O*kgtoGg)</f>
        <v>6.2340744626146333E-2</v>
      </c>
      <c r="AQ36" s="27">
        <f>IF(('Activity data'!AQ5*EF!$H36*EF!P54)*NtoN2O*kgtoGg=0,"NO",('Activity data'!AQ5*EF!$H36*EF!P54)*NtoN2O*kgtoGg)</f>
        <v>6.2969755029274155E-2</v>
      </c>
      <c r="AR36" s="27">
        <f>IF(('Activity data'!AR5*EF!$H36*EF!Q54)*NtoN2O*kgtoGg=0,"NO",('Activity data'!AR5*EF!$H36*EF!Q54)*NtoN2O*kgtoGg)</f>
        <v>6.3507819898305687E-2</v>
      </c>
      <c r="AS36" s="27">
        <f>IF(('Activity data'!AS5*EF!$H36*EF!R54)*NtoN2O*kgtoGg=0,"NO",('Activity data'!AS5*EF!$H36*EF!R54)*NtoN2O*kgtoGg)</f>
        <v>6.4028778067066902E-2</v>
      </c>
      <c r="AT36" s="27">
        <f>IF(('Activity data'!AT5*EF!$H36*EF!S54)*NtoN2O*kgtoGg=0,"NO",('Activity data'!AT5*EF!$H36*EF!S54)*NtoN2O*kgtoGg)</f>
        <v>6.4546721745703667E-2</v>
      </c>
      <c r="AU36" s="27">
        <f>IF(('Activity data'!AU5*EF!$H36*EF!T54)*NtoN2O*kgtoGg=0,"NO",('Activity data'!AU5*EF!$H36*EF!T54)*NtoN2O*kgtoGg)</f>
        <v>6.521919950445268E-2</v>
      </c>
      <c r="AV36" s="27">
        <f>IF(('Activity data'!AV5*EF!$H36*EF!U54)*NtoN2O*kgtoGg=0,"NO",('Activity data'!AV5*EF!$H36*EF!U54)*NtoN2O*kgtoGg)</f>
        <v>6.5796692253485931E-2</v>
      </c>
      <c r="AW36" s="27">
        <f>IF(('Activity data'!AW5*EF!$H36*EF!V54)*NtoN2O*kgtoGg=0,"NO",('Activity data'!AW5*EF!$H36*EF!V54)*NtoN2O*kgtoGg)</f>
        <v>6.6490173416900639E-2</v>
      </c>
      <c r="AX36" s="27">
        <f>IF(('Activity data'!AX5*EF!$H36*EF!W54)*NtoN2O*kgtoGg=0,"NO",('Activity data'!AX5*EF!$H36*EF!W54)*NtoN2O*kgtoGg)</f>
        <v>6.7211267136014843E-2</v>
      </c>
      <c r="AY36" s="27">
        <f>IF(('Activity data'!AY5*EF!$H36*EF!X54)*NtoN2O*kgtoGg=0,"NO",('Activity data'!AY5*EF!$H36*EF!X54)*NtoN2O*kgtoGg)</f>
        <v>6.8064295031581748E-2</v>
      </c>
      <c r="AZ36" s="27">
        <f>IF(('Activity data'!AZ5*EF!$H36*EF!Y54)*NtoN2O*kgtoGg=0,"NO",('Activity data'!AZ5*EF!$H36*EF!Y54)*NtoN2O*kgtoGg)</f>
        <v>6.8983586692724724E-2</v>
      </c>
      <c r="BA36" s="27">
        <f>IF(('Activity data'!BA5*EF!$H36*EF!Z54)*NtoN2O*kgtoGg=0,"NO",('Activity data'!BA5*EF!$H36*EF!Z54)*NtoN2O*kgtoGg)</f>
        <v>6.9703775564882359E-2</v>
      </c>
      <c r="BB36" s="27">
        <f>IF(('Activity data'!BB5*EF!$H36*EF!AA54)*NtoN2O*kgtoGg=0,"NO",('Activity data'!BB5*EF!$H36*EF!AA54)*NtoN2O*kgtoGg)</f>
        <v>7.042381859394542E-2</v>
      </c>
      <c r="BC36" s="27">
        <f>IF(('Activity data'!BC5*EF!$H36*EF!AB54)*NtoN2O*kgtoGg=0,"NO",('Activity data'!BC5*EF!$H36*EF!AB54)*NtoN2O*kgtoGg)</f>
        <v>7.1215265502280342E-2</v>
      </c>
      <c r="BD36" s="27">
        <f>IF(('Activity data'!BD5*EF!$H36*EF!AC54)*NtoN2O*kgtoGg=0,"NO",('Activity data'!BD5*EF!$H36*EF!AC54)*NtoN2O*kgtoGg)</f>
        <v>7.2001113642181966E-2</v>
      </c>
      <c r="BE36" s="27">
        <f>IF(('Activity data'!BE5*EF!$H36*EF!AD54)*NtoN2O*kgtoGg=0,"NO",('Activity data'!BE5*EF!$H36*EF!AD54)*NtoN2O*kgtoGg)</f>
        <v>7.2864774434639193E-2</v>
      </c>
      <c r="BF36" s="27">
        <f>IF(('Activity data'!BF5*EF!$H36*EF!AE54)*NtoN2O*kgtoGg=0,"NO",('Activity data'!BF5*EF!$H36*EF!AE54)*NtoN2O*kgtoGg)</f>
        <v>7.3703564093754587E-2</v>
      </c>
      <c r="BG36" s="27">
        <f>IF(('Activity data'!BG5*EF!$H36*EF!AF54)*NtoN2O*kgtoGg=0,"NO",('Activity data'!BG5*EF!$H36*EF!AF54)*NtoN2O*kgtoGg)</f>
        <v>7.4668573445140565E-2</v>
      </c>
      <c r="BH36" s="27">
        <f>IF(('Activity data'!BH5*EF!$H36*EF!AG54)*NtoN2O*kgtoGg=0,"NO",('Activity data'!BH5*EF!$H36*EF!AG54)*NtoN2O*kgtoGg)</f>
        <v>7.5642882394362801E-2</v>
      </c>
      <c r="BI36" s="27">
        <f>IF(('Activity data'!BI5*EF!$H36*EF!AH54)*NtoN2O*kgtoGg=0,"NO",('Activity data'!BI5*EF!$H36*EF!AH54)*NtoN2O*kgtoGg)</f>
        <v>7.6641726328613172E-2</v>
      </c>
      <c r="BJ36" s="27">
        <f>IF(('Activity data'!BJ5*EF!$H36*EF!AI54)*NtoN2O*kgtoGg=0,"NO",('Activity data'!BJ5*EF!$H36*EF!AI54)*NtoN2O*kgtoGg)</f>
        <v>7.7670012007843584E-2</v>
      </c>
      <c r="BK36" s="27">
        <f>IF(('Activity data'!BK5*EF!$H36*EF!AJ54)*NtoN2O*kgtoGg=0,"NO",('Activity data'!BK5*EF!$H36*EF!AJ54)*NtoN2O*kgtoGg)</f>
        <v>7.8737223391678227E-2</v>
      </c>
      <c r="BL36" s="27">
        <f>IF(('Activity data'!BL5*EF!$H36*EF!AK54)*NtoN2O*kgtoGg=0,"NO",('Activity data'!BL5*EF!$H36*EF!AK54)*NtoN2O*kgtoGg)</f>
        <v>7.9892742991883328E-2</v>
      </c>
      <c r="BM36" s="27">
        <f>IF(('Activity data'!BM5*EF!$H36*EF!AL54)*NtoN2O*kgtoGg=0,"NO",('Activity data'!BM5*EF!$H36*EF!AL54)*NtoN2O*kgtoGg)</f>
        <v>8.0576963713516872E-2</v>
      </c>
      <c r="BN36" s="27">
        <f>IF(('Activity data'!BN5*EF!$H36*EF!AM54)*NtoN2O*kgtoGg=0,"NO",('Activity data'!BN5*EF!$H36*EF!AM54)*NtoN2O*kgtoGg)</f>
        <v>8.1187456859738785E-2</v>
      </c>
      <c r="BO36" s="27">
        <f>IF(('Activity data'!BO5*EF!$H36*EF!AN54)*NtoN2O*kgtoGg=0,"NO",('Activity data'!BO5*EF!$H36*EF!AN54)*NtoN2O*kgtoGg)</f>
        <v>8.1807117652367575E-2</v>
      </c>
      <c r="BP36" s="27">
        <f>IF(('Activity data'!BP5*EF!$H36*EF!AO54)*NtoN2O*kgtoGg=0,"NO",('Activity data'!BP5*EF!$H36*EF!AO54)*NtoN2O*kgtoGg)</f>
        <v>8.2406141624268278E-2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0.26114955156117181</v>
      </c>
      <c r="AM37" s="27">
        <f>IF(('Activity data'!AM6*EF!$H37*EF!L55)*NtoN2O*kgtoGg=0,"NO",('Activity data'!AM6*EF!$H37*EF!L55)*NtoN2O*kgtoGg)</f>
        <v>0.26461941128269945</v>
      </c>
      <c r="AN37" s="27">
        <f>IF(('Activity data'!AN6*EF!$H37*EF!M55)*NtoN2O*kgtoGg=0,"NO",('Activity data'!AN6*EF!$H37*EF!M55)*NtoN2O*kgtoGg)</f>
        <v>0.2674528783116043</v>
      </c>
      <c r="AO37" s="27">
        <f>IF(('Activity data'!AO6*EF!$H37*EF!N55)*NtoN2O*kgtoGg=0,"NO",('Activity data'!AO6*EF!$H37*EF!N55)*NtoN2O*kgtoGg)</f>
        <v>0.27009738102890052</v>
      </c>
      <c r="AP37" s="27">
        <f>IF(('Activity data'!AP6*EF!$H37*EF!O55)*NtoN2O*kgtoGg=0,"NO",('Activity data'!AP6*EF!$H37*EF!O55)*NtoN2O*kgtoGg)</f>
        <v>0.27296718771601136</v>
      </c>
      <c r="AQ37" s="27">
        <f>IF(('Activity data'!AQ6*EF!$H37*EF!P55)*NtoN2O*kgtoGg=0,"NO",('Activity data'!AQ6*EF!$H37*EF!P55)*NtoN2O*kgtoGg)</f>
        <v>0.2757213928801554</v>
      </c>
      <c r="AR37" s="27">
        <f>IF(('Activity data'!AR6*EF!$H37*EF!Q55)*NtoN2O*kgtoGg=0,"NO",('Activity data'!AR6*EF!$H37*EF!Q55)*NtoN2O*kgtoGg)</f>
        <v>0.27807738100620549</v>
      </c>
      <c r="AS37" s="27">
        <f>IF(('Activity data'!AS6*EF!$H37*EF!R55)*NtoN2O*kgtoGg=0,"NO",('Activity data'!AS6*EF!$H37*EF!R55)*NtoN2O*kgtoGg)</f>
        <v>0.28035846518473473</v>
      </c>
      <c r="AT37" s="27">
        <f>IF(('Activity data'!AT6*EF!$H37*EF!S55)*NtoN2O*kgtoGg=0,"NO",('Activity data'!AT6*EF!$H37*EF!S55)*NtoN2O*kgtoGg)</f>
        <v>0.28262635001993552</v>
      </c>
      <c r="AU37" s="27">
        <f>IF(('Activity data'!AU6*EF!$H37*EF!T55)*NtoN2O*kgtoGg=0,"NO",('Activity data'!AU6*EF!$H37*EF!T55)*NtoN2O*kgtoGg)</f>
        <v>0.28557088274420922</v>
      </c>
      <c r="AV37" s="27">
        <f>IF(('Activity data'!AV6*EF!$H37*EF!U55)*NtoN2O*kgtoGg=0,"NO",('Activity data'!AV6*EF!$H37*EF!U55)*NtoN2O*kgtoGg)</f>
        <v>0.2880995110526347</v>
      </c>
      <c r="AW37" s="27">
        <f>IF(('Activity data'!AW6*EF!$H37*EF!V55)*NtoN2O*kgtoGg=0,"NO",('Activity data'!AW6*EF!$H37*EF!V55)*NtoN2O*kgtoGg)</f>
        <v>0.29113600995951411</v>
      </c>
      <c r="AX37" s="27">
        <f>IF(('Activity data'!AX6*EF!$H37*EF!W55)*NtoN2O*kgtoGg=0,"NO",('Activity data'!AX6*EF!$H37*EF!W55)*NtoN2O*kgtoGg)</f>
        <v>0.29429341409009835</v>
      </c>
      <c r="AY37" s="27">
        <f>IF(('Activity data'!AY6*EF!$H37*EF!X55)*NtoN2O*kgtoGg=0,"NO",('Activity data'!AY6*EF!$H37*EF!X55)*NtoN2O*kgtoGg)</f>
        <v>0.29802850944535247</v>
      </c>
      <c r="AZ37" s="27">
        <f>IF(('Activity data'!AZ6*EF!$H37*EF!Y55)*NtoN2O*kgtoGg=0,"NO",('Activity data'!AZ6*EF!$H37*EF!Y55)*NtoN2O*kgtoGg)</f>
        <v>0.30205374945391877</v>
      </c>
      <c r="BA37" s="27">
        <f>IF(('Activity data'!BA6*EF!$H37*EF!Z55)*NtoN2O*kgtoGg=0,"NO",('Activity data'!BA6*EF!$H37*EF!Z55)*NtoN2O*kgtoGg)</f>
        <v>0.30520719159254189</v>
      </c>
      <c r="BB37" s="27">
        <f>IF(('Activity data'!BB6*EF!$H37*EF!AA55)*NtoN2O*kgtoGg=0,"NO",('Activity data'!BB6*EF!$H37*EF!AA55)*NtoN2O*kgtoGg)</f>
        <v>0.30835999513790457</v>
      </c>
      <c r="BC37" s="27">
        <f>IF(('Activity data'!BC6*EF!$H37*EF!AB55)*NtoN2O*kgtoGg=0,"NO",('Activity data'!BC6*EF!$H37*EF!AB55)*NtoN2O*kgtoGg)</f>
        <v>0.3118254500035833</v>
      </c>
      <c r="BD37" s="27">
        <f>IF(('Activity data'!BD6*EF!$H37*EF!AC55)*NtoN2O*kgtoGg=0,"NO",('Activity data'!BD6*EF!$H37*EF!AC55)*NtoN2O*kgtoGg)</f>
        <v>0.31526638992188577</v>
      </c>
      <c r="BE37" s="27">
        <f>IF(('Activity data'!BE6*EF!$H37*EF!AD55)*NtoN2O*kgtoGg=0,"NO",('Activity data'!BE6*EF!$H37*EF!AD55)*NtoN2O*kgtoGg)</f>
        <v>0.31904804282114807</v>
      </c>
      <c r="BF37" s="27">
        <f>IF(('Activity data'!BF6*EF!$H37*EF!AE55)*NtoN2O*kgtoGg=0,"NO",('Activity data'!BF6*EF!$H37*EF!AE55)*NtoN2O*kgtoGg)</f>
        <v>0.32272079417673527</v>
      </c>
      <c r="BG37" s="27">
        <f>IF(('Activity data'!BG6*EF!$H37*EF!AF55)*NtoN2O*kgtoGg=0,"NO",('Activity data'!BG6*EF!$H37*EF!AF55)*NtoN2O*kgtoGg)</f>
        <v>0.32694621513292005</v>
      </c>
      <c r="BH37" s="27">
        <f>IF(('Activity data'!BH6*EF!$H37*EF!AG55)*NtoN2O*kgtoGg=0,"NO",('Activity data'!BH6*EF!$H37*EF!AG55)*NtoN2O*kgtoGg)</f>
        <v>0.33121235560702972</v>
      </c>
      <c r="BI37" s="27">
        <f>IF(('Activity data'!BI6*EF!$H37*EF!AH55)*NtoN2O*kgtoGg=0,"NO",('Activity data'!BI6*EF!$H37*EF!AH55)*NtoN2O*kgtoGg)</f>
        <v>0.3355859257550059</v>
      </c>
      <c r="BJ37" s="27">
        <f>IF(('Activity data'!BJ6*EF!$H37*EF!AI55)*NtoN2O*kgtoGg=0,"NO",('Activity data'!BJ6*EF!$H37*EF!AI55)*NtoN2O*kgtoGg)</f>
        <v>0.34008841047365079</v>
      </c>
      <c r="BK37" s="27">
        <f>IF(('Activity data'!BK6*EF!$H37*EF!AJ55)*NtoN2O*kgtoGg=0,"NO",('Activity data'!BK6*EF!$H37*EF!AJ55)*NtoN2O*kgtoGg)</f>
        <v>0.34476133653333862</v>
      </c>
      <c r="BL37" s="27">
        <f>IF(('Activity data'!BL6*EF!$H37*EF!AK55)*NtoN2O*kgtoGg=0,"NO",('Activity data'!BL6*EF!$H37*EF!AK55)*NtoN2O*kgtoGg)</f>
        <v>0.34982093178697676</v>
      </c>
      <c r="BM37" s="27">
        <f>IF(('Activity data'!BM6*EF!$H37*EF!AL55)*NtoN2O*kgtoGg=0,"NO",('Activity data'!BM6*EF!$H37*EF!AL55)*NtoN2O*kgtoGg)</f>
        <v>0.35281688262589234</v>
      </c>
      <c r="BN37" s="27">
        <f>IF(('Activity data'!BN6*EF!$H37*EF!AM55)*NtoN2O*kgtoGg=0,"NO",('Activity data'!BN6*EF!$H37*EF!AM55)*NtoN2O*kgtoGg)</f>
        <v>0.35549000753390314</v>
      </c>
      <c r="BO37" s="27">
        <f>IF(('Activity data'!BO6*EF!$H37*EF!AN55)*NtoN2O*kgtoGg=0,"NO",('Activity data'!BO6*EF!$H37*EF!AN55)*NtoN2O*kgtoGg)</f>
        <v>0.35820327419307002</v>
      </c>
      <c r="BP37" s="27">
        <f>IF(('Activity data'!BP6*EF!$H37*EF!AO55)*NtoN2O*kgtoGg=0,"NO",('Activity data'!BP6*EF!$H37*EF!AO55)*NtoN2O*kgtoGg)</f>
        <v>0.36082617980584042</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1.1619612942227023E-2</v>
      </c>
      <c r="AM38" s="27">
        <f>IF(('Activity data'!AM7*EF!$H38*EF!L56)*NtoN2O*kgtoGg=0,"NO",('Activity data'!AM7*EF!$H38*EF!L56)*NtoN2O*kgtoGg)</f>
        <v>1.177400121012543E-2</v>
      </c>
      <c r="AN38" s="27">
        <f>IF(('Activity data'!AN7*EF!$H38*EF!M56)*NtoN2O*kgtoGg=0,"NO",('Activity data'!AN7*EF!$H38*EF!M56)*NtoN2O*kgtoGg)</f>
        <v>1.190007376113544E-2</v>
      </c>
      <c r="AO38" s="27">
        <f>IF(('Activity data'!AO7*EF!$H38*EF!N56)*NtoN2O*kgtoGg=0,"NO",('Activity data'!AO7*EF!$H38*EF!N56)*NtoN2O*kgtoGg)</f>
        <v>1.2017738516123354E-2</v>
      </c>
      <c r="AP38" s="27">
        <f>IF(('Activity data'!AP7*EF!$H38*EF!O56)*NtoN2O*kgtoGg=0,"NO",('Activity data'!AP7*EF!$H38*EF!O56)*NtoN2O*kgtoGg)</f>
        <v>1.2145427967335877E-2</v>
      </c>
      <c r="AQ38" s="27">
        <f>IF(('Activity data'!AQ7*EF!$H38*EF!P56)*NtoN2O*kgtoGg=0,"NO",('Activity data'!AQ7*EF!$H38*EF!P56)*NtoN2O*kgtoGg)</f>
        <v>1.2267973833409636E-2</v>
      </c>
      <c r="AR38" s="27">
        <f>IF(('Activity data'!AR7*EF!$H38*EF!Q56)*NtoN2O*kgtoGg=0,"NO",('Activity data'!AR7*EF!$H38*EF!Q56)*NtoN2O*kgtoGg)</f>
        <v>1.2372801392781385E-2</v>
      </c>
      <c r="AS38" s="27">
        <f>IF(('Activity data'!AS7*EF!$H38*EF!R56)*NtoN2O*kgtoGg=0,"NO",('Activity data'!AS7*EF!$H38*EF!R56)*NtoN2O*kgtoGg)</f>
        <v>1.2474296168800325E-2</v>
      </c>
      <c r="AT38" s="27">
        <f>IF(('Activity data'!AT7*EF!$H38*EF!S56)*NtoN2O*kgtoGg=0,"NO",('Activity data'!AT7*EF!$H38*EF!S56)*NtoN2O*kgtoGg)</f>
        <v>1.2575203651983986E-2</v>
      </c>
      <c r="AU38" s="27">
        <f>IF(('Activity data'!AU7*EF!$H38*EF!T56)*NtoN2O*kgtoGg=0,"NO",('Activity data'!AU7*EF!$H38*EF!T56)*NtoN2O*kgtoGg)</f>
        <v>1.2706217970588964E-2</v>
      </c>
      <c r="AV38" s="27">
        <f>IF(('Activity data'!AV7*EF!$H38*EF!U56)*NtoN2O*kgtoGg=0,"NO",('Activity data'!AV7*EF!$H38*EF!U56)*NtoN2O*kgtoGg)</f>
        <v>1.281872699862679E-2</v>
      </c>
      <c r="AW38" s="27">
        <f>IF(('Activity data'!AW7*EF!$H38*EF!V56)*NtoN2O*kgtoGg=0,"NO",('Activity data'!AW7*EF!$H38*EF!V56)*NtoN2O*kgtoGg)</f>
        <v>1.2953833269292428E-2</v>
      </c>
      <c r="AX38" s="27">
        <f>IF(('Activity data'!AX7*EF!$H38*EF!W56)*NtoN2O*kgtoGg=0,"NO",('Activity data'!AX7*EF!$H38*EF!W56)*NtoN2O*kgtoGg)</f>
        <v>1.3094319108461041E-2</v>
      </c>
      <c r="AY38" s="27">
        <f>IF(('Activity data'!AY7*EF!$H38*EF!X56)*NtoN2O*kgtoGg=0,"NO",('Activity data'!AY7*EF!$H38*EF!X56)*NtoN2O*kgtoGg)</f>
        <v>1.3260508795829495E-2</v>
      </c>
      <c r="AZ38" s="27">
        <f>IF(('Activity data'!AZ7*EF!$H38*EF!Y56)*NtoN2O*kgtoGg=0,"NO",('Activity data'!AZ7*EF!$H38*EF!Y56)*NtoN2O*kgtoGg)</f>
        <v>1.3439608206950445E-2</v>
      </c>
      <c r="BA38" s="27">
        <f>IF(('Activity data'!BA7*EF!$H38*EF!Z56)*NtoN2O*kgtoGg=0,"NO",('Activity data'!BA7*EF!$H38*EF!Z56)*NtoN2O*kgtoGg)</f>
        <v>1.3579917760872567E-2</v>
      </c>
      <c r="BB38" s="27">
        <f>IF(('Activity data'!BB7*EF!$H38*EF!AA56)*NtoN2O*kgtoGg=0,"NO",('Activity data'!BB7*EF!$H38*EF!AA56)*NtoN2O*kgtoGg)</f>
        <v>1.3720198901165522E-2</v>
      </c>
      <c r="BC38" s="27">
        <f>IF(('Activity data'!BC7*EF!$H38*EF!AB56)*NtoN2O*kgtoGg=0,"NO",('Activity data'!BC7*EF!$H38*EF!AB56)*NtoN2O*kgtoGg)</f>
        <v>1.3874391178989566E-2</v>
      </c>
      <c r="BD38" s="27">
        <f>IF(('Activity data'!BD7*EF!$H38*EF!AC56)*NtoN2O*kgtoGg=0,"NO",('Activity data'!BD7*EF!$H38*EF!AC56)*NtoN2O*kgtoGg)</f>
        <v>1.4027492686417455E-2</v>
      </c>
      <c r="BE38" s="27">
        <f>IF(('Activity data'!BE7*EF!$H38*EF!AD56)*NtoN2O*kgtoGg=0,"NO",('Activity data'!BE7*EF!$H38*EF!AD56)*NtoN2O*kgtoGg)</f>
        <v>1.4195753909569451E-2</v>
      </c>
      <c r="BF38" s="27">
        <f>IF(('Activity data'!BF7*EF!$H38*EF!AE56)*NtoN2O*kgtoGg=0,"NO",('Activity data'!BF7*EF!$H38*EF!AE56)*NtoN2O*kgtoGg)</f>
        <v>1.4359169657097425E-2</v>
      </c>
      <c r="BG38" s="27">
        <f>IF(('Activity data'!BG7*EF!$H38*EF!AF56)*NtoN2O*kgtoGg=0,"NO",('Activity data'!BG7*EF!$H38*EF!AF56)*NtoN2O*kgtoGg)</f>
        <v>1.4547175938308062E-2</v>
      </c>
      <c r="BH38" s="27">
        <f>IF(('Activity data'!BH7*EF!$H38*EF!AG56)*NtoN2O*kgtoGg=0,"NO",('Activity data'!BH7*EF!$H38*EF!AG56)*NtoN2O*kgtoGg)</f>
        <v>1.4736993997615399E-2</v>
      </c>
      <c r="BI38" s="27">
        <f>IF(('Activity data'!BI7*EF!$H38*EF!AH56)*NtoN2O*kgtoGg=0,"NO",('Activity data'!BI7*EF!$H38*EF!AH56)*NtoN2O*kgtoGg)</f>
        <v>1.4931592043031754E-2</v>
      </c>
      <c r="BJ38" s="27">
        <f>IF(('Activity data'!BJ7*EF!$H38*EF!AI56)*NtoN2O*kgtoGg=0,"NO",('Activity data'!BJ7*EF!$H38*EF!AI56)*NtoN2O*kgtoGg)</f>
        <v>1.5131926025595346E-2</v>
      </c>
      <c r="BK38" s="27">
        <f>IF(('Activity data'!BK7*EF!$H38*EF!AJ56)*NtoN2O*kgtoGg=0,"NO",('Activity data'!BK7*EF!$H38*EF!AJ56)*NtoN2O*kgtoGg)</f>
        <v>1.5339843641369999E-2</v>
      </c>
      <c r="BL38" s="27">
        <f>IF(('Activity data'!BL7*EF!$H38*EF!AK56)*NtoN2O*kgtoGg=0,"NO",('Activity data'!BL7*EF!$H38*EF!AK56)*NtoN2O*kgtoGg)</f>
        <v>1.5564965752972906E-2</v>
      </c>
      <c r="BM38" s="27">
        <f>IF(('Activity data'!BM7*EF!$H38*EF!AL56)*NtoN2O*kgtoGg=0,"NO",('Activity data'!BM7*EF!$H38*EF!AL56)*NtoN2O*kgtoGg)</f>
        <v>1.5698267874052697E-2</v>
      </c>
      <c r="BN38" s="27">
        <f>IF(('Activity data'!BN7*EF!$H38*EF!AM56)*NtoN2O*kgtoGg=0,"NO",('Activity data'!BN7*EF!$H38*EF!AM56)*NtoN2O*kgtoGg)</f>
        <v>1.5817206147511829E-2</v>
      </c>
      <c r="BO38" s="27">
        <f>IF(('Activity data'!BO7*EF!$H38*EF!AN56)*NtoN2O*kgtoGg=0,"NO",('Activity data'!BO7*EF!$H38*EF!AN56)*NtoN2O*kgtoGg)</f>
        <v>1.5937930491858186E-2</v>
      </c>
      <c r="BP38" s="27">
        <f>IF(('Activity data'!BP7*EF!$H38*EF!AO56)*NtoN2O*kgtoGg=0,"NO",('Activity data'!BP7*EF!$H38*EF!AO56)*NtoN2O*kgtoGg)</f>
        <v>1.6054634303226775E-2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0.41647291639602518</v>
      </c>
      <c r="AM39" s="27">
        <f>IF(('Activity data'!AM8*EF!$H39*EF!$H57)*NtoN2O*kgtoGg=0,"NO",('Activity data'!AM8*EF!$H39*EF!L57)*NtoN2O*kgtoGg)</f>
        <v>0.42451313630685894</v>
      </c>
      <c r="AN39" s="27">
        <f>IF(('Activity data'!AN8*EF!$H39*EF!$H57)*NtoN2O*kgtoGg=0,"NO",('Activity data'!AN8*EF!$H39*EF!M57)*NtoN2O*kgtoGg)</f>
        <v>0.4286991163276202</v>
      </c>
      <c r="AO39" s="27">
        <f>IF(('Activity data'!AO8*EF!$H39*EF!$H57)*NtoN2O*kgtoGg=0,"NO",('Activity data'!AO8*EF!$H39*EF!N57)*NtoN2O*kgtoGg)</f>
        <v>0.43157432624643138</v>
      </c>
      <c r="AP39" s="27">
        <f>IF(('Activity data'!AP8*EF!$H39*EF!$H57)*NtoN2O*kgtoGg=0,"NO",('Activity data'!AP8*EF!$H39*EF!O57)*NtoN2O*kgtoGg)</f>
        <v>0.43515982036417711</v>
      </c>
      <c r="AQ39" s="27">
        <f>IF(('Activity data'!AQ8*EF!$H39*EF!$H57)*NtoN2O*kgtoGg=0,"NO",('Activity data'!AQ8*EF!$H39*EF!P57)*NtoN2O*kgtoGg)</f>
        <v>0.43781914980719577</v>
      </c>
      <c r="AR39" s="27">
        <f>IF(('Activity data'!AR8*EF!$H39*EF!$H57)*NtoN2O*kgtoGg=0,"NO",('Activity data'!AR8*EF!$H39*EF!Q57)*NtoN2O*kgtoGg)</f>
        <v>0.4387616341293572</v>
      </c>
      <c r="AS39" s="27">
        <f>IF(('Activity data'!AS8*EF!$H39*EF!$H57)*NtoN2O*kgtoGg=0,"NO",('Activity data'!AS8*EF!$H39*EF!R57)*NtoN2O*kgtoGg)</f>
        <v>0.43955846787949271</v>
      </c>
      <c r="AT39" s="27">
        <f>IF(('Activity data'!AT8*EF!$H39*EF!$H57)*NtoN2O*kgtoGg=0,"NO",('Activity data'!AT8*EF!$H39*EF!S57)*NtoN2O*kgtoGg)</f>
        <v>0.44050931708898167</v>
      </c>
      <c r="AU39" s="27">
        <f>IF(('Activity data'!AU8*EF!$H39*EF!$H57)*NtoN2O*kgtoGg=0,"NO",('Activity data'!AU8*EF!$H39*EF!T57)*NtoN2O*kgtoGg)</f>
        <v>0.44468815973711034</v>
      </c>
      <c r="AV39" s="27">
        <f>IF(('Activity data'!AV8*EF!$H39*EF!$H57)*NtoN2O*kgtoGg=0,"NO",('Activity data'!AV8*EF!$H39*EF!U57)*NtoN2O*kgtoGg)</f>
        <v>0.44717916776077588</v>
      </c>
      <c r="AW39" s="27">
        <f>IF(('Activity data'!AW8*EF!$H39*EF!$H57)*NtoN2O*kgtoGg=0,"NO",('Activity data'!AW8*EF!$H39*EF!V57)*NtoN2O*kgtoGg)</f>
        <v>0.44795787394049319</v>
      </c>
      <c r="AX39" s="27">
        <f>IF(('Activity data'!AX8*EF!$H39*EF!$H57)*NtoN2O*kgtoGg=0,"NO",('Activity data'!AX8*EF!$H39*EF!W57)*NtoN2O*kgtoGg)</f>
        <v>0.44893794812886795</v>
      </c>
      <c r="AY39" s="27">
        <f>IF(('Activity data'!AY8*EF!$H39*EF!$H57)*NtoN2O*kgtoGg=0,"NO",('Activity data'!AY8*EF!$H39*EF!X57)*NtoN2O*kgtoGg)</f>
        <v>0.45195950346387948</v>
      </c>
      <c r="AZ39" s="27">
        <f>IF(('Activity data'!AZ8*EF!$H39*EF!$H57)*NtoN2O*kgtoGg=0,"NO",('Activity data'!AZ8*EF!$H39*EF!Y57)*NtoN2O*kgtoGg)</f>
        <v>0.45571709675818911</v>
      </c>
      <c r="BA39" s="27">
        <f>IF(('Activity data'!BA8*EF!$H39*EF!$H57)*NtoN2O*kgtoGg=0,"NO",('Activity data'!BA8*EF!$H39*EF!Z57)*NtoN2O*kgtoGg)</f>
        <v>0.45560947851100364</v>
      </c>
      <c r="BB39" s="27">
        <f>IF(('Activity data'!BB8*EF!$H39*EF!$H57)*NtoN2O*kgtoGg=0,"NO",('Activity data'!BB8*EF!$H39*EF!AA57)*NtoN2O*kgtoGg)</f>
        <v>0.45517080807564986</v>
      </c>
      <c r="BC39" s="27">
        <f>IF(('Activity data'!BC8*EF!$H39*EF!$H57)*NtoN2O*kgtoGg=0,"NO",('Activity data'!BC8*EF!$H39*EF!AB57)*NtoN2O*kgtoGg)</f>
        <v>0.45557129458330387</v>
      </c>
      <c r="BD39" s="27">
        <f>IF(('Activity data'!BD8*EF!$H39*EF!$H57)*NtoN2O*kgtoGg=0,"NO",('Activity data'!BD8*EF!$H39*EF!AC57)*NtoN2O*kgtoGg)</f>
        <v>0.45551103520168579</v>
      </c>
      <c r="BE39" s="27">
        <f>IF(('Activity data'!BE8*EF!$H39*EF!$H57)*NtoN2O*kgtoGg=0,"NO",('Activity data'!BE8*EF!$H39*EF!AD57)*NtoN2O*kgtoGg)</f>
        <v>0.45629339680693076</v>
      </c>
      <c r="BF39" s="27">
        <f>IF(('Activity data'!BF8*EF!$H39*EF!$H57)*NtoN2O*kgtoGg=0,"NO",('Activity data'!BF8*EF!$H39*EF!AE57)*NtoN2O*kgtoGg)</f>
        <v>0.4562855211456151</v>
      </c>
      <c r="BG39" s="27">
        <f>IF(('Activity data'!BG8*EF!$H39*EF!$H57)*NtoN2O*kgtoGg=0,"NO",('Activity data'!BG8*EF!$H39*EF!AF57)*NtoN2O*kgtoGg)</f>
        <v>0.46007027411432189</v>
      </c>
      <c r="BH39" s="27">
        <f>IF(('Activity data'!BH8*EF!$H39*EF!$H57)*NtoN2O*kgtoGg=0,"NO",('Activity data'!BH8*EF!$H39*EF!AG57)*NtoN2O*kgtoGg)</f>
        <v>0.46360970707427518</v>
      </c>
      <c r="BI39" s="27">
        <f>IF(('Activity data'!BI8*EF!$H39*EF!$H57)*NtoN2O*kgtoGg=0,"NO",('Activity data'!BI8*EF!$H39*EF!AH57)*NtoN2O*kgtoGg)</f>
        <v>0.46711770616793746</v>
      </c>
      <c r="BJ39" s="27">
        <f>IF(('Activity data'!BJ8*EF!$H39*EF!$H57)*NtoN2O*kgtoGg=0,"NO",('Activity data'!BJ8*EF!$H39*EF!AI57)*NtoN2O*kgtoGg)</f>
        <v>0.47064653123907496</v>
      </c>
      <c r="BK39" s="27">
        <f>IF(('Activity data'!BK8*EF!$H39*EF!$H57)*NtoN2O*kgtoGg=0,"NO",('Activity data'!BK8*EF!$H39*EF!AJ57)*NtoN2O*kgtoGg)</f>
        <v>0.47430490918472545</v>
      </c>
      <c r="BL39" s="27">
        <f>IF(('Activity data'!BL8*EF!$H39*EF!$H57)*NtoN2O*kgtoGg=0,"NO",('Activity data'!BL8*EF!$H39*EF!AK57)*NtoN2O*kgtoGg)</f>
        <v>0.47871314406279569</v>
      </c>
      <c r="BM39" s="27">
        <f>IF(('Activity data'!BM8*EF!$H39*EF!$H57)*NtoN2O*kgtoGg=0,"NO",('Activity data'!BM8*EF!$H39*EF!AL57)*NtoN2O*kgtoGg)</f>
        <v>0.47652467640913432</v>
      </c>
      <c r="BN39" s="27">
        <f>IF(('Activity data'!BN8*EF!$H39*EF!$H57)*NtoN2O*kgtoGg=0,"NO",('Activity data'!BN8*EF!$H39*EF!AM57)*NtoN2O*kgtoGg)</f>
        <v>0.47320373370283142</v>
      </c>
      <c r="BO39" s="27">
        <f>IF(('Activity data'!BO8*EF!$H39*EF!$H57)*NtoN2O*kgtoGg=0,"NO",('Activity data'!BO8*EF!$H39*EF!AN57)*NtoN2O*kgtoGg)</f>
        <v>0.46984529022543825</v>
      </c>
      <c r="BP39" s="27">
        <f>IF(('Activity data'!BP8*EF!$H39*EF!$H57)*NtoN2O*kgtoGg=0,"NO",('Activity data'!BP8*EF!$H39*EF!AO57)*NtoN2O*kgtoGg)</f>
        <v>0.46608012511214003</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0.63790918193935475</v>
      </c>
      <c r="AM40" s="27">
        <f>IF(('Activity data'!AM9*EF!$H40*EF!L58)*NtoN2O*kgtoGg=0,"NO",('Activity data'!AM9*EF!$H40*EF!L58)*NtoN2O*kgtoGg)</f>
        <v>0.650224340750439</v>
      </c>
      <c r="AN40" s="27">
        <f>IF(('Activity data'!AN9*EF!$H40*EF!M58)*NtoN2O*kgtoGg=0,"NO",('Activity data'!AN9*EF!$H40*EF!M58)*NtoN2O*kgtoGg)</f>
        <v>0.65663598238554377</v>
      </c>
      <c r="AO40" s="27">
        <f>IF(('Activity data'!AO9*EF!$H40*EF!N58)*NtoN2O*kgtoGg=0,"NO",('Activity data'!AO9*EF!$H40*EF!N58)*NtoN2O*kgtoGg)</f>
        <v>0.66103992495901154</v>
      </c>
      <c r="AP40" s="27">
        <f>IF(('Activity data'!AP9*EF!$H40*EF!O58)*NtoN2O*kgtoGg=0,"NO",('Activity data'!AP9*EF!$H40*EF!O58)*NtoN2O*kgtoGg)</f>
        <v>0.66653180577395654</v>
      </c>
      <c r="AQ40" s="27">
        <f>IF(('Activity data'!AQ9*EF!$H40*EF!P58)*NtoN2O*kgtoGg=0,"NO",('Activity data'!AQ9*EF!$H40*EF!P58)*NtoN2O*kgtoGg)</f>
        <v>0.67060508545846376</v>
      </c>
      <c r="AR40" s="27">
        <f>IF(('Activity data'!AR9*EF!$H40*EF!Q58)*NtoN2O*kgtoGg=0,"NO",('Activity data'!AR9*EF!$H40*EF!Q58)*NtoN2O*kgtoGg)</f>
        <v>0.672048683299455</v>
      </c>
      <c r="AS40" s="27">
        <f>IF(('Activity data'!AS9*EF!$H40*EF!R58)*NtoN2O*kgtoGg=0,"NO",('Activity data'!AS9*EF!$H40*EF!R58)*NtoN2O*kgtoGg)</f>
        <v>0.67326918899305277</v>
      </c>
      <c r="AT40" s="27">
        <f>IF(('Activity data'!AT9*EF!$H40*EF!S58)*NtoN2O*kgtoGg=0,"NO",('Activity data'!AT9*EF!$H40*EF!S58)*NtoN2O*kgtoGg)</f>
        <v>0.67472559928407883</v>
      </c>
      <c r="AU40" s="27">
        <f>IF(('Activity data'!AU9*EF!$H40*EF!T58)*NtoN2O*kgtoGg=0,"NO",('Activity data'!AU9*EF!$H40*EF!T58)*NtoN2O*kgtoGg)</f>
        <v>0.68112630864638002</v>
      </c>
      <c r="AV40" s="27">
        <f>IF(('Activity data'!AV9*EF!$H40*EF!U58)*NtoN2O*kgtoGg=0,"NO",('Activity data'!AV9*EF!$H40*EF!U58)*NtoN2O*kgtoGg)</f>
        <v>0.68494177137642187</v>
      </c>
      <c r="AW40" s="27">
        <f>IF(('Activity data'!AW9*EF!$H40*EF!V58)*NtoN2O*kgtoGg=0,"NO",('Activity data'!AW9*EF!$H40*EF!V58)*NtoN2O*kgtoGg)</f>
        <v>0.68613451117418145</v>
      </c>
      <c r="AX40" s="27">
        <f>IF(('Activity data'!AX9*EF!$H40*EF!W58)*NtoN2O*kgtoGg=0,"NO",('Activity data'!AX9*EF!$H40*EF!W58)*NtoN2O*kgtoGg)</f>
        <v>0.68763568519806828</v>
      </c>
      <c r="AY40" s="27">
        <f>IF(('Activity data'!AY9*EF!$H40*EF!X58)*NtoN2O*kgtoGg=0,"NO",('Activity data'!AY9*EF!$H40*EF!X58)*NtoN2O*kgtoGg)</f>
        <v>0.6922637842077739</v>
      </c>
      <c r="AZ40" s="27">
        <f>IF(('Activity data'!AZ9*EF!$H40*EF!Y58)*NtoN2O*kgtoGg=0,"NO",('Activity data'!AZ9*EF!$H40*EF!Y58)*NtoN2O*kgtoGg)</f>
        <v>0.69801926834627781</v>
      </c>
      <c r="BA40" s="27">
        <f>IF(('Activity data'!BA9*EF!$H40*EF!Z58)*NtoN2O*kgtoGg=0,"NO",('Activity data'!BA9*EF!$H40*EF!Z58)*NtoN2O*kgtoGg)</f>
        <v>0.69785443009312609</v>
      </c>
      <c r="BB40" s="27">
        <f>IF(('Activity data'!BB9*EF!$H40*EF!AA58)*NtoN2O*kgtoGg=0,"NO",('Activity data'!BB9*EF!$H40*EF!AA58)*NtoN2O*kgtoGg)</f>
        <v>0.69718252109846901</v>
      </c>
      <c r="BC40" s="27">
        <f>IF(('Activity data'!BC9*EF!$H40*EF!AB58)*NtoN2O*kgtoGg=0,"NO",('Activity data'!BC9*EF!$H40*EF!AB58)*NtoN2O*kgtoGg)</f>
        <v>0.69779594398965272</v>
      </c>
      <c r="BD40" s="27">
        <f>IF(('Activity data'!BD9*EF!$H40*EF!AC58)*NtoN2O*kgtoGg=0,"NO",('Activity data'!BD9*EF!$H40*EF!AC58)*NtoN2O*kgtoGg)</f>
        <v>0.69770364503978377</v>
      </c>
      <c r="BE40" s="27">
        <f>IF(('Activity data'!BE9*EF!$H40*EF!AD58)*NtoN2O*kgtoGg=0,"NO",('Activity data'!BE9*EF!$H40*EF!AD58)*NtoN2O*kgtoGg)</f>
        <v>0.69890198383189894</v>
      </c>
      <c r="BF40" s="27">
        <f>IF(('Activity data'!BF9*EF!$H40*EF!AE58)*NtoN2O*kgtoGg=0,"NO",('Activity data'!BF9*EF!$H40*EF!AE58)*NtoN2O*kgtoGg)</f>
        <v>0.69888992072654588</v>
      </c>
      <c r="BG40" s="27">
        <f>IF(('Activity data'!BG9*EF!$H40*EF!AF58)*NtoN2O*kgtoGg=0,"NO",('Activity data'!BG9*EF!$H40*EF!AF58)*NtoN2O*kgtoGg)</f>
        <v>0.70468700518284833</v>
      </c>
      <c r="BH40" s="27">
        <f>IF(('Activity data'!BH9*EF!$H40*EF!AG58)*NtoN2O*kgtoGg=0,"NO",('Activity data'!BH9*EF!$H40*EF!AG58)*NtoN2O*kgtoGg)</f>
        <v>0.71010833438608023</v>
      </c>
      <c r="BI40" s="27">
        <f>IF(('Activity data'!BI9*EF!$H40*EF!AH58)*NtoN2O*kgtoGg=0,"NO",('Activity data'!BI9*EF!$H40*EF!AH58)*NtoN2O*kgtoGg)</f>
        <v>0.71548151651625824</v>
      </c>
      <c r="BJ40" s="27">
        <f>IF(('Activity data'!BJ9*EF!$H40*EF!AI58)*NtoN2O*kgtoGg=0,"NO",('Activity data'!BJ9*EF!$H40*EF!AI58)*NtoN2O*kgtoGg)</f>
        <v>0.72088659767691576</v>
      </c>
      <c r="BK40" s="27">
        <f>IF(('Activity data'!BK9*EF!$H40*EF!AJ58)*NtoN2O*kgtoGg=0,"NO",('Activity data'!BK9*EF!$H40*EF!AJ58)*NtoN2O*kgtoGg)</f>
        <v>0.72649011423383802</v>
      </c>
      <c r="BL40" s="27">
        <f>IF(('Activity data'!BL9*EF!$H40*EF!AK58)*NtoN2O*kgtoGg=0,"NO",('Activity data'!BL9*EF!$H40*EF!AK58)*NtoN2O*kgtoGg)</f>
        <v>0.73324218236158256</v>
      </c>
      <c r="BM40" s="27">
        <f>IF(('Activity data'!BM9*EF!$H40*EF!AL58)*NtoN2O*kgtoGg=0,"NO",('Activity data'!BM9*EF!$H40*EF!AL58)*NtoN2O*kgtoGg)</f>
        <v>0.72989011898438005</v>
      </c>
      <c r="BN40" s="27">
        <f>IF(('Activity data'!BN9*EF!$H40*EF!AM58)*NtoN2O*kgtoGg=0,"NO",('Activity data'!BN9*EF!$H40*EF!AM58)*NtoN2O*kgtoGg)</f>
        <v>0.72480345005191393</v>
      </c>
      <c r="BO40" s="27">
        <f>IF(('Activity data'!BO9*EF!$H40*EF!AN58)*NtoN2O*kgtoGg=0,"NO",('Activity data'!BO9*EF!$H40*EF!AN58)*NtoN2O*kgtoGg)</f>
        <v>0.71965934140304277</v>
      </c>
      <c r="BP40" s="27">
        <f>IF(('Activity data'!BP9*EF!$H40*EF!AO58)*NtoN2O*kgtoGg=0,"NO",('Activity data'!BP9*EF!$H40*EF!AO58)*NtoN2O*kgtoGg)</f>
        <v>0.71389225955273872</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1.0735880393445663</v>
      </c>
      <c r="AM41" s="27">
        <f>IF(('Activity data'!AM10*EF!$H41*EF!L59)*NtoN2O*kgtoGg=0,"NO",('Activity data'!AM10*EF!$H41*EF!L59)*NtoN2O*kgtoGg)</f>
        <v>1.1206791752670291</v>
      </c>
      <c r="AN41" s="27">
        <f>IF(('Activity data'!AN10*EF!$H41*EF!M59)*NtoN2O*kgtoGg=0,"NO",('Activity data'!AN10*EF!$H41*EF!M59)*NtoN2O*kgtoGg)</f>
        <v>1.1586218116882778</v>
      </c>
      <c r="AO41" s="27">
        <f>IF(('Activity data'!AO10*EF!$H41*EF!N59)*NtoN2O*kgtoGg=0,"NO",('Activity data'!AO10*EF!$H41*EF!N59)*NtoN2O*kgtoGg)</f>
        <v>1.193755876753942</v>
      </c>
      <c r="AP41" s="27">
        <f>IF(('Activity data'!AP10*EF!$H41*EF!O59)*NtoN2O*kgtoGg=0,"NO",('Activity data'!AP10*EF!$H41*EF!O59)*NtoN2O*kgtoGg)</f>
        <v>1.2315791498975122</v>
      </c>
      <c r="AQ41" s="27">
        <f>IF(('Activity data'!AQ10*EF!$H41*EF!P59)*NtoN2O*kgtoGg=0,"NO",('Activity data'!AQ10*EF!$H41*EF!P59)*NtoN2O*kgtoGg)</f>
        <v>1.2675193224067141</v>
      </c>
      <c r="AR41" s="27">
        <f>IF(('Activity data'!AR10*EF!$H41*EF!Q59)*NtoN2O*kgtoGg=0,"NO",('Activity data'!AR10*EF!$H41*EF!Q59)*NtoN2O*kgtoGg)</f>
        <v>1.2990815062418122</v>
      </c>
      <c r="AS41" s="27">
        <f>IF(('Activity data'!AS10*EF!$H41*EF!R59)*NtoN2O*kgtoGg=0,"NO",('Activity data'!AS10*EF!$H41*EF!R59)*NtoN2O*kgtoGg)</f>
        <v>1.330705924484584</v>
      </c>
      <c r="AT41" s="27">
        <f>IF(('Activity data'!AT10*EF!$H41*EF!S59)*NtoN2O*kgtoGg=0,"NO",('Activity data'!AT10*EF!$H41*EF!S59)*NtoN2O*kgtoGg)</f>
        <v>1.3633125373913351</v>
      </c>
      <c r="AU41" s="27">
        <f>IF(('Activity data'!AU10*EF!$H41*EF!T59)*NtoN2O*kgtoGg=0,"NO",('Activity data'!AU10*EF!$H41*EF!T59)*NtoN2O*kgtoGg)</f>
        <v>1.4066784058095376</v>
      </c>
      <c r="AV41" s="27">
        <f>IF(('Activity data'!AV10*EF!$H41*EF!U59)*NtoN2O*kgtoGg=0,"NO",('Activity data'!AV10*EF!$H41*EF!U59)*NtoN2O*kgtoGg)</f>
        <v>1.4456064067190921</v>
      </c>
      <c r="AW41" s="27">
        <f>IF(('Activity data'!AW10*EF!$H41*EF!V59)*NtoN2O*kgtoGg=0,"NO",('Activity data'!AW10*EF!$H41*EF!V59)*NtoN2O*kgtoGg)</f>
        <v>1.4961474550120406</v>
      </c>
      <c r="AX41" s="27">
        <f>IF(('Activity data'!AX10*EF!$H41*EF!W59)*NtoN2O*kgtoGg=0,"NO",('Activity data'!AX10*EF!$H41*EF!W59)*NtoN2O*kgtoGg)</f>
        <v>1.5492410156104657</v>
      </c>
      <c r="AY41" s="27">
        <f>IF(('Activity data'!AY10*EF!$H41*EF!X59)*NtoN2O*kgtoGg=0,"NO",('Activity data'!AY10*EF!$H41*EF!X59)*NtoN2O*kgtoGg)</f>
        <v>1.6116224355839281</v>
      </c>
      <c r="AZ41" s="27">
        <f>IF(('Activity data'!AZ10*EF!$H41*EF!Y59)*NtoN2O*kgtoGg=0,"NO",('Activity data'!AZ10*EF!$H41*EF!Y59)*NtoN2O*kgtoGg)</f>
        <v>1.679324833990389</v>
      </c>
      <c r="BA41" s="27">
        <f>IF(('Activity data'!BA10*EF!$H41*EF!Z59)*NtoN2O*kgtoGg=0,"NO",('Activity data'!BA10*EF!$H41*EF!Z59)*NtoN2O*kgtoGg)</f>
        <v>1.7352457952977047</v>
      </c>
      <c r="BB41" s="27">
        <f>IF(('Activity data'!BB10*EF!$H41*EF!AA59)*NtoN2O*kgtoGg=0,"NO",('Activity data'!BB10*EF!$H41*EF!AA59)*NtoN2O*kgtoGg)</f>
        <v>1.7919814632369884</v>
      </c>
      <c r="BC41" s="27">
        <f>IF(('Activity data'!BC10*EF!$H41*EF!AB59)*NtoN2O*kgtoGg=0,"NO",('Activity data'!BC10*EF!$H41*EF!AB59)*NtoN2O*kgtoGg)</f>
        <v>1.8542876245355222</v>
      </c>
      <c r="BD41" s="27">
        <f>IF(('Activity data'!BD10*EF!$H41*EF!AC59)*NtoN2O*kgtoGg=0,"NO",('Activity data'!BD10*EF!$H41*EF!AC59)*NtoN2O*kgtoGg)</f>
        <v>1.9171712808139438</v>
      </c>
      <c r="BE41" s="27">
        <f>IF(('Activity data'!BE10*EF!$H41*EF!AD59)*NtoN2O*kgtoGg=0,"NO",('Activity data'!BE10*EF!$H41*EF!AD59)*NtoN2O*kgtoGg)</f>
        <v>1.9862598301241912</v>
      </c>
      <c r="BF41" s="27">
        <f>IF(('Activity data'!BF10*EF!$H41*EF!AE59)*NtoN2O*kgtoGg=0,"NO",('Activity data'!BF10*EF!$H41*EF!AE59)*NtoN2O*kgtoGg)</f>
        <v>2.0547366446751507</v>
      </c>
      <c r="BG41" s="27">
        <f>IF(('Activity data'!BG10*EF!$H41*EF!AF59)*NtoN2O*kgtoGg=0,"NO",('Activity data'!BG10*EF!$H41*EF!AF59)*NtoN2O*kgtoGg)</f>
        <v>2.1302358375538848</v>
      </c>
      <c r="BH41" s="27">
        <f>IF(('Activity data'!BH10*EF!$H41*EF!AG59)*NtoN2O*kgtoGg=0,"NO",('Activity data'!BH10*EF!$H41*EF!AG59)*NtoN2O*kgtoGg)</f>
        <v>2.2074011478677935</v>
      </c>
      <c r="BI41" s="27">
        <f>IF(('Activity data'!BI10*EF!$H41*EF!AH59)*NtoN2O*kgtoGg=0,"NO",('Activity data'!BI10*EF!$H41*EF!AH59)*NtoN2O*kgtoGg)</f>
        <v>2.2873197269602517</v>
      </c>
      <c r="BJ41" s="27">
        <f>IF(('Activity data'!BJ10*EF!$H41*EF!AI59)*NtoN2O*kgtoGg=0,"NO",('Activity data'!BJ10*EF!$H41*EF!AI59)*NtoN2O*kgtoGg)</f>
        <v>2.3703865568909399</v>
      </c>
      <c r="BK41" s="27">
        <f>IF(('Activity data'!BK10*EF!$H41*EF!AJ59)*NtoN2O*kgtoGg=0,"NO",('Activity data'!BK10*EF!$H41*EF!AJ59)*NtoN2O*kgtoGg)</f>
        <v>2.4573278020022085</v>
      </c>
      <c r="BL41" s="27">
        <f>IF(('Activity data'!BL10*EF!$H41*EF!AK59)*NtoN2O*kgtoGg=0,"NO",('Activity data'!BL10*EF!$H41*EF!AK59)*NtoN2O*kgtoGg)</f>
        <v>2.551672114039726</v>
      </c>
      <c r="BM41" s="27">
        <f>IF(('Activity data'!BM10*EF!$H41*EF!AL59)*NtoN2O*kgtoGg=0,"NO",('Activity data'!BM10*EF!$H41*EF!AL59)*NtoN2O*kgtoGg)</f>
        <v>2.6136497793637963</v>
      </c>
      <c r="BN41" s="27">
        <f>IF(('Activity data'!BN10*EF!$H41*EF!AM59)*NtoN2O*kgtoGg=0,"NO",('Activity data'!BN10*EF!$H41*EF!AM59)*NtoN2O*kgtoGg)</f>
        <v>2.6711405705973985</v>
      </c>
      <c r="BO41" s="27">
        <f>IF(('Activity data'!BO10*EF!$H41*EF!AN59)*NtoN2O*kgtoGg=0,"NO",('Activity data'!BO10*EF!$H41*EF!AN59)*NtoN2O*kgtoGg)</f>
        <v>2.7300457042892705</v>
      </c>
      <c r="BP41" s="27">
        <f>IF(('Activity data'!BP10*EF!$H41*EF!AO59)*NtoN2O*kgtoGg=0,"NO",('Activity data'!BP10*EF!$H41*EF!AO59)*NtoN2O*kgtoGg)</f>
        <v>2.7882253522868798</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0.11740318150277544</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0.11945208166397166</v>
      </c>
      <c r="AM42" s="27">
        <f>IF(('Activity data'!AM11*EF!$H42*EF!L60)*NtoN2O*kgtoGg=0,"NO",('Activity data'!AM11*EF!$H42*EF!L60)*NtoN2O*kgtoGg)</f>
        <v>0.11996589244916799</v>
      </c>
      <c r="AN42" s="27">
        <f>IF(('Activity data'!AN11*EF!$H42*EF!M60)*NtoN2O*kgtoGg=0,"NO",('Activity data'!AN11*EF!$H42*EF!M60)*NtoN2O*kgtoGg)</f>
        <v>0.12053453259501594</v>
      </c>
      <c r="AO42" s="27">
        <f>IF(('Activity data'!AO11*EF!$H42*EF!N60)*NtoN2O*kgtoGg=0,"NO",('Activity data'!AO11*EF!$H42*EF!N60)*NtoN2O*kgtoGg)</f>
        <v>0.12113119194780692</v>
      </c>
      <c r="AP42" s="27">
        <f>IF(('Activity data'!AP11*EF!$H42*EF!O60)*NtoN2O*kgtoGg=0,"NO",('Activity data'!AP11*EF!$H42*EF!O60)*NtoN2O*kgtoGg)</f>
        <v>0.12176155038943258</v>
      </c>
      <c r="AQ42" s="27">
        <f>IF(('Activity data'!AQ11*EF!$H42*EF!P60)*NtoN2O*kgtoGg=0,"NO",('Activity data'!AQ11*EF!$H42*EF!P60)*NtoN2O*kgtoGg)</f>
        <v>0.12242164450013776</v>
      </c>
      <c r="AR42" s="27">
        <f>IF(('Activity data'!AR11*EF!$H42*EF!Q60)*NtoN2O*kgtoGg=0,"NO",('Activity data'!AR11*EF!$H42*EF!Q60)*NtoN2O*kgtoGg)</f>
        <v>0.12303316997803727</v>
      </c>
      <c r="AS42" s="27">
        <f>IF(('Activity data'!AS11*EF!$H42*EF!R60)*NtoN2O*kgtoGg=0,"NO",('Activity data'!AS11*EF!$H42*EF!R60)*NtoN2O*kgtoGg)</f>
        <v>0.12359567571233554</v>
      </c>
      <c r="AT42" s="27">
        <f>IF(('Activity data'!AT11*EF!$H42*EF!S60)*NtoN2O*kgtoGg=0,"NO",('Activity data'!AT11*EF!$H42*EF!S60)*NtoN2O*kgtoGg)</f>
        <v>0.12410672884634125</v>
      </c>
      <c r="AU42" s="27">
        <f>IF(('Activity data'!AU11*EF!$H42*EF!T60)*NtoN2O*kgtoGg=0,"NO",('Activity data'!AU11*EF!$H42*EF!T60)*NtoN2O*kgtoGg)</f>
        <v>0.12456935317880485</v>
      </c>
      <c r="AV42" s="27">
        <f>IF(('Activity data'!AV11*EF!$H42*EF!U60)*NtoN2O*kgtoGg=0,"NO",('Activity data'!AV11*EF!$H42*EF!U60)*NtoN2O*kgtoGg)</f>
        <v>0.12497188029607036</v>
      </c>
      <c r="AW42" s="27">
        <f>IF(('Activity data'!AW11*EF!$H42*EF!V60)*NtoN2O*kgtoGg=0,"NO",('Activity data'!AW11*EF!$H42*EF!V60)*NtoN2O*kgtoGg)</f>
        <v>0.12536989596586467</v>
      </c>
      <c r="AX42" s="27">
        <f>IF(('Activity data'!AX11*EF!$H42*EF!W60)*NtoN2O*kgtoGg=0,"NO",('Activity data'!AX11*EF!$H42*EF!W60)*NtoN2O*kgtoGg)</f>
        <v>0.12575896751332971</v>
      </c>
      <c r="AY42" s="27">
        <f>IF(('Activity data'!AY11*EF!$H42*EF!X60)*NtoN2O*kgtoGg=0,"NO",('Activity data'!AY11*EF!$H42*EF!X60)*NtoN2O*kgtoGg)</f>
        <v>0.12614177638163557</v>
      </c>
      <c r="AZ42" s="27">
        <f>IF(('Activity data'!AZ11*EF!$H42*EF!Y60)*NtoN2O*kgtoGg=0,"NO",('Activity data'!AZ11*EF!$H42*EF!Y60)*NtoN2O*kgtoGg)</f>
        <v>0.12651484622650078</v>
      </c>
      <c r="BA42" s="27">
        <f>IF(('Activity data'!BA11*EF!$H42*EF!Z60)*NtoN2O*kgtoGg=0,"NO",('Activity data'!BA11*EF!$H42*EF!Z60)*NtoN2O*kgtoGg)</f>
        <v>0.12686745922982584</v>
      </c>
      <c r="BB42" s="27">
        <f>IF(('Activity data'!BB11*EF!$H42*EF!AA60)*NtoN2O*kgtoGg=0,"NO",('Activity data'!BB11*EF!$H42*EF!AA60)*NtoN2O*kgtoGg)</f>
        <v>0.12721208055263392</v>
      </c>
      <c r="BC42" s="27">
        <f>IF(('Activity data'!BC11*EF!$H42*EF!AB60)*NtoN2O*kgtoGg=0,"NO",('Activity data'!BC11*EF!$H42*EF!AB60)*NtoN2O*kgtoGg)</f>
        <v>0.12755050797833958</v>
      </c>
      <c r="BD42" s="27">
        <f>IF(('Activity data'!BD11*EF!$H42*EF!AC60)*NtoN2O*kgtoGg=0,"NO",('Activity data'!BD11*EF!$H42*EF!AC60)*NtoN2O*kgtoGg)</f>
        <v>0.12787915025688415</v>
      </c>
      <c r="BE42" s="27">
        <f>IF(('Activity data'!BE11*EF!$H42*EF!AD60)*NtoN2O*kgtoGg=0,"NO",('Activity data'!BE11*EF!$H42*EF!AD60)*NtoN2O*kgtoGg)</f>
        <v>0.12820031427030817</v>
      </c>
      <c r="BF42" s="27">
        <f>IF(('Activity data'!BF11*EF!$H42*EF!AE60)*NtoN2O*kgtoGg=0,"NO",('Activity data'!BF11*EF!$H42*EF!AE60)*NtoN2O*kgtoGg)</f>
        <v>0.12850954378673363</v>
      </c>
      <c r="BG42" s="27">
        <f>IF(('Activity data'!BG11*EF!$H42*EF!AF60)*NtoN2O*kgtoGg=0,"NO",('Activity data'!BG11*EF!$H42*EF!AF60)*NtoN2O*kgtoGg)</f>
        <v>0.12881344298730901</v>
      </c>
      <c r="BH42" s="27">
        <f>IF(('Activity data'!BH11*EF!$H42*EF!AG60)*NtoN2O*kgtoGg=0,"NO",('Activity data'!BH11*EF!$H42*EF!AG60)*NtoN2O*kgtoGg)</f>
        <v>0.12910712424209544</v>
      </c>
      <c r="BI42" s="27">
        <f>IF(('Activity data'!BI11*EF!$H42*EF!AH60)*NtoN2O*kgtoGg=0,"NO",('Activity data'!BI11*EF!$H42*EF!AH60)*NtoN2O*kgtoGg)</f>
        <v>0.12939055437105906</v>
      </c>
      <c r="BJ42" s="27">
        <f>IF(('Activity data'!BJ11*EF!$H42*EF!AI60)*NtoN2O*kgtoGg=0,"NO",('Activity data'!BJ11*EF!$H42*EF!AI60)*NtoN2O*kgtoGg)</f>
        <v>0.12966334958227196</v>
      </c>
      <c r="BK42" s="27">
        <f>IF(('Activity data'!BK11*EF!$H42*EF!AJ60)*NtoN2O*kgtoGg=0,"NO",('Activity data'!BK11*EF!$H42*EF!AJ60)*NtoN2O*kgtoGg)</f>
        <v>0.12992531849335337</v>
      </c>
      <c r="BL42" s="27">
        <f>IF(('Activity data'!BL11*EF!$H42*EF!AK60)*NtoN2O*kgtoGg=0,"NO",('Activity data'!BL11*EF!$H42*EF!AK60)*NtoN2O*kgtoGg)</f>
        <v>0.13017961587308713</v>
      </c>
      <c r="BM42" s="27">
        <f>IF(('Activity data'!BM11*EF!$H42*EF!AL60)*NtoN2O*kgtoGg=0,"NO",('Activity data'!BM11*EF!$H42*EF!AL60)*NtoN2O*kgtoGg)</f>
        <v>0.1304053609764971</v>
      </c>
      <c r="BN42" s="27">
        <f>IF(('Activity data'!BN11*EF!$H42*EF!AM60)*NtoN2O*kgtoGg=0,"NO",('Activity data'!BN11*EF!$H42*EF!AM60)*NtoN2O*kgtoGg)</f>
        <v>0.13061661327960919</v>
      </c>
      <c r="BO42" s="27">
        <f>IF(('Activity data'!BO11*EF!$H42*EF!AN60)*NtoN2O*kgtoGg=0,"NO",('Activity data'!BO11*EF!$H42*EF!AN60)*NtoN2O*kgtoGg)</f>
        <v>0.13081596944979548</v>
      </c>
      <c r="BP42" s="27">
        <f>IF(('Activity data'!BP11*EF!$H42*EF!AO60)*NtoN2O*kgtoGg=0,"NO",('Activity data'!BP11*EF!$H42*EF!AO60)*NtoN2O*kgtoGg)</f>
        <v>0.13100193530910495</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6.2665450726748353E-2</v>
      </c>
      <c r="AE43" s="27">
        <f>IF(('Activity data'!AE12*EF!$H43*EF!$H61)*NtoN2O*kgtoGg=0,"NO",('Activity data'!AE12*EF!$H43*EF!$H61)*NtoN2O*kgtoGg)</f>
        <v>6.269933373655362E-2</v>
      </c>
      <c r="AF43" s="27">
        <f>IF(('Activity data'!AF12*EF!$H43*EF!$H61)*NtoN2O*kgtoGg=0,"NO",('Activity data'!AF12*EF!$H43*EF!$H61)*NtoN2O*kgtoGg)</f>
        <v>6.2780346741822507E-2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6.3875978571495157E-2</v>
      </c>
      <c r="AM43" s="27">
        <f>IF(('Activity data'!AM12*EF!$H43*EF!L61)*NtoN2O*kgtoGg=0,"NO",('Activity data'!AM12*EF!$H43*EF!L61)*NtoN2O*kgtoGg)</f>
        <v>6.4150734492428599E-2</v>
      </c>
      <c r="AN43" s="27">
        <f>IF(('Activity data'!AN12*EF!$H43*EF!M61)*NtoN2O*kgtoGg=0,"NO",('Activity data'!AN12*EF!$H43*EF!M61)*NtoN2O*kgtoGg)</f>
        <v>6.4454809944820071E-2</v>
      </c>
      <c r="AO43" s="27">
        <f>IF(('Activity data'!AO12*EF!$H43*EF!N61)*NtoN2O*kgtoGg=0,"NO",('Activity data'!AO12*EF!$H43*EF!N61)*NtoN2O*kgtoGg)</f>
        <v>6.4773868428376444E-2</v>
      </c>
      <c r="AP43" s="27">
        <f>IF(('Activity data'!AP12*EF!$H43*EF!O61)*NtoN2O*kgtoGg=0,"NO",('Activity data'!AP12*EF!$H43*EF!O61)*NtoN2O*kgtoGg)</f>
        <v>6.5110947211339046E-2</v>
      </c>
      <c r="AQ43" s="27">
        <f>IF(('Activity data'!AQ12*EF!$H43*EF!P61)*NtoN2O*kgtoGg=0,"NO",('Activity data'!AQ12*EF!$H43*EF!P61)*NtoN2O*kgtoGg)</f>
        <v>6.5463926888907065E-2</v>
      </c>
      <c r="AR43" s="27">
        <f>IF(('Activity data'!AR12*EF!$H43*EF!Q61)*NtoN2O*kgtoGg=0,"NO",('Activity data'!AR12*EF!$H43*EF!Q61)*NtoN2O*kgtoGg)</f>
        <v>6.5790934905662388E-2</v>
      </c>
      <c r="AS43" s="27">
        <f>IF(('Activity data'!AS12*EF!$H43*EF!R61)*NtoN2O*kgtoGg=0,"NO",('Activity data'!AS12*EF!$H43*EF!R61)*NtoN2O*kgtoGg)</f>
        <v>6.6091730033967122E-2</v>
      </c>
      <c r="AT43" s="27">
        <f>IF(('Activity data'!AT12*EF!$H43*EF!S61)*NtoN2O*kgtoGg=0,"NO",('Activity data'!AT12*EF!$H43*EF!S61)*NtoN2O*kgtoGg)</f>
        <v>6.6365011324522383E-2</v>
      </c>
      <c r="AU43" s="27">
        <f>IF(('Activity data'!AU12*EF!$H43*EF!T61)*NtoN2O*kgtoGg=0,"NO",('Activity data'!AU12*EF!$H43*EF!T61)*NtoN2O*kgtoGg)</f>
        <v>6.6612395727836712E-2</v>
      </c>
      <c r="AV43" s="27">
        <f>IF(('Activity data'!AV12*EF!$H43*EF!U61)*NtoN2O*kgtoGg=0,"NO",('Activity data'!AV12*EF!$H43*EF!U61)*NtoN2O*kgtoGg)</f>
        <v>6.6827643659549019E-2</v>
      </c>
      <c r="AW43" s="27">
        <f>IF(('Activity data'!AW12*EF!$H43*EF!V61)*NtoN2O*kgtoGg=0,"NO",('Activity data'!AW12*EF!$H43*EF!V61)*NtoN2O*kgtoGg)</f>
        <v>6.7040479133328515E-2</v>
      </c>
      <c r="AX43" s="27">
        <f>IF(('Activity data'!AX12*EF!$H43*EF!W61)*NtoN2O*kgtoGg=0,"NO",('Activity data'!AX12*EF!$H43*EF!W61)*NtoN2O*kgtoGg)</f>
        <v>6.7248531814223342E-2</v>
      </c>
      <c r="AY43" s="27">
        <f>IF(('Activity data'!AY12*EF!$H43*EF!X61)*NtoN2O*kgtoGg=0,"NO",('Activity data'!AY12*EF!$H43*EF!X61)*NtoN2O*kgtoGg)</f>
        <v>6.7453235581024756E-2</v>
      </c>
      <c r="AZ43" s="27">
        <f>IF(('Activity data'!AZ12*EF!$H43*EF!Y61)*NtoN2O*kgtoGg=0,"NO",('Activity data'!AZ12*EF!$H43*EF!Y61)*NtoN2O*kgtoGg)</f>
        <v>6.7652731488373724E-2</v>
      </c>
      <c r="BA43" s="27">
        <f>IF(('Activity data'!BA12*EF!$H43*EF!Z61)*NtoN2O*kgtoGg=0,"NO",('Activity data'!BA12*EF!$H43*EF!Z61)*NtoN2O*kgtoGg)</f>
        <v>6.7841288274749237E-2</v>
      </c>
      <c r="BB43" s="27">
        <f>IF(('Activity data'!BB12*EF!$H43*EF!AA61)*NtoN2O*kgtoGg=0,"NO",('Activity data'!BB12*EF!$H43*EF!AA61)*NtoN2O*kgtoGg)</f>
        <v>6.8025571578349556E-2</v>
      </c>
      <c r="BC43" s="27">
        <f>IF(('Activity data'!BC12*EF!$H43*EF!AB61)*NtoN2O*kgtoGg=0,"NO",('Activity data'!BC12*EF!$H43*EF!AB61)*NtoN2O*kgtoGg)</f>
        <v>6.8206542748472723E-2</v>
      </c>
      <c r="BD43" s="27">
        <f>IF(('Activity data'!BD12*EF!$H43*EF!AC61)*NtoN2O*kgtoGg=0,"NO",('Activity data'!BD12*EF!$H43*EF!AC61)*NtoN2O*kgtoGg)</f>
        <v>6.8382281394878702E-2</v>
      </c>
      <c r="BE43" s="27">
        <f>IF(('Activity data'!BE12*EF!$H43*EF!AD61)*NtoN2O*kgtoGg=0,"NO",('Activity data'!BE12*EF!$H43*EF!AD61)*NtoN2O*kgtoGg)</f>
        <v>6.8554021102999629E-2</v>
      </c>
      <c r="BF43" s="27">
        <f>IF(('Activity data'!BF12*EF!$H43*EF!AE61)*NtoN2O*kgtoGg=0,"NO",('Activity data'!BF12*EF!$H43*EF!AE61)*NtoN2O*kgtoGg)</f>
        <v>6.8719378940968759E-2</v>
      </c>
      <c r="BG43" s="27">
        <f>IF(('Activity data'!BG12*EF!$H43*EF!AF61)*NtoN2O*kgtoGg=0,"NO",('Activity data'!BG12*EF!$H43*EF!AF61)*NtoN2O*kgtoGg)</f>
        <v>6.8881886438146203E-2</v>
      </c>
      <c r="BH43" s="27">
        <f>IF(('Activity data'!BH12*EF!$H43*EF!AG61)*NtoN2O*kgtoGg=0,"NO",('Activity data'!BH12*EF!$H43*EF!AG61)*NtoN2O*kgtoGg)</f>
        <v>6.9038929976243418E-2</v>
      </c>
      <c r="BI43" s="27">
        <f>IF(('Activity data'!BI12*EF!$H43*EF!AH61)*NtoN2O*kgtoGg=0,"NO",('Activity data'!BI12*EF!$H43*EF!AH61)*NtoN2O*kgtoGg)</f>
        <v>6.919049181252121E-2</v>
      </c>
      <c r="BJ43" s="27">
        <f>IF(('Activity data'!BJ12*EF!$H43*EF!AI61)*NtoN2O*kgtoGg=0,"NO",('Activity data'!BJ12*EF!$H43*EF!AI61)*NtoN2O*kgtoGg)</f>
        <v>6.933636671753006E-2</v>
      </c>
      <c r="BK43" s="27">
        <f>IF(('Activity data'!BK12*EF!$H43*EF!AJ61)*NtoN2O*kgtoGg=0,"NO",('Activity data'!BK12*EF!$H43*EF!AJ61)*NtoN2O*kgtoGg)</f>
        <v>6.9476452351179455E-2</v>
      </c>
      <c r="BL43" s="27">
        <f>IF(('Activity data'!BL12*EF!$H43*EF!AK61)*NtoN2O*kgtoGg=0,"NO",('Activity data'!BL12*EF!$H43*EF!AK61)*NtoN2O*kgtoGg)</f>
        <v>6.9612435699082542E-2</v>
      </c>
      <c r="BM43" s="27">
        <f>IF(('Activity data'!BM12*EF!$H43*EF!AL61)*NtoN2O*kgtoGg=0,"NO",('Activity data'!BM12*EF!$H43*EF!AL61)*NtoN2O*kgtoGg)</f>
        <v>6.9733150961530599E-2</v>
      </c>
      <c r="BN43" s="27">
        <f>IF(('Activity data'!BN12*EF!$H43*EF!AM61)*NtoN2O*kgtoGg=0,"NO",('Activity data'!BN12*EF!$H43*EF!AM61)*NtoN2O*kgtoGg)</f>
        <v>6.9846116323027854E-2</v>
      </c>
      <c r="BO43" s="27">
        <f>IF(('Activity data'!BO12*EF!$H43*EF!AN61)*NtoN2O*kgtoGg=0,"NO",('Activity data'!BO12*EF!$H43*EF!AN61)*NtoN2O*kgtoGg)</f>
        <v>6.9952720329232901E-2</v>
      </c>
      <c r="BP43" s="27">
        <f>IF(('Activity data'!BP12*EF!$H43*EF!AO61)*NtoN2O*kgtoGg=0,"NO",('Activity data'!BP12*EF!$H43*EF!AO61)*NtoN2O*kgtoGg)</f>
        <v>7.0052163981271523E-2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1.5059853867070929E-2</v>
      </c>
      <c r="AM44" s="27">
        <f>IF(('Activity data'!AM13*EF!$H44*EF!L62)*NtoN2O*kgtoGg=0,"NO",('Activity data'!AM13*EF!$H44*EF!L62)*NtoN2O*kgtoGg)</f>
        <v>1.5167124625631526E-2</v>
      </c>
      <c r="AN44" s="27">
        <f>IF(('Activity data'!AN13*EF!$H44*EF!M62)*NtoN2O*kgtoGg=0,"NO",('Activity data'!AN13*EF!$H44*EF!M62)*NtoN2O*kgtoGg)</f>
        <v>1.5283284642477728E-2</v>
      </c>
      <c r="AO44" s="27">
        <f>IF(('Activity data'!AO13*EF!$H44*EF!N62)*NtoN2O*kgtoGg=0,"NO",('Activity data'!AO13*EF!$H44*EF!N62)*NtoN2O*kgtoGg)</f>
        <v>1.5403277705574446E-2</v>
      </c>
      <c r="AP44" s="27">
        <f>IF(('Activity data'!AP13*EF!$H44*EF!O62)*NtoN2O*kgtoGg=0,"NO",('Activity data'!AP13*EF!$H44*EF!O62)*NtoN2O*kgtoGg)</f>
        <v>1.5528250734118242E-2</v>
      </c>
      <c r="AQ44" s="27">
        <f>IF(('Activity data'!AQ13*EF!$H44*EF!P62)*NtoN2O*kgtoGg=0,"NO",('Activity data'!AQ13*EF!$H44*EF!P62)*NtoN2O*kgtoGg)</f>
        <v>1.5657505187360494E-2</v>
      </c>
      <c r="AR44" s="27">
        <f>IF(('Activity data'!AR13*EF!$H44*EF!Q62)*NtoN2O*kgtoGg=0,"NO",('Activity data'!AR13*EF!$H44*EF!Q62)*NtoN2O*kgtoGg)</f>
        <v>1.5776302669215047E-2</v>
      </c>
      <c r="AS44" s="27">
        <f>IF(('Activity data'!AS13*EF!$H44*EF!R62)*NtoN2O*kgtoGg=0,"NO",('Activity data'!AS13*EF!$H44*EF!R62)*NtoN2O*kgtoGg)</f>
        <v>1.5884699128932849E-2</v>
      </c>
      <c r="AT44" s="27">
        <f>IF(('Activity data'!AT13*EF!$H44*EF!S62)*NtoN2O*kgtoGg=0,"NO",('Activity data'!AT13*EF!$H44*EF!S62)*NtoN2O*kgtoGg)</f>
        <v>1.5982367921845868E-2</v>
      </c>
      <c r="AU44" s="27">
        <f>IF(('Activity data'!AU13*EF!$H44*EF!T62)*NtoN2O*kgtoGg=0,"NO",('Activity data'!AU13*EF!$H44*EF!T62)*NtoN2O*kgtoGg)</f>
        <v>1.6070000497479042E-2</v>
      </c>
      <c r="AV44" s="27">
        <f>IF(('Activity data'!AV13*EF!$H44*EF!U62)*NtoN2O*kgtoGg=0,"NO",('Activity data'!AV13*EF!$H44*EF!U62)*NtoN2O*kgtoGg)</f>
        <v>1.6145524591945036E-2</v>
      </c>
      <c r="AW44" s="27">
        <f>IF(('Activity data'!AW13*EF!$H44*EF!V62)*NtoN2O*kgtoGg=0,"NO",('Activity data'!AW13*EF!$H44*EF!V62)*NtoN2O*kgtoGg)</f>
        <v>1.6219442580938142E-2</v>
      </c>
      <c r="AX44" s="27">
        <f>IF(('Activity data'!AX13*EF!$H44*EF!W62)*NtoN2O*kgtoGg=0,"NO",('Activity data'!AX13*EF!$H44*EF!W62)*NtoN2O*kgtoGg)</f>
        <v>1.6290975743204119E-2</v>
      </c>
      <c r="AY44" s="27">
        <f>IF(('Activity data'!AY13*EF!$H44*EF!X62)*NtoN2O*kgtoGg=0,"NO",('Activity data'!AY13*EF!$H44*EF!X62)*NtoN2O*kgtoGg)</f>
        <v>1.6360671671875947E-2</v>
      </c>
      <c r="AZ44" s="27">
        <f>IF(('Activity data'!AZ13*EF!$H44*EF!Y62)*NtoN2O*kgtoGg=0,"NO",('Activity data'!AZ13*EF!$H44*EF!Y62)*NtoN2O*kgtoGg)</f>
        <v>1.6427926876189464E-2</v>
      </c>
      <c r="BA44" s="27">
        <f>IF(('Activity data'!BA13*EF!$H44*EF!Z62)*NtoN2O*kgtoGg=0,"NO",('Activity data'!BA13*EF!$H44*EF!Z62)*NtoN2O*kgtoGg)</f>
        <v>1.6490797561748882E-2</v>
      </c>
      <c r="BB44" s="27">
        <f>IF(('Activity data'!BB13*EF!$H44*EF!AA62)*NtoN2O*kgtoGg=0,"NO",('Activity data'!BB13*EF!$H44*EF!AA62)*NtoN2O*kgtoGg)</f>
        <v>1.6551640518648342E-2</v>
      </c>
      <c r="BC44" s="27">
        <f>IF(('Activity data'!BC13*EF!$H44*EF!AB62)*NtoN2O*kgtoGg=0,"NO",('Activity data'!BC13*EF!$H44*EF!AB62)*NtoN2O*kgtoGg)</f>
        <v>1.6610822596898271E-2</v>
      </c>
      <c r="BD44" s="27">
        <f>IF(('Activity data'!BD13*EF!$H44*EF!AC62)*NtoN2O*kgtoGg=0,"NO",('Activity data'!BD13*EF!$H44*EF!AC62)*NtoN2O*kgtoGg)</f>
        <v>1.6667712669704054E-2</v>
      </c>
      <c r="BE44" s="27">
        <f>IF(('Activity data'!BE13*EF!$H44*EF!AD62)*NtoN2O*kgtoGg=0,"NO",('Activity data'!BE13*EF!$H44*EF!AD62)*NtoN2O*kgtoGg)</f>
        <v>1.6722767389990501E-2</v>
      </c>
      <c r="BF44" s="27">
        <f>IF(('Activity data'!BF13*EF!$H44*EF!AE62)*NtoN2O*kgtoGg=0,"NO",('Activity data'!BF13*EF!$H44*EF!AE62)*NtoN2O*kgtoGg)</f>
        <v>1.6775196463174172E-2</v>
      </c>
      <c r="BG44" s="27">
        <f>IF(('Activity data'!BG13*EF!$H44*EF!AF62)*NtoN2O*kgtoGg=0,"NO",('Activity data'!BG13*EF!$H44*EF!AF62)*NtoN2O*kgtoGg)</f>
        <v>1.6826241109997638E-2</v>
      </c>
      <c r="BH44" s="27">
        <f>IF(('Activity data'!BH13*EF!$H44*EF!AG62)*NtoN2O*kgtoGg=0,"NO",('Activity data'!BH13*EF!$H44*EF!AG62)*NtoN2O*kgtoGg)</f>
        <v>1.6875029537007157E-2</v>
      </c>
      <c r="BI44" s="27">
        <f>IF(('Activity data'!BI13*EF!$H44*EF!AH62)*NtoN2O*kgtoGg=0,"NO",('Activity data'!BI13*EF!$H44*EF!AH62)*NtoN2O*kgtoGg)</f>
        <v>1.6921581513240178E-2</v>
      </c>
      <c r="BJ44" s="27">
        <f>IF(('Activity data'!BJ13*EF!$H44*EF!AI62)*NtoN2O*kgtoGg=0,"NO",('Activity data'!BJ13*EF!$H44*EF!AI62)*NtoN2O*kgtoGg)</f>
        <v>1.6965851524050946E-2</v>
      </c>
      <c r="BK44" s="27">
        <f>IF(('Activity data'!BK13*EF!$H44*EF!AJ62)*NtoN2O*kgtoGg=0,"NO",('Activity data'!BK13*EF!$H44*EF!AJ62)*NtoN2O*kgtoGg)</f>
        <v>1.7007828281763254E-2</v>
      </c>
      <c r="BL44" s="27">
        <f>IF(('Activity data'!BL13*EF!$H44*EF!AK62)*NtoN2O*kgtoGg=0,"NO",('Activity data'!BL13*EF!$H44*EF!AK62)*NtoN2O*kgtoGg)</f>
        <v>1.7048107740674834E-2</v>
      </c>
      <c r="BM44" s="27">
        <f>IF(('Activity data'!BM13*EF!$H44*EF!AL62)*NtoN2O*kgtoGg=0,"NO",('Activity data'!BM13*EF!$H44*EF!AL62)*NtoN2O*kgtoGg)</f>
        <v>1.7082919504257801E-2</v>
      </c>
      <c r="BN44" s="27">
        <f>IF(('Activity data'!BN13*EF!$H44*EF!AM62)*NtoN2O*kgtoGg=0,"NO",('Activity data'!BN13*EF!$H44*EF!AM62)*NtoN2O*kgtoGg)</f>
        <v>1.711484677454183E-2</v>
      </c>
      <c r="BO44" s="27">
        <f>IF(('Activity data'!BO13*EF!$H44*EF!AN62)*NtoN2O*kgtoGg=0,"NO",('Activity data'!BO13*EF!$H44*EF!AN62)*NtoN2O*kgtoGg)</f>
        <v>1.7144381767875482E-2</v>
      </c>
      <c r="BP44" s="27">
        <f>IF(('Activity data'!BP13*EF!$H44*EF!AO62)*NtoN2O*kgtoGg=0,"NO",('Activity data'!BP13*EF!$H44*EF!AO62)*NtoN2O*kgtoGg)</f>
        <v>1.7171274019271092E-2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0.11732381389682568</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0.11939281317295336</v>
      </c>
      <c r="AM45" s="27">
        <f>IF(('Activity data'!AM14*EF!$H45*EF!L63)*NtoN2O*kgtoGg=0,"NO",('Activity data'!AM14*EF!$H45*EF!L63)*NtoN2O*kgtoGg)</f>
        <v>0.1202432435787722</v>
      </c>
      <c r="AN45" s="27">
        <f>IF(('Activity data'!AN14*EF!$H45*EF!M63)*NtoN2O*kgtoGg=0,"NO",('Activity data'!AN14*EF!$H45*EF!M63)*NtoN2O*kgtoGg)</f>
        <v>0.12116414701594369</v>
      </c>
      <c r="AO45" s="27">
        <f>IF(('Activity data'!AO14*EF!$H45*EF!N63)*NtoN2O*kgtoGg=0,"NO",('Activity data'!AO14*EF!$H45*EF!N63)*NtoN2O*kgtoGg)</f>
        <v>0.12211543840899508</v>
      </c>
      <c r="AP45" s="27">
        <f>IF(('Activity data'!AP14*EF!$H45*EF!O63)*NtoN2O*kgtoGg=0,"NO",('Activity data'!AP14*EF!$H45*EF!O63)*NtoN2O*kgtoGg)</f>
        <v>0.12310621040321831</v>
      </c>
      <c r="AQ45" s="27">
        <f>IF(('Activity data'!AQ14*EF!$H45*EF!P63)*NtoN2O*kgtoGg=0,"NO",('Activity data'!AQ14*EF!$H45*EF!P63)*NtoN2O*kgtoGg)</f>
        <v>0.12413092504679578</v>
      </c>
      <c r="AR45" s="27">
        <f>IF(('Activity data'!AR14*EF!$H45*EF!Q63)*NtoN2O*kgtoGg=0,"NO",('Activity data'!AR14*EF!$H45*EF!Q63)*NtoN2O*kgtoGg)</f>
        <v>0.12507273800737775</v>
      </c>
      <c r="AS45" s="27">
        <f>IF(('Activity data'!AS14*EF!$H45*EF!R63)*NtoN2O*kgtoGg=0,"NO",('Activity data'!AS14*EF!$H45*EF!R63)*NtoN2O*kgtoGg)</f>
        <v>0.12593209284427923</v>
      </c>
      <c r="AT45" s="27">
        <f>IF(('Activity data'!AT14*EF!$H45*EF!S63)*NtoN2O*kgtoGg=0,"NO",('Activity data'!AT14*EF!$H45*EF!S63)*NtoN2O*kgtoGg)</f>
        <v>0.12670639995562441</v>
      </c>
      <c r="AU45" s="27">
        <f>IF(('Activity data'!AU14*EF!$H45*EF!T63)*NtoN2O*kgtoGg=0,"NO",('Activity data'!AU14*EF!$H45*EF!T63)*NtoN2O*kgtoGg)</f>
        <v>0.12740114107481371</v>
      </c>
      <c r="AV45" s="27">
        <f>IF(('Activity data'!AV14*EF!$H45*EF!U63)*NtoN2O*kgtoGg=0,"NO",('Activity data'!AV14*EF!$H45*EF!U63)*NtoN2O*kgtoGg)</f>
        <v>0.12799988752881153</v>
      </c>
      <c r="AW45" s="27">
        <f>IF(('Activity data'!AW14*EF!$H45*EF!V63)*NtoN2O*kgtoGg=0,"NO",('Activity data'!AW14*EF!$H45*EF!V63)*NtoN2O*kgtoGg)</f>
        <v>0.12858590096080583</v>
      </c>
      <c r="AX45" s="27">
        <f>IF(('Activity data'!AX14*EF!$H45*EF!W63)*NtoN2O*kgtoGg=0,"NO",('Activity data'!AX14*EF!$H45*EF!W63)*NtoN2O*kgtoGg)</f>
        <v>0.1291530077570256</v>
      </c>
      <c r="AY45" s="27">
        <f>IF(('Activity data'!AY14*EF!$H45*EF!X63)*NtoN2O*kgtoGg=0,"NO",('Activity data'!AY14*EF!$H45*EF!X63)*NtoN2O*kgtoGg)</f>
        <v>0.12970554917371394</v>
      </c>
      <c r="AZ45" s="27">
        <f>IF(('Activity data'!AZ14*EF!$H45*EF!Y63)*NtoN2O*kgtoGg=0,"NO",('Activity data'!AZ14*EF!$H45*EF!Y63)*NtoN2O*kgtoGg)</f>
        <v>0.13023874080454845</v>
      </c>
      <c r="BA45" s="27">
        <f>IF(('Activity data'!BA14*EF!$H45*EF!Z63)*NtoN2O*kgtoGg=0,"NO",('Activity data'!BA14*EF!$H45*EF!Z63)*NtoN2O*kgtoGg)</f>
        <v>0.13073717246804978</v>
      </c>
      <c r="BB45" s="27">
        <f>IF(('Activity data'!BB14*EF!$H45*EF!AA63)*NtoN2O*kgtoGg=0,"NO",('Activity data'!BB14*EF!$H45*EF!AA63)*NtoN2O*kgtoGg)</f>
        <v>0.13121952852874641</v>
      </c>
      <c r="BC45" s="27">
        <f>IF(('Activity data'!BC14*EF!$H45*EF!AB63)*NtoN2O*kgtoGg=0,"NO",('Activity data'!BC14*EF!$H45*EF!AB63)*NtoN2O*kgtoGg)</f>
        <v>0.13168871733190812</v>
      </c>
      <c r="BD45" s="27">
        <f>IF(('Activity data'!BD14*EF!$H45*EF!AC63)*NtoN2O*kgtoGg=0,"NO",('Activity data'!BD14*EF!$H45*EF!AC63)*NtoN2O*kgtoGg)</f>
        <v>0.13213973537589774</v>
      </c>
      <c r="BE45" s="27">
        <f>IF(('Activity data'!BE14*EF!$H45*EF!AD63)*NtoN2O*kgtoGg=0,"NO",('Activity data'!BE14*EF!$H45*EF!AD63)*NtoN2O*kgtoGg)</f>
        <v>0.13257620295330377</v>
      </c>
      <c r="BF45" s="27">
        <f>IF(('Activity data'!BF14*EF!$H45*EF!AE63)*NtoN2O*kgtoGg=0,"NO",('Activity data'!BF14*EF!$H45*EF!AE63)*NtoN2O*kgtoGg)</f>
        <v>0.13299185469831412</v>
      </c>
      <c r="BG45" s="27">
        <f>IF(('Activity data'!BG14*EF!$H45*EF!AF63)*NtoN2O*kgtoGg=0,"NO",('Activity data'!BG14*EF!$H45*EF!AF63)*NtoN2O*kgtoGg)</f>
        <v>0.13339653086818046</v>
      </c>
      <c r="BH45" s="27">
        <f>IF(('Activity data'!BH14*EF!$H45*EF!AG63)*NtoN2O*kgtoGg=0,"NO",('Activity data'!BH14*EF!$H45*EF!AG63)*NtoN2O*kgtoGg)</f>
        <v>0.13378331998329182</v>
      </c>
      <c r="BI45" s="27">
        <f>IF(('Activity data'!BI14*EF!$H45*EF!AH63)*NtoN2O*kgtoGg=0,"NO",('Activity data'!BI14*EF!$H45*EF!AH63)*NtoN2O*kgtoGg)</f>
        <v>0.13415237877033442</v>
      </c>
      <c r="BJ45" s="27">
        <f>IF(('Activity data'!BJ14*EF!$H45*EF!AI63)*NtoN2O*kgtoGg=0,"NO",('Activity data'!BJ14*EF!$H45*EF!AI63)*NtoN2O*kgtoGg)</f>
        <v>0.13450334639435979</v>
      </c>
      <c r="BK45" s="27">
        <f>IF(('Activity data'!BK14*EF!$H45*EF!AJ63)*NtoN2O*kgtoGg=0,"NO",('Activity data'!BK14*EF!$H45*EF!AJ63)*NtoN2O*kgtoGg)</f>
        <v>0.13483613336795122</v>
      </c>
      <c r="BL45" s="27">
        <f>IF(('Activity data'!BL14*EF!$H45*EF!AK63)*NtoN2O*kgtoGg=0,"NO",('Activity data'!BL14*EF!$H45*EF!AK63)*NtoN2O*kgtoGg)</f>
        <v>0.13515546434918027</v>
      </c>
      <c r="BM45" s="27">
        <f>IF(('Activity data'!BM14*EF!$H45*EF!AL63)*NtoN2O*kgtoGg=0,"NO",('Activity data'!BM14*EF!$H45*EF!AL63)*NtoN2O*kgtoGg)</f>
        <v>0.13543144806206145</v>
      </c>
      <c r="BN45" s="27">
        <f>IF(('Activity data'!BN14*EF!$H45*EF!AM63)*NtoN2O*kgtoGg=0,"NO",('Activity data'!BN14*EF!$H45*EF!AM63)*NtoN2O*kgtoGg)</f>
        <v>0.13568456383926555</v>
      </c>
      <c r="BO45" s="27">
        <f>IF(('Activity data'!BO14*EF!$H45*EF!AN63)*NtoN2O*kgtoGg=0,"NO",('Activity data'!BO14*EF!$H45*EF!AN63)*NtoN2O*kgtoGg)</f>
        <v>0.13591871391617028</v>
      </c>
      <c r="BP45" s="27">
        <f>IF(('Activity data'!BP14*EF!$H45*EF!AO63)*NtoN2O*kgtoGg=0,"NO",('Activity data'!BP14*EF!$H45*EF!AO63)*NtoN2O*kgtoGg)</f>
        <v>0.13613191263476454</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9.6937181363551492E-2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8.9872834352323586E-2</v>
      </c>
      <c r="AL48" s="27">
        <f>IF(('Activity data'!AL17*EF!$H48*EF!K66)*NtoN2O*kgtoGg=0,"NO",('Activity data'!AL17*EF!$H48*EF!K66)*NtoN2O*kgtoGg)</f>
        <v>8.0131492579011976E-2</v>
      </c>
      <c r="AM48" s="27">
        <f>IF(('Activity data'!AM17*EF!$H48*EF!L66)*NtoN2O*kgtoGg=0,"NO",('Activity data'!AM17*EF!$H48*EF!L66)*NtoN2O*kgtoGg)</f>
        <v>8.1320176749873491E-2</v>
      </c>
      <c r="AN48" s="27">
        <f>IF(('Activity data'!AN17*EF!$H48*EF!M66)*NtoN2O*kgtoGg=0,"NO",('Activity data'!AN17*EF!$H48*EF!M66)*NtoN2O*kgtoGg)</f>
        <v>8.1755769683812693E-2</v>
      </c>
      <c r="AO48" s="27">
        <f>IF(('Activity data'!AO17*EF!$H48*EF!N66)*NtoN2O*kgtoGg=0,"NO",('Activity data'!AO17*EF!$H48*EF!N66)*NtoN2O*kgtoGg)</f>
        <v>8.1947417915130535E-2</v>
      </c>
      <c r="AP48" s="27">
        <f>IF(('Activity data'!AP17*EF!$H48*EF!O66)*NtoN2O*kgtoGg=0,"NO",('Activity data'!AP17*EF!$H48*EF!O66)*NtoN2O*kgtoGg)</f>
        <v>8.2290673772656878E-2</v>
      </c>
      <c r="AQ48" s="27">
        <f>IF(('Activity data'!AQ17*EF!$H48*EF!P66)*NtoN2O*kgtoGg=0,"NO",('Activity data'!AQ17*EF!$H48*EF!P66)*NtoN2O*kgtoGg)</f>
        <v>8.2464156515144993E-2</v>
      </c>
      <c r="AR48" s="27">
        <f>IF(('Activity data'!AR17*EF!$H48*EF!Q66)*NtoN2O*kgtoGg=0,"NO",('Activity data'!AR17*EF!$H48*EF!Q66)*NtoN2O*kgtoGg)</f>
        <v>8.2329714897169684E-2</v>
      </c>
      <c r="AS48" s="27">
        <f>IF(('Activity data'!AS17*EF!$H48*EF!R66)*NtoN2O*kgtoGg=0,"NO",('Activity data'!AS17*EF!$H48*EF!R66)*NtoN2O*kgtoGg)</f>
        <v>8.2194256790838402E-2</v>
      </c>
      <c r="AT48" s="27">
        <f>IF(('Activity data'!AT17*EF!$H48*EF!S66)*NtoN2O*kgtoGg=0,"NO",('Activity data'!AT17*EF!$H48*EF!S66)*NtoN2O*kgtoGg)</f>
        <v>8.2115355994907518E-2</v>
      </c>
      <c r="AU48" s="27">
        <f>IF(('Activity data'!AU17*EF!$H48*EF!T66)*NtoN2O*kgtoGg=0,"NO",('Activity data'!AU17*EF!$H48*EF!T66)*NtoN2O*kgtoGg)</f>
        <v>8.2690027423312107E-2</v>
      </c>
      <c r="AV48" s="27">
        <f>IF(('Activity data'!AV17*EF!$H48*EF!U66)*NtoN2O*kgtoGg=0,"NO",('Activity data'!AV17*EF!$H48*EF!U66)*NtoN2O*kgtoGg)</f>
        <v>8.296009212239043E-2</v>
      </c>
      <c r="AW48" s="27">
        <f>IF(('Activity data'!AW17*EF!$H48*EF!V66)*NtoN2O*kgtoGg=0,"NO",('Activity data'!AW17*EF!$H48*EF!V66)*NtoN2O*kgtoGg)</f>
        <v>8.3648081672890048E-2</v>
      </c>
      <c r="AX48" s="27">
        <f>IF(('Activity data'!AX17*EF!$H48*EF!W66)*NtoN2O*kgtoGg=0,"NO",('Activity data'!AX17*EF!$H48*EF!W66)*NtoN2O*kgtoGg)</f>
        <v>8.441591669226077E-2</v>
      </c>
      <c r="AY48" s="27">
        <f>IF(('Activity data'!AY17*EF!$H48*EF!X66)*NtoN2O*kgtoGg=0,"NO",('Activity data'!AY17*EF!$H48*EF!X66)*NtoN2O*kgtoGg)</f>
        <v>8.5631430031798308E-2</v>
      </c>
      <c r="AZ48" s="27">
        <f>IF(('Activity data'!AZ17*EF!$H48*EF!Y66)*NtoN2O*kgtoGg=0,"NO",('Activity data'!AZ17*EF!$H48*EF!Y66)*NtoN2O*kgtoGg)</f>
        <v>8.7044176273065529E-2</v>
      </c>
      <c r="BA48" s="27">
        <f>IF(('Activity data'!BA17*EF!$H48*EF!Z66)*NtoN2O*kgtoGg=0,"NO",('Activity data'!BA17*EF!$H48*EF!Z66)*NtoN2O*kgtoGg)</f>
        <v>8.7729449451354205E-2</v>
      </c>
      <c r="BB48" s="27">
        <f>IF(('Activity data'!BB17*EF!$H48*EF!AA66)*NtoN2O*kgtoGg=0,"NO",('Activity data'!BB17*EF!$H48*EF!AA66)*NtoN2O*kgtoGg)</f>
        <v>8.8388337904653738E-2</v>
      </c>
      <c r="BC48" s="27">
        <f>IF(('Activity data'!BC17*EF!$H48*EF!AB66)*NtoN2O*kgtoGg=0,"NO",('Activity data'!BC17*EF!$H48*EF!AB66)*NtoN2O*kgtoGg)</f>
        <v>8.9261287415006552E-2</v>
      </c>
      <c r="BD48" s="27">
        <f>IF(('Activity data'!BD17*EF!$H48*EF!AC66)*NtoN2O*kgtoGg=0,"NO",('Activity data'!BD17*EF!$H48*EF!AC66)*NtoN2O*kgtoGg)</f>
        <v>9.0084596913497461E-2</v>
      </c>
      <c r="BE48" s="27">
        <f>IF(('Activity data'!BE17*EF!$H48*EF!AD66)*NtoN2O*kgtoGg=0,"NO",('Activity data'!BE17*EF!$H48*EF!AD66)*NtoN2O*kgtoGg)</f>
        <v>9.113081957033374E-2</v>
      </c>
      <c r="BF48" s="27">
        <f>IF(('Activity data'!BF17*EF!$H48*EF!AE66)*NtoN2O*kgtoGg=0,"NO",('Activity data'!BF17*EF!$H48*EF!AE66)*NtoN2O*kgtoGg)</f>
        <v>9.2061153664707532E-2</v>
      </c>
      <c r="BG48" s="27">
        <f>IF(('Activity data'!BG17*EF!$H48*EF!AF66)*NtoN2O*kgtoGg=0,"NO",('Activity data'!BG17*EF!$H48*EF!AF66)*NtoN2O*kgtoGg)</f>
        <v>9.3353826186487521E-2</v>
      </c>
      <c r="BH48" s="27">
        <f>IF(('Activity data'!BH17*EF!$H48*EF!AG66)*NtoN2O*kgtoGg=0,"NO",('Activity data'!BH17*EF!$H48*EF!AG66)*NtoN2O*kgtoGg)</f>
        <v>9.4629182446879845E-2</v>
      </c>
      <c r="BI48" s="27">
        <f>IF(('Activity data'!BI17*EF!$H48*EF!AH66)*NtoN2O*kgtoGg=0,"NO",('Activity data'!BI17*EF!$H48*EF!AH66)*NtoN2O*kgtoGg)</f>
        <v>9.5933528572989299E-2</v>
      </c>
      <c r="BJ48" s="27">
        <f>IF(('Activity data'!BJ17*EF!$H48*EF!AI66)*NtoN2O*kgtoGg=0,"NO",('Activity data'!BJ17*EF!$H48*EF!AI66)*NtoN2O*kgtoGg)</f>
        <v>9.7279241540805181E-2</v>
      </c>
      <c r="BK48" s="27">
        <f>IF(('Activity data'!BK17*EF!$H48*EF!AJ66)*NtoN2O*kgtoGg=0,"NO",('Activity data'!BK17*EF!$H48*EF!AJ66)*NtoN2O*kgtoGg)</f>
        <v>9.8691383532743496E-2</v>
      </c>
      <c r="BL48" s="27">
        <f>IF(('Activity data'!BL17*EF!$H48*EF!AK66)*NtoN2O*kgtoGg=0,"NO",('Activity data'!BL17*EF!$H48*EF!AK66)*NtoN2O*kgtoGg)</f>
        <v>0.10030777547351701</v>
      </c>
      <c r="BM48" s="27">
        <f>IF(('Activity data'!BM17*EF!$H48*EF!AL66)*NtoN2O*kgtoGg=0,"NO",('Activity data'!BM17*EF!$H48*EF!AL66)*NtoN2O*kgtoGg)</f>
        <v>0.10050923080261732</v>
      </c>
      <c r="BN48" s="27">
        <f>IF(('Activity data'!BN17*EF!$H48*EF!AM66)*NtoN2O*kgtoGg=0,"NO",('Activity data'!BN17*EF!$H48*EF!AM66)*NtoN2O*kgtoGg)</f>
        <v>0.10048374921216208</v>
      </c>
      <c r="BO48" s="27">
        <f>IF(('Activity data'!BO17*EF!$H48*EF!AN66)*NtoN2O*kgtoGg=0,"NO",('Activity data'!BO17*EF!$H48*EF!AN66)*NtoN2O*kgtoGg)</f>
        <v>0.10047210309477214</v>
      </c>
      <c r="BP48" s="27">
        <f>IF(('Activity data'!BP17*EF!$H48*EF!AO66)*NtoN2O*kgtoGg=0,"NO",('Activity data'!BP17*EF!$H48*EF!AO66)*NtoN2O*kgtoGg)</f>
        <v>0.10039130543656628</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3.7923788015899955E-2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3.1349062302184247E-2</v>
      </c>
      <c r="AM49" s="27">
        <f>IF(('Activity data'!AM18*EF!$H49*EF!L67)*NtoN2O*kgtoGg=0,"NO",('Activity data'!AM18*EF!$H49*EF!L67)*NtoN2O*kgtoGg)</f>
        <v>3.1814099616860686E-2</v>
      </c>
      <c r="AN49" s="27">
        <f>IF(('Activity data'!AN18*EF!$H49*EF!M67)*NtoN2O*kgtoGg=0,"NO",('Activity data'!AN18*EF!$H49*EF!M67)*NtoN2O*kgtoGg)</f>
        <v>3.1984512391975112E-2</v>
      </c>
      <c r="AO49" s="27">
        <f>IF(('Activity data'!AO18*EF!$H49*EF!N67)*NtoN2O*kgtoGg=0,"NO",('Activity data'!AO18*EF!$H49*EF!N67)*NtoN2O*kgtoGg)</f>
        <v>3.2059489060327608E-2</v>
      </c>
      <c r="AP49" s="27">
        <f>IF(('Activity data'!AP18*EF!$H49*EF!O67)*NtoN2O*kgtoGg=0,"NO",('Activity data'!AP18*EF!$H49*EF!O67)*NtoN2O*kgtoGg)</f>
        <v>3.2193777701620192E-2</v>
      </c>
      <c r="AQ49" s="27">
        <f>IF(('Activity data'!AQ18*EF!$H49*EF!P67)*NtoN2O*kgtoGg=0,"NO",('Activity data'!AQ18*EF!$H49*EF!P67)*NtoN2O*kgtoGg)</f>
        <v>3.2261647662949706E-2</v>
      </c>
      <c r="AR49" s="27">
        <f>IF(('Activity data'!AR18*EF!$H49*EF!Q67)*NtoN2O*kgtoGg=0,"NO",('Activity data'!AR18*EF!$H49*EF!Q67)*NtoN2O*kgtoGg)</f>
        <v>3.2209051379986933E-2</v>
      </c>
      <c r="AS49" s="27">
        <f>IF(('Activity data'!AS18*EF!$H49*EF!R67)*NtoN2O*kgtoGg=0,"NO",('Activity data'!AS18*EF!$H49*EF!R67)*NtoN2O*kgtoGg)</f>
        <v>3.2156057426198696E-2</v>
      </c>
      <c r="AT49" s="27">
        <f>IF(('Activity data'!AT18*EF!$H49*EF!S67)*NtoN2O*kgtoGg=0,"NO",('Activity data'!AT18*EF!$H49*EF!S67)*NtoN2O*kgtoGg)</f>
        <v>3.2125189837342923E-2</v>
      </c>
      <c r="AU49" s="27">
        <f>IF(('Activity data'!AU18*EF!$H49*EF!T67)*NtoN2O*kgtoGg=0,"NO",('Activity data'!AU18*EF!$H49*EF!T67)*NtoN2O*kgtoGg)</f>
        <v>3.2350012935384892E-2</v>
      </c>
      <c r="AV49" s="27">
        <f>IF(('Activity data'!AV18*EF!$H49*EF!U67)*NtoN2O*kgtoGg=0,"NO",('Activity data'!AV18*EF!$H49*EF!U67)*NtoN2O*kgtoGg)</f>
        <v>3.2455667713606806E-2</v>
      </c>
      <c r="AW49" s="27">
        <f>IF(('Activity data'!AW18*EF!$H49*EF!V67)*NtoN2O*kgtoGg=0,"NO",('Activity data'!AW18*EF!$H49*EF!V67)*NtoN2O*kgtoGg)</f>
        <v>3.2724823155340255E-2</v>
      </c>
      <c r="AX49" s="27">
        <f>IF(('Activity data'!AX18*EF!$H49*EF!W67)*NtoN2O*kgtoGg=0,"NO",('Activity data'!AX18*EF!$H49*EF!W67)*NtoN2O*kgtoGg)</f>
        <v>3.302521576111029E-2</v>
      </c>
      <c r="AY49" s="27">
        <f>IF(('Activity data'!AY18*EF!$H49*EF!X67)*NtoN2O*kgtoGg=0,"NO",('Activity data'!AY18*EF!$H49*EF!X67)*NtoN2O*kgtoGg)</f>
        <v>3.3500749189777246E-2</v>
      </c>
      <c r="AZ49" s="27">
        <f>IF(('Activity data'!AZ18*EF!$H49*EF!Y67)*NtoN2O*kgtoGg=0,"NO",('Activity data'!AZ18*EF!$H49*EF!Y67)*NtoN2O*kgtoGg)</f>
        <v>3.4053444122933429E-2</v>
      </c>
      <c r="BA49" s="27">
        <f>IF(('Activity data'!BA18*EF!$H49*EF!Z67)*NtoN2O*kgtoGg=0,"NO",('Activity data'!BA18*EF!$H49*EF!Z67)*NtoN2O*kgtoGg)</f>
        <v>3.4321536864860155E-2</v>
      </c>
      <c r="BB49" s="27">
        <f>IF(('Activity data'!BB18*EF!$H49*EF!AA67)*NtoN2O*kgtoGg=0,"NO",('Activity data'!BB18*EF!$H49*EF!AA67)*NtoN2O*kgtoGg)</f>
        <v>3.457930736816521E-2</v>
      </c>
      <c r="BC49" s="27">
        <f>IF(('Activity data'!BC18*EF!$H49*EF!AB67)*NtoN2O*kgtoGg=0,"NO",('Activity data'!BC18*EF!$H49*EF!AB67)*NtoN2O*kgtoGg)</f>
        <v>3.4920822891038157E-2</v>
      </c>
      <c r="BD49" s="27">
        <f>IF(('Activity data'!BD18*EF!$H49*EF!AC67)*NtoN2O*kgtoGg=0,"NO",('Activity data'!BD18*EF!$H49*EF!AC67)*NtoN2O*kgtoGg)</f>
        <v>3.5242918236219972E-2</v>
      </c>
      <c r="BE49" s="27">
        <f>IF(('Activity data'!BE18*EF!$H49*EF!AD67)*NtoN2O*kgtoGg=0,"NO",('Activity data'!BE18*EF!$H49*EF!AD67)*NtoN2O*kgtoGg)</f>
        <v>3.565222172222178E-2</v>
      </c>
      <c r="BF49" s="27">
        <f>IF(('Activity data'!BF18*EF!$H49*EF!AE67)*NtoN2O*kgtoGg=0,"NO",('Activity data'!BF18*EF!$H49*EF!AE67)*NtoN2O*kgtoGg)</f>
        <v>3.6016187256217198E-2</v>
      </c>
      <c r="BG49" s="27">
        <f>IF(('Activity data'!BG18*EF!$H49*EF!AF67)*NtoN2O*kgtoGg=0,"NO",('Activity data'!BG18*EF!$H49*EF!AF67)*NtoN2O*kgtoGg)</f>
        <v>3.6521906919202943E-2</v>
      </c>
      <c r="BH49" s="27">
        <f>IF(('Activity data'!BH18*EF!$H49*EF!AG67)*NtoN2O*kgtoGg=0,"NO",('Activity data'!BH18*EF!$H49*EF!AG67)*NtoN2O*kgtoGg)</f>
        <v>3.7020852110135179E-2</v>
      </c>
      <c r="BI49" s="27">
        <f>IF(('Activity data'!BI18*EF!$H49*EF!AH67)*NtoN2O*kgtoGg=0,"NO",('Activity data'!BI18*EF!$H49*EF!AH67)*NtoN2O*kgtoGg)</f>
        <v>3.7531138723487602E-2</v>
      </c>
      <c r="BJ49" s="27">
        <f>IF(('Activity data'!BJ18*EF!$H49*EF!AI67)*NtoN2O*kgtoGg=0,"NO",('Activity data'!BJ18*EF!$H49*EF!AI67)*NtoN2O*kgtoGg)</f>
        <v>3.8057608882861187E-2</v>
      </c>
      <c r="BK49" s="27">
        <f>IF(('Activity data'!BK18*EF!$H49*EF!AJ67)*NtoN2O*kgtoGg=0,"NO",('Activity data'!BK18*EF!$H49*EF!AJ67)*NtoN2O*kgtoGg)</f>
        <v>3.86100674214458E-2</v>
      </c>
      <c r="BL49" s="27">
        <f>IF(('Activity data'!BL18*EF!$H49*EF!AK67)*NtoN2O*kgtoGg=0,"NO",('Activity data'!BL18*EF!$H49*EF!AK67)*NtoN2O*kgtoGg)</f>
        <v>3.9242432675419991E-2</v>
      </c>
      <c r="BM49" s="27">
        <f>IF(('Activity data'!BM18*EF!$H49*EF!AL67)*NtoN2O*kgtoGg=0,"NO",('Activity data'!BM18*EF!$H49*EF!AL67)*NtoN2O*kgtoGg)</f>
        <v>3.9321246078987203E-2</v>
      </c>
      <c r="BN49" s="27">
        <f>IF(('Activity data'!BN18*EF!$H49*EF!AM67)*NtoN2O*kgtoGg=0,"NO",('Activity data'!BN18*EF!$H49*EF!AM67)*NtoN2O*kgtoGg)</f>
        <v>3.9311277164880767E-2</v>
      </c>
      <c r="BO49" s="27">
        <f>IF(('Activity data'!BO18*EF!$H49*EF!AN67)*NtoN2O*kgtoGg=0,"NO",('Activity data'!BO18*EF!$H49*EF!AN67)*NtoN2O*kgtoGg)</f>
        <v>3.9306720967961367E-2</v>
      </c>
      <c r="BP49" s="27">
        <f>IF(('Activity data'!BP18*EF!$H49*EF!AO67)*NtoN2O*kgtoGg=0,"NO",('Activity data'!BP18*EF!$H49*EF!AO67)*NtoN2O*kgtoGg)</f>
        <v>3.9275111288178247E-2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0.33450793008613727</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0.3513244326937256</v>
      </c>
      <c r="AM50" s="27">
        <f>IF(('Activity data'!AM19*EF!$H50*EF!L68)*NtoN2O*kgtoGg=0,"NO",('Activity data'!AM19*EF!$H50*EF!L68)*NtoN2O*kgtoGg)</f>
        <v>0.36129485217399038</v>
      </c>
      <c r="AN50" s="27">
        <f>IF(('Activity data'!AN19*EF!$H50*EF!M68)*NtoN2O*kgtoGg=0,"NO",('Activity data'!AN19*EF!$H50*EF!M68)*NtoN2O*kgtoGg)</f>
        <v>0.36971919193734865</v>
      </c>
      <c r="AO50" s="27">
        <f>IF(('Activity data'!AO19*EF!$H50*EF!N68)*NtoN2O*kgtoGg=0,"NO",('Activity data'!AO19*EF!$H50*EF!N68)*NtoN2O*kgtoGg)</f>
        <v>0.37765549017976352</v>
      </c>
      <c r="AP50" s="27">
        <f>IF(('Activity data'!AP19*EF!$H50*EF!O68)*NtoN2O*kgtoGg=0,"NO",('Activity data'!AP19*EF!$H50*EF!O68)*NtoN2O*kgtoGg)</f>
        <v>0.38606521724231002</v>
      </c>
      <c r="AQ50" s="27">
        <f>IF(('Activity data'!AQ19*EF!$H50*EF!P68)*NtoN2O*kgtoGg=0,"NO",('Activity data'!AQ19*EF!$H50*EF!P68)*NtoN2O*kgtoGg)</f>
        <v>0.39415739256933385</v>
      </c>
      <c r="AR50" s="27">
        <f>IF(('Activity data'!AR19*EF!$H50*EF!Q68)*NtoN2O*kgtoGg=0,"NO",('Activity data'!AR19*EF!$H50*EF!Q68)*NtoN2O*kgtoGg)</f>
        <v>0.40136222552476242</v>
      </c>
      <c r="AS50" s="27">
        <f>IF(('Activity data'!AS19*EF!$H50*EF!R68)*NtoN2O*kgtoGg=0,"NO",('Activity data'!AS19*EF!$H50*EF!R68)*NtoN2O*kgtoGg)</f>
        <v>0.4084411828633559</v>
      </c>
      <c r="AT50" s="27">
        <f>IF(('Activity data'!AT19*EF!$H50*EF!S68)*NtoN2O*kgtoGg=0,"NO",('Activity data'!AT19*EF!$H50*EF!S68)*NtoN2O*kgtoGg)</f>
        <v>0.41554585769628438</v>
      </c>
      <c r="AU50" s="27">
        <f>IF(('Activity data'!AU19*EF!$H50*EF!T68)*NtoN2O*kgtoGg=0,"NO",('Activity data'!AU19*EF!$H50*EF!T68)*NtoN2O*kgtoGg)</f>
        <v>0.42433720571729061</v>
      </c>
      <c r="AV50" s="27">
        <f>IF(('Activity data'!AV19*EF!$H50*EF!U68)*NtoN2O*kgtoGg=0,"NO",('Activity data'!AV19*EF!$H50*EF!U68)*NtoN2O*kgtoGg)</f>
        <v>0.43221026242499966</v>
      </c>
      <c r="AW50" s="27">
        <f>IF(('Activity data'!AW19*EF!$H50*EF!V68)*NtoN2O*kgtoGg=0,"NO",('Activity data'!AW19*EF!$H50*EF!V68)*NtoN2O*kgtoGg)</f>
        <v>0.44132410161661811</v>
      </c>
      <c r="AX50" s="27">
        <f>IF(('Activity data'!AX19*EF!$H50*EF!W68)*NtoN2O*kgtoGg=0,"NO",('Activity data'!AX19*EF!$H50*EF!W68)*NtoN2O*kgtoGg)</f>
        <v>0.4507567081830976</v>
      </c>
      <c r="AY50" s="27">
        <f>IF(('Activity data'!AY19*EF!$H50*EF!X68)*NtoN2O*kgtoGg=0,"NO",('Activity data'!AY19*EF!$H50*EF!X68)*NtoN2O*kgtoGg)</f>
        <v>0.46162911738095824</v>
      </c>
      <c r="AZ50" s="27">
        <f>IF(('Activity data'!AZ19*EF!$H50*EF!Y68)*NtoN2O*kgtoGg=0,"NO",('Activity data'!AZ19*EF!$H50*EF!Y68)*NtoN2O*kgtoGg)</f>
        <v>0.47325598618388309</v>
      </c>
      <c r="BA50" s="27">
        <f>IF(('Activity data'!BA19*EF!$H50*EF!Z68)*NtoN2O*kgtoGg=0,"NO",('Activity data'!BA19*EF!$H50*EF!Z68)*NtoN2O*kgtoGg)</f>
        <v>0.4827883532678468</v>
      </c>
      <c r="BB50" s="27">
        <f>IF(('Activity data'!BB19*EF!$H50*EF!AA68)*NtoN2O*kgtoGg=0,"NO",('Activity data'!BB19*EF!$H50*EF!AA68)*NtoN2O*kgtoGg)</f>
        <v>0.49234599547233626</v>
      </c>
      <c r="BC50" s="27">
        <f>IF(('Activity data'!BC19*EF!$H50*EF!AB68)*NtoN2O*kgtoGg=0,"NO",('Activity data'!BC19*EF!$H50*EF!AB68)*NtoN2O*kgtoGg)</f>
        <v>0.50270736613247102</v>
      </c>
      <c r="BD50" s="27">
        <f>IF(('Activity data'!BD19*EF!$H50*EF!AC68)*NtoN2O*kgtoGg=0,"NO",('Activity data'!BD19*EF!$H50*EF!AC68)*NtoN2O*kgtoGg)</f>
        <v>0.51304348129567745</v>
      </c>
      <c r="BE50" s="27">
        <f>IF(('Activity data'!BE19*EF!$H50*EF!AD68)*NtoN2O*kgtoGg=0,"NO",('Activity data'!BE19*EF!$H50*EF!AD68)*NtoN2O*kgtoGg)</f>
        <v>0.52426733625916189</v>
      </c>
      <c r="BF50" s="27">
        <f>IF(('Activity data'!BF19*EF!$H50*EF!AE68)*NtoN2O*kgtoGg=0,"NO",('Activity data'!BF19*EF!$H50*EF!AE68)*NtoN2O*kgtoGg)</f>
        <v>0.53526214768117875</v>
      </c>
      <c r="BG50" s="27">
        <f>IF(('Activity data'!BG19*EF!$H50*EF!AF68)*NtoN2O*kgtoGg=0,"NO",('Activity data'!BG19*EF!$H50*EF!AF68)*NtoN2O*kgtoGg)</f>
        <v>0.54768796647792339</v>
      </c>
      <c r="BH50" s="27">
        <f>IF(('Activity data'!BH19*EF!$H50*EF!AG68)*NtoN2O*kgtoGg=0,"NO",('Activity data'!BH19*EF!$H50*EF!AG68)*NtoN2O*kgtoGg)</f>
        <v>0.56026774471009355</v>
      </c>
      <c r="BI50" s="27">
        <f>IF(('Activity data'!BI19*EF!$H50*EF!AH68)*NtoN2O*kgtoGg=0,"NO",('Activity data'!BI19*EF!$H50*EF!AH68)*NtoN2O*kgtoGg)</f>
        <v>0.57317222813050317</v>
      </c>
      <c r="BJ50" s="27">
        <f>IF(('Activity data'!BJ19*EF!$H50*EF!AI68)*NtoN2O*kgtoGg=0,"NO",('Activity data'!BJ19*EF!$H50*EF!AI68)*NtoN2O*kgtoGg)</f>
        <v>0.58645940885908054</v>
      </c>
      <c r="BK50" s="27">
        <f>IF(('Activity data'!BK19*EF!$H50*EF!AJ68)*NtoN2O*kgtoGg=0,"NO",('Activity data'!BK19*EF!$H50*EF!AJ68)*NtoN2O*kgtoGg)</f>
        <v>0.60023898528070463</v>
      </c>
      <c r="BL50" s="27">
        <f>IF(('Activity data'!BL19*EF!$H50*EF!AK68)*NtoN2O*kgtoGg=0,"NO",('Activity data'!BL19*EF!$H50*EF!AK68)*NtoN2O*kgtoGg)</f>
        <v>0.61506604816862342</v>
      </c>
      <c r="BM50" s="27">
        <f>IF(('Activity data'!BM19*EF!$H50*EF!AL68)*NtoN2O*kgtoGg=0,"NO",('Activity data'!BM19*EF!$H50*EF!AL68)*NtoN2O*kgtoGg)</f>
        <v>0.62466302454053602</v>
      </c>
      <c r="BN50" s="27">
        <f>IF(('Activity data'!BN19*EF!$H50*EF!AM68)*NtoN2O*kgtoGg=0,"NO",('Activity data'!BN19*EF!$H50*EF!AM68)*NtoN2O*kgtoGg)</f>
        <v>0.63346164694077634</v>
      </c>
      <c r="BO50" s="27">
        <f>IF(('Activity data'!BO19*EF!$H50*EF!AN68)*NtoN2O*kgtoGg=0,"NO",('Activity data'!BO19*EF!$H50*EF!AN68)*NtoN2O*kgtoGg)</f>
        <v>0.64239231479762804</v>
      </c>
      <c r="BP50" s="27">
        <f>IF(('Activity data'!BP19*EF!$H50*EF!AO68)*NtoN2O*kgtoGg=0,"NO",('Activity data'!BP19*EF!$H50*EF!AO68)*NtoN2O*kgtoGg)</f>
        <v>0.65111900498696662</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1.4765381650731566</v>
      </c>
      <c r="AM51" s="27">
        <f>IF(('Activity data'!AM20*EF!$H51*EF!L69)*NtoN2O*kgtoGg=0,"NO",('Activity data'!AM20*EF!$H51*EF!L69)*NtoN2O*kgtoGg)</f>
        <v>1.5360965677893541</v>
      </c>
      <c r="AN51" s="27">
        <f>IF(('Activity data'!AN20*EF!$H51*EF!M69)*NtoN2O*kgtoGg=0,"NO",('Activity data'!AN20*EF!$H51*EF!M69)*NtoN2O*kgtoGg)</f>
        <v>1.5741024562473178</v>
      </c>
      <c r="AO51" s="27">
        <f>IF(('Activity data'!AO20*EF!$H51*EF!N69)*NtoN2O*kgtoGg=0,"NO",('Activity data'!AO20*EF!$H51*EF!N69)*NtoN2O*kgtoGg)</f>
        <v>1.6051397901416917</v>
      </c>
      <c r="AP51" s="27">
        <f>IF(('Activity data'!AP20*EF!$H51*EF!O69)*NtoN2O*kgtoGg=0,"NO",('Activity data'!AP20*EF!$H51*EF!O69)*NtoN2O*kgtoGg)</f>
        <v>1.6408050922270412</v>
      </c>
      <c r="AQ51" s="27">
        <f>IF(('Activity data'!AQ20*EF!$H51*EF!P69)*NtoN2O*kgtoGg=0,"NO",('Activity data'!AQ20*EF!$H51*EF!P69)*NtoN2O*kgtoGg)</f>
        <v>1.6715308332573406</v>
      </c>
      <c r="AR51" s="27">
        <f>IF(('Activity data'!AR20*EF!$H51*EF!Q69)*NtoN2O*kgtoGg=0,"NO",('Activity data'!AR20*EF!$H51*EF!Q69)*NtoN2O*kgtoGg)</f>
        <v>1.6937089465743533</v>
      </c>
      <c r="AS51" s="27">
        <f>IF(('Activity data'!AS20*EF!$H51*EF!R69)*NtoN2O*kgtoGg=0,"NO",('Activity data'!AS20*EF!$H51*EF!R69)*NtoN2O*kgtoGg)</f>
        <v>1.7166052445178333</v>
      </c>
      <c r="AT51" s="27">
        <f>IF(('Activity data'!AT20*EF!$H51*EF!S69)*NtoN2O*kgtoGg=0,"NO",('Activity data'!AT20*EF!$H51*EF!S69)*NtoN2O*kgtoGg)</f>
        <v>1.7420839707309372</v>
      </c>
      <c r="AU51" s="27">
        <f>IF(('Activity data'!AU20*EF!$H51*EF!T69)*NtoN2O*kgtoGg=0,"NO",('Activity data'!AU20*EF!$H51*EF!T69)*NtoN2O*kgtoGg)</f>
        <v>1.7893892676148484</v>
      </c>
      <c r="AV51" s="27">
        <f>IF(('Activity data'!AV20*EF!$H51*EF!U69)*NtoN2O*kgtoGg=0,"NO",('Activity data'!AV20*EF!$H51*EF!U69)*NtoN2O*kgtoGg)</f>
        <v>1.828264209477662</v>
      </c>
      <c r="AW51" s="27">
        <f>IF(('Activity data'!AW20*EF!$H51*EF!V69)*NtoN2O*kgtoGg=0,"NO",('Activity data'!AW20*EF!$H51*EF!V69)*NtoN2O*kgtoGg)</f>
        <v>1.8815865579703432</v>
      </c>
      <c r="AX51" s="27">
        <f>IF(('Activity data'!AX20*EF!$H51*EF!W69)*NtoN2O*kgtoGg=0,"NO",('Activity data'!AX20*EF!$H51*EF!W69)*NtoN2O*kgtoGg)</f>
        <v>1.9386596655264206</v>
      </c>
      <c r="AY51" s="27">
        <f>IF(('Activity data'!AY20*EF!$H51*EF!X69)*NtoN2O*kgtoGg=0,"NO",('Activity data'!AY20*EF!$H51*EF!X69)*NtoN2O*kgtoGg)</f>
        <v>2.0120280805098902</v>
      </c>
      <c r="AZ51" s="27">
        <f>IF(('Activity data'!AZ20*EF!$H51*EF!Y69)*NtoN2O*kgtoGg=0,"NO",('Activity data'!AZ20*EF!$H51*EF!Y69)*NtoN2O*kgtoGg)</f>
        <v>2.0937559003032562</v>
      </c>
      <c r="BA51" s="27">
        <f>IF(('Activity data'!BA20*EF!$H51*EF!Z69)*NtoN2O*kgtoGg=0,"NO",('Activity data'!BA20*EF!$H51*EF!Z69)*NtoN2O*kgtoGg)</f>
        <v>2.152165815375505</v>
      </c>
      <c r="BB51" s="27">
        <f>IF(('Activity data'!BB20*EF!$H51*EF!AA69)*NtoN2O*kgtoGg=0,"NO",('Activity data'!BB20*EF!$H51*EF!AA69)*NtoN2O*kgtoGg)</f>
        <v>2.2108394841137309</v>
      </c>
      <c r="BC51" s="27">
        <f>IF(('Activity data'!BC20*EF!$H51*EF!AB69)*NtoN2O*kgtoGg=0,"NO",('Activity data'!BC20*EF!$H51*EF!AB69)*NtoN2O*kgtoGg)</f>
        <v>2.2783102512928846</v>
      </c>
      <c r="BD51" s="27">
        <f>IF(('Activity data'!BD20*EF!$H51*EF!AC69)*NtoN2O*kgtoGg=0,"NO",('Activity data'!BD20*EF!$H51*EF!AC69)*NtoN2O*kgtoGg)</f>
        <v>2.3454348377745018</v>
      </c>
      <c r="BE51" s="27">
        <f>IF(('Activity data'!BE20*EF!$H51*EF!AD69)*NtoN2O*kgtoGg=0,"NO",('Activity data'!BE20*EF!$H51*EF!AD69)*NtoN2O*kgtoGg)</f>
        <v>2.4221050334174183</v>
      </c>
      <c r="BF51" s="27">
        <f>IF(('Activity data'!BF20*EF!$H51*EF!AE69)*NtoN2O*kgtoGg=0,"NO",('Activity data'!BF20*EF!$H51*EF!AE69)*NtoN2O*kgtoGg)</f>
        <v>2.4961923885732098</v>
      </c>
      <c r="BG51" s="27">
        <f>IF(('Activity data'!BG20*EF!$H51*EF!AF69)*NtoN2O*kgtoGg=0,"NO",('Activity data'!BG20*EF!$H51*EF!AF69)*NtoN2O*kgtoGg)</f>
        <v>2.5854095684242697</v>
      </c>
      <c r="BH51" s="27">
        <f>IF(('Activity data'!BH20*EF!$H51*EF!AG69)*NtoN2O*kgtoGg=0,"NO",('Activity data'!BH20*EF!$H51*EF!AG69)*NtoN2O*kgtoGg)</f>
        <v>2.6759759760579005</v>
      </c>
      <c r="BI51" s="27">
        <f>IF(('Activity data'!BI20*EF!$H51*EF!AH69)*NtoN2O*kgtoGg=0,"NO",('Activity data'!BI20*EF!$H51*EF!AH69)*NtoN2O*kgtoGg)</f>
        <v>2.7696965255717316</v>
      </c>
      <c r="BJ51" s="27">
        <f>IF(('Activity data'!BJ20*EF!$H51*EF!AI69)*NtoN2O*kgtoGg=0,"NO",('Activity data'!BJ20*EF!$H51*EF!AI69)*NtoN2O*kgtoGg)</f>
        <v>2.8671529198341865</v>
      </c>
      <c r="BK51" s="27">
        <f>IF(('Activity data'!BK20*EF!$H51*EF!AJ69)*NtoN2O*kgtoGg=0,"NO",('Activity data'!BK20*EF!$H51*EF!AJ69)*NtoN2O*kgtoGg)</f>
        <v>2.9694530104266339</v>
      </c>
      <c r="BL51" s="27">
        <f>IF(('Activity data'!BL20*EF!$H51*EF!AK69)*NtoN2O*kgtoGg=0,"NO",('Activity data'!BL20*EF!$H51*EF!AK69)*NtoN2O*kgtoGg)</f>
        <v>3.0822253944449796</v>
      </c>
      <c r="BM51" s="27">
        <f>IF(('Activity data'!BM20*EF!$H51*EF!AL69)*NtoN2O*kgtoGg=0,"NO",('Activity data'!BM20*EF!$H51*EF!AL69)*NtoN2O*kgtoGg)</f>
        <v>3.1406129678118302</v>
      </c>
      <c r="BN51" s="27">
        <f>IF(('Activity data'!BN20*EF!$H51*EF!AM69)*NtoN2O*kgtoGg=0,"NO",('Activity data'!BN20*EF!$H51*EF!AM69)*NtoN2O*kgtoGg)</f>
        <v>3.190955820128321</v>
      </c>
      <c r="BO51" s="27">
        <f>IF(('Activity data'!BO20*EF!$H51*EF!AN69)*NtoN2O*kgtoGg=0,"NO",('Activity data'!BO20*EF!$H51*EF!AN69)*NtoN2O*kgtoGg)</f>
        <v>3.242887973994748</v>
      </c>
      <c r="BP51" s="27">
        <f>IF(('Activity data'!BP20*EF!$H51*EF!AO69)*NtoN2O*kgtoGg=0,"NO",('Activity data'!BP20*EF!$H51*EF!AO69)*NtoN2O*kgtoGg)</f>
        <v>3.2929911635625113</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1.3937830420255733E-2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1.4638518028905246E-2</v>
      </c>
      <c r="AM52" s="27">
        <f>IF(('Activity data'!AM21*EF!$H52*EF!L70)*NtoN2O*kgtoGg=0,"NO",('Activity data'!AM21*EF!$H52*EF!L70)*NtoN2O*kgtoGg)</f>
        <v>1.505395217391628E-2</v>
      </c>
      <c r="AN52" s="27">
        <f>IF(('Activity data'!AN21*EF!$H52*EF!M70)*NtoN2O*kgtoGg=0,"NO",('Activity data'!AN21*EF!$H52*EF!M70)*NtoN2O*kgtoGg)</f>
        <v>1.5404966330722875E-2</v>
      </c>
      <c r="AO52" s="27">
        <f>IF(('Activity data'!AO21*EF!$H52*EF!N70)*NtoN2O*kgtoGg=0,"NO",('Activity data'!AO21*EF!$H52*EF!N70)*NtoN2O*kgtoGg)</f>
        <v>1.5735645424156824E-2</v>
      </c>
      <c r="AP52" s="27">
        <f>IF(('Activity data'!AP21*EF!$H52*EF!O70)*NtoN2O*kgtoGg=0,"NO",('Activity data'!AP21*EF!$H52*EF!O70)*NtoN2O*kgtoGg)</f>
        <v>1.6086050718429598E-2</v>
      </c>
      <c r="AQ52" s="27">
        <f>IF(('Activity data'!AQ21*EF!$H52*EF!P70)*NtoN2O*kgtoGg=0,"NO",('Activity data'!AQ21*EF!$H52*EF!P70)*NtoN2O*kgtoGg)</f>
        <v>1.642322469038893E-2</v>
      </c>
      <c r="AR52" s="27">
        <f>IF(('Activity data'!AR21*EF!$H52*EF!Q70)*NtoN2O*kgtoGg=0,"NO",('Activity data'!AR21*EF!$H52*EF!Q70)*NtoN2O*kgtoGg)</f>
        <v>1.6723426063531784E-2</v>
      </c>
      <c r="AS52" s="27">
        <f>IF(('Activity data'!AS21*EF!$H52*EF!R70)*NtoN2O*kgtoGg=0,"NO",('Activity data'!AS21*EF!$H52*EF!R70)*NtoN2O*kgtoGg)</f>
        <v>1.7018382619306511E-2</v>
      </c>
      <c r="AT52" s="27">
        <f>IF(('Activity data'!AT21*EF!$H52*EF!S70)*NtoN2O*kgtoGg=0,"NO",('Activity data'!AT21*EF!$H52*EF!S70)*NtoN2O*kgtoGg)</f>
        <v>1.7314410737345198E-2</v>
      </c>
      <c r="AU52" s="27">
        <f>IF(('Activity data'!AU21*EF!$H52*EF!T70)*NtoN2O*kgtoGg=0,"NO",('Activity data'!AU21*EF!$H52*EF!T70)*NtoN2O*kgtoGg)</f>
        <v>1.7680716904887126E-2</v>
      </c>
      <c r="AV52" s="27">
        <f>IF(('Activity data'!AV21*EF!$H52*EF!U70)*NtoN2O*kgtoGg=0,"NO",('Activity data'!AV21*EF!$H52*EF!U70)*NtoN2O*kgtoGg)</f>
        <v>1.8008760934375E-2</v>
      </c>
      <c r="AW52" s="27">
        <f>IF(('Activity data'!AW21*EF!$H52*EF!V70)*NtoN2O*kgtoGg=0,"NO",('Activity data'!AW21*EF!$H52*EF!V70)*NtoN2O*kgtoGg)</f>
        <v>1.8388504234025771E-2</v>
      </c>
      <c r="AX52" s="27">
        <f>IF(('Activity data'!AX21*EF!$H52*EF!W70)*NtoN2O*kgtoGg=0,"NO",('Activity data'!AX21*EF!$H52*EF!W70)*NtoN2O*kgtoGg)</f>
        <v>1.8781529507629086E-2</v>
      </c>
      <c r="AY52" s="27">
        <f>IF(('Activity data'!AY21*EF!$H52*EF!X70)*NtoN2O*kgtoGg=0,"NO",('Activity data'!AY21*EF!$H52*EF!X70)*NtoN2O*kgtoGg)</f>
        <v>1.9234546557539943E-2</v>
      </c>
      <c r="AZ52" s="27">
        <f>IF(('Activity data'!AZ21*EF!$H52*EF!Y70)*NtoN2O*kgtoGg=0,"NO",('Activity data'!AZ21*EF!$H52*EF!Y70)*NtoN2O*kgtoGg)</f>
        <v>1.9718999424328476E-2</v>
      </c>
      <c r="BA52" s="27">
        <f>IF(('Activity data'!BA21*EF!$H52*EF!Z70)*NtoN2O*kgtoGg=0,"NO",('Activity data'!BA21*EF!$H52*EF!Z70)*NtoN2O*kgtoGg)</f>
        <v>2.0116181386160299E-2</v>
      </c>
      <c r="BB52" s="27">
        <f>IF(('Activity data'!BB21*EF!$H52*EF!AA70)*NtoN2O*kgtoGg=0,"NO",('Activity data'!BB21*EF!$H52*EF!AA70)*NtoN2O*kgtoGg)</f>
        <v>2.0514416478014028E-2</v>
      </c>
      <c r="BC52" s="27">
        <f>IF(('Activity data'!BC21*EF!$H52*EF!AB70)*NtoN2O*kgtoGg=0,"NO",('Activity data'!BC21*EF!$H52*EF!AB70)*NtoN2O*kgtoGg)</f>
        <v>2.0946140255519642E-2</v>
      </c>
      <c r="BD52" s="27">
        <f>IF(('Activity data'!BD21*EF!$H52*EF!AC70)*NtoN2O*kgtoGg=0,"NO",('Activity data'!BD21*EF!$H52*EF!AC70)*NtoN2O*kgtoGg)</f>
        <v>2.1376811720653244E-2</v>
      </c>
      <c r="BE52" s="27">
        <f>IF(('Activity data'!BE21*EF!$H52*EF!AD70)*NtoN2O*kgtoGg=0,"NO",('Activity data'!BE21*EF!$H52*EF!AD70)*NtoN2O*kgtoGg)</f>
        <v>2.1844472344131772E-2</v>
      </c>
      <c r="BF52" s="27">
        <f>IF(('Activity data'!BF21*EF!$H52*EF!AE70)*NtoN2O*kgtoGg=0,"NO",('Activity data'!BF21*EF!$H52*EF!AE70)*NtoN2O*kgtoGg)</f>
        <v>2.2302589486715801E-2</v>
      </c>
      <c r="BG52" s="27">
        <f>IF(('Activity data'!BG21*EF!$H52*EF!AF70)*NtoN2O*kgtoGg=0,"NO",('Activity data'!BG21*EF!$H52*EF!AF70)*NtoN2O*kgtoGg)</f>
        <v>2.2820331936580167E-2</v>
      </c>
      <c r="BH52" s="27">
        <f>IF(('Activity data'!BH21*EF!$H52*EF!AG70)*NtoN2O*kgtoGg=0,"NO",('Activity data'!BH21*EF!$H52*EF!AG70)*NtoN2O*kgtoGg)</f>
        <v>2.3344489362920589E-2</v>
      </c>
      <c r="BI52" s="27">
        <f>IF(('Activity data'!BI21*EF!$H52*EF!AH70)*NtoN2O*kgtoGg=0,"NO",('Activity data'!BI21*EF!$H52*EF!AH70)*NtoN2O*kgtoGg)</f>
        <v>2.3882176172104322E-2</v>
      </c>
      <c r="BJ52" s="27">
        <f>IF(('Activity data'!BJ21*EF!$H52*EF!AI70)*NtoN2O*kgtoGg=0,"NO",('Activity data'!BJ21*EF!$H52*EF!AI70)*NtoN2O*kgtoGg)</f>
        <v>2.443580870246171E-2</v>
      </c>
      <c r="BK52" s="27">
        <f>IF(('Activity data'!BK21*EF!$H52*EF!AJ70)*NtoN2O*kgtoGg=0,"NO",('Activity data'!BK21*EF!$H52*EF!AJ70)*NtoN2O*kgtoGg)</f>
        <v>2.5009957720029383E-2</v>
      </c>
      <c r="BL52" s="27">
        <f>IF(('Activity data'!BL21*EF!$H52*EF!AK70)*NtoN2O*kgtoGg=0,"NO",('Activity data'!BL21*EF!$H52*EF!AK70)*NtoN2O*kgtoGg)</f>
        <v>2.5627752007025998E-2</v>
      </c>
      <c r="BM52" s="27">
        <f>IF(('Activity data'!BM21*EF!$H52*EF!AL70)*NtoN2O*kgtoGg=0,"NO",('Activity data'!BM21*EF!$H52*EF!AL70)*NtoN2O*kgtoGg)</f>
        <v>2.6027626022522357E-2</v>
      </c>
      <c r="BN52" s="27">
        <f>IF(('Activity data'!BN21*EF!$H52*EF!AM70)*NtoN2O*kgtoGg=0,"NO",('Activity data'!BN21*EF!$H52*EF!AM70)*NtoN2O*kgtoGg)</f>
        <v>2.6394235289199042E-2</v>
      </c>
      <c r="BO52" s="27">
        <f>IF(('Activity data'!BO21*EF!$H52*EF!AN70)*NtoN2O*kgtoGg=0,"NO",('Activity data'!BO21*EF!$H52*EF!AN70)*NtoN2O*kgtoGg)</f>
        <v>2.6766346449901193E-2</v>
      </c>
      <c r="BP52" s="27">
        <f>IF(('Activity data'!BP21*EF!$H52*EF!AO70)*NtoN2O*kgtoGg=0,"NO",('Activity data'!BP21*EF!$H52*EF!AO70)*NtoN2O*kgtoGg)</f>
        <v>2.7129958541123631E-2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6.1522423544714912E-2</v>
      </c>
      <c r="AM53" s="27">
        <f>IF(('Activity data'!AM22*EF!$H53*EF!L71)*NtoN2O*kgtoGg=0,"NO",('Activity data'!AM22*EF!$H53*EF!L71)*NtoN2O*kgtoGg)</f>
        <v>6.4004023657889819E-2</v>
      </c>
      <c r="AN53" s="27">
        <f>IF(('Activity data'!AN22*EF!$H53*EF!M71)*NtoN2O*kgtoGg=0,"NO",('Activity data'!AN22*EF!$H53*EF!M71)*NtoN2O*kgtoGg)</f>
        <v>6.5587602343638293E-2</v>
      </c>
      <c r="AO53" s="27">
        <f>IF(('Activity data'!AO22*EF!$H53*EF!N71)*NtoN2O*kgtoGg=0,"NO",('Activity data'!AO22*EF!$H53*EF!N71)*NtoN2O*kgtoGg)</f>
        <v>6.688082458923722E-2</v>
      </c>
      <c r="AP53" s="27">
        <f>IF(('Activity data'!AP22*EF!$H53*EF!O71)*NtoN2O*kgtoGg=0,"NO",('Activity data'!AP22*EF!$H53*EF!O71)*NtoN2O*kgtoGg)</f>
        <v>6.8366878842793452E-2</v>
      </c>
      <c r="AQ53" s="27">
        <f>IF(('Activity data'!AQ22*EF!$H53*EF!P71)*NtoN2O*kgtoGg=0,"NO",('Activity data'!AQ22*EF!$H53*EF!P71)*NtoN2O*kgtoGg)</f>
        <v>6.9647118052389267E-2</v>
      </c>
      <c r="AR53" s="27">
        <f>IF(('Activity data'!AR22*EF!$H53*EF!Q71)*NtoN2O*kgtoGg=0,"NO",('Activity data'!AR22*EF!$H53*EF!Q71)*NtoN2O*kgtoGg)</f>
        <v>7.0571206107264792E-2</v>
      </c>
      <c r="AS53" s="27">
        <f>IF(('Activity data'!AS22*EF!$H53*EF!R71)*NtoN2O*kgtoGg=0,"NO",('Activity data'!AS22*EF!$H53*EF!R71)*NtoN2O*kgtoGg)</f>
        <v>7.1525218521576464E-2</v>
      </c>
      <c r="AT53" s="27">
        <f>IF(('Activity data'!AT22*EF!$H53*EF!S71)*NtoN2O*kgtoGg=0,"NO",('Activity data'!AT22*EF!$H53*EF!S71)*NtoN2O*kgtoGg)</f>
        <v>7.2586832113789121E-2</v>
      </c>
      <c r="AU53" s="27">
        <f>IF(('Activity data'!AU22*EF!$H53*EF!T71)*NtoN2O*kgtoGg=0,"NO",('Activity data'!AU22*EF!$H53*EF!T71)*NtoN2O*kgtoGg)</f>
        <v>7.4557886150618743E-2</v>
      </c>
      <c r="AV53" s="27">
        <f>IF(('Activity data'!AV22*EF!$H53*EF!U71)*NtoN2O*kgtoGg=0,"NO",('Activity data'!AV22*EF!$H53*EF!U71)*NtoN2O*kgtoGg)</f>
        <v>7.6177675394902652E-2</v>
      </c>
      <c r="AW53" s="27">
        <f>IF(('Activity data'!AW22*EF!$H53*EF!V71)*NtoN2O*kgtoGg=0,"NO",('Activity data'!AW22*EF!$H53*EF!V71)*NtoN2O*kgtoGg)</f>
        <v>7.8399439915431052E-2</v>
      </c>
      <c r="AX53" s="27">
        <f>IF(('Activity data'!AX22*EF!$H53*EF!W71)*NtoN2O*kgtoGg=0,"NO",('Activity data'!AX22*EF!$H53*EF!W71)*NtoN2O*kgtoGg)</f>
        <v>8.0777486063600953E-2</v>
      </c>
      <c r="AY53" s="27">
        <f>IF(('Activity data'!AY22*EF!$H53*EF!X71)*NtoN2O*kgtoGg=0,"NO",('Activity data'!AY22*EF!$H53*EF!X71)*NtoN2O*kgtoGg)</f>
        <v>8.3834503354578829E-2</v>
      </c>
      <c r="AZ53" s="27">
        <f>IF(('Activity data'!AZ22*EF!$H53*EF!Y71)*NtoN2O*kgtoGg=0,"NO",('Activity data'!AZ22*EF!$H53*EF!Y71)*NtoN2O*kgtoGg)</f>
        <v>8.7239829179302425E-2</v>
      </c>
      <c r="BA53" s="27">
        <f>IF(('Activity data'!BA22*EF!$H53*EF!Z71)*NtoN2O*kgtoGg=0,"NO",('Activity data'!BA22*EF!$H53*EF!Z71)*NtoN2O*kgtoGg)</f>
        <v>8.9673575640646125E-2</v>
      </c>
      <c r="BB53" s="27">
        <f>IF(('Activity data'!BB22*EF!$H53*EF!AA71)*NtoN2O*kgtoGg=0,"NO",('Activity data'!BB22*EF!$H53*EF!AA71)*NtoN2O*kgtoGg)</f>
        <v>9.2118311838072203E-2</v>
      </c>
      <c r="BC53" s="27">
        <f>IF(('Activity data'!BC22*EF!$H53*EF!AB71)*NtoN2O*kgtoGg=0,"NO",('Activity data'!BC22*EF!$H53*EF!AB71)*NtoN2O*kgtoGg)</f>
        <v>9.4929593803870282E-2</v>
      </c>
      <c r="BD53" s="27">
        <f>IF(('Activity data'!BD22*EF!$H53*EF!AC71)*NtoN2O*kgtoGg=0,"NO",('Activity data'!BD22*EF!$H53*EF!AC71)*NtoN2O*kgtoGg)</f>
        <v>9.7726451573937681E-2</v>
      </c>
      <c r="BE53" s="27">
        <f>IF(('Activity data'!BE22*EF!$H53*EF!AD71)*NtoN2O*kgtoGg=0,"NO",('Activity data'!BE22*EF!$H53*EF!AD71)*NtoN2O*kgtoGg)</f>
        <v>0.10092104305905919</v>
      </c>
      <c r="BF53" s="27">
        <f>IF(('Activity data'!BF22*EF!$H53*EF!AE71)*NtoN2O*kgtoGg=0,"NO",('Activity data'!BF22*EF!$H53*EF!AE71)*NtoN2O*kgtoGg)</f>
        <v>0.10400801619055049</v>
      </c>
      <c r="BG53" s="27">
        <f>IF(('Activity data'!BG22*EF!$H53*EF!AF71)*NtoN2O*kgtoGg=0,"NO",('Activity data'!BG22*EF!$H53*EF!AF71)*NtoN2O*kgtoGg)</f>
        <v>0.10772539868434468</v>
      </c>
      <c r="BH53" s="27">
        <f>IF(('Activity data'!BH22*EF!$H53*EF!AG71)*NtoN2O*kgtoGg=0,"NO",('Activity data'!BH22*EF!$H53*EF!AG71)*NtoN2O*kgtoGg)</f>
        <v>0.11149899900241261</v>
      </c>
      <c r="BI53" s="27">
        <f>IF(('Activity data'!BI22*EF!$H53*EF!AH71)*NtoN2O*kgtoGg=0,"NO",('Activity data'!BI22*EF!$H53*EF!AH71)*NtoN2O*kgtoGg)</f>
        <v>0.11540402189882226</v>
      </c>
      <c r="BJ53" s="27">
        <f>IF(('Activity data'!BJ22*EF!$H53*EF!AI71)*NtoN2O*kgtoGg=0,"NO",('Activity data'!BJ22*EF!$H53*EF!AI71)*NtoN2O*kgtoGg)</f>
        <v>0.11946470499309121</v>
      </c>
      <c r="BK53" s="27">
        <f>IF(('Activity data'!BK22*EF!$H53*EF!AJ71)*NtoN2O*kgtoGg=0,"NO",('Activity data'!BK22*EF!$H53*EF!AJ71)*NtoN2O*kgtoGg)</f>
        <v>0.1237272087677765</v>
      </c>
      <c r="BL53" s="27">
        <f>IF(('Activity data'!BL22*EF!$H53*EF!AK71)*NtoN2O*kgtoGg=0,"NO",('Activity data'!BL22*EF!$H53*EF!AK71)*NtoN2O*kgtoGg)</f>
        <v>0.1284260581018743</v>
      </c>
      <c r="BM53" s="27">
        <f>IF(('Activity data'!BM22*EF!$H53*EF!AL71)*NtoN2O*kgtoGg=0,"NO",('Activity data'!BM22*EF!$H53*EF!AL71)*NtoN2O*kgtoGg)</f>
        <v>0.13085887365882637</v>
      </c>
      <c r="BN53" s="27">
        <f>IF(('Activity data'!BN22*EF!$H53*EF!AM71)*NtoN2O*kgtoGg=0,"NO",('Activity data'!BN22*EF!$H53*EF!AM71)*NtoN2O*kgtoGg)</f>
        <v>0.13295649250534683</v>
      </c>
      <c r="BO53" s="27">
        <f>IF(('Activity data'!BO22*EF!$H53*EF!AN71)*NtoN2O*kgtoGg=0,"NO",('Activity data'!BO22*EF!$H53*EF!AN71)*NtoN2O*kgtoGg)</f>
        <v>0.13512033224978132</v>
      </c>
      <c r="BP53" s="27">
        <f>IF(('Activity data'!BP22*EF!$H53*EF!AO71)*NtoN2O*kgtoGg=0,"NO",('Activity data'!BP22*EF!$H53*EF!AO71)*NtoN2O*kgtoGg)</f>
        <v>0.13720796514843811</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893.03570048379652</v>
      </c>
      <c r="AN86" s="22">
        <f>'Activity data'!AN45*EF!$H$149*CtoCO2*ttoGg</f>
        <v>897.75050855247002</v>
      </c>
      <c r="AO86" s="22">
        <f>'Activity data'!AO45*EF!$H$149*CtoCO2*ttoGg</f>
        <v>901.41331497263798</v>
      </c>
      <c r="AP86" s="22">
        <f>'Activity data'!AP45*EF!$H$149*CtoCO2*ttoGg</f>
        <v>904.71380330078057</v>
      </c>
      <c r="AQ86" s="22">
        <f>'Activity data'!AQ45*EF!$H$149*CtoCO2*ttoGg</f>
        <v>908.20500855686078</v>
      </c>
      <c r="AR86" s="22">
        <f>'Activity data'!AR45*EF!$H$149*CtoCO2*ttoGg</f>
        <v>911.43996858629851</v>
      </c>
      <c r="AS86" s="22">
        <f>'Activity data'!AS45*EF!$H$149*CtoCO2*ttoGg</f>
        <v>914.19272561761863</v>
      </c>
      <c r="AT86" s="22">
        <f>'Activity data'!AT45*EF!$H$149*CtoCO2*ttoGg</f>
        <v>916.89440643569799</v>
      </c>
      <c r="AU86" s="22">
        <f>'Activity data'!AU45*EF!$H$149*CtoCO2*ttoGg</f>
        <v>919.6295770213552</v>
      </c>
      <c r="AV86" s="22">
        <f>'Activity data'!AV45*EF!$H$149*CtoCO2*ttoGg</f>
        <v>923.26255709721102</v>
      </c>
      <c r="AW86" s="22">
        <f>'Activity data'!AW45*EF!$H$149*CtoCO2*ttoGg</f>
        <v>926.42076444204258</v>
      </c>
      <c r="AX86" s="22">
        <f>'Activity data'!AX45*EF!$H$149*CtoCO2*ttoGg</f>
        <v>930.16639152266441</v>
      </c>
      <c r="AY86" s="22">
        <f>'Activity data'!AY45*EF!$H$149*CtoCO2*ttoGg</f>
        <v>934.01384504693101</v>
      </c>
      <c r="AZ86" s="22">
        <f>'Activity data'!AZ45*EF!$H$149*CtoCO2*ttoGg</f>
        <v>938.49499692262714</v>
      </c>
      <c r="BA86" s="22">
        <f>'Activity data'!BA45*EF!$H$149*CtoCO2*ttoGg</f>
        <v>943.24544354000125</v>
      </c>
      <c r="BB86" s="22">
        <f>'Activity data'!BB45*EF!$H$149*CtoCO2*ttoGg</f>
        <v>946.93992351486327</v>
      </c>
      <c r="BC86" s="22">
        <f>'Activity data'!BC45*EF!$H$149*CtoCO2*ttoGg</f>
        <v>950.58912100180544</v>
      </c>
      <c r="BD86" s="22">
        <f>'Activity data'!BD45*EF!$H$149*CtoCO2*ttoGg</f>
        <v>954.53889983067154</v>
      </c>
      <c r="BE86" s="22">
        <f>'Activity data'!BE45*EF!$H$149*CtoCO2*ttoGg</f>
        <v>958.41176236077661</v>
      </c>
      <c r="BF86" s="22">
        <f>'Activity data'!BF45*EF!$H$149*CtoCO2*ttoGg</f>
        <v>962.59843220718994</v>
      </c>
      <c r="BG86" s="22">
        <f>'Activity data'!BG45*EF!$H$149*CtoCO2*ttoGg</f>
        <v>966.6147902267171</v>
      </c>
      <c r="BH86" s="22">
        <f>'Activity data'!BH45*EF!$H$149*CtoCO2*ttoGg</f>
        <v>971.1429371263506</v>
      </c>
      <c r="BI86" s="22">
        <f>'Activity data'!BI45*EF!$H$149*CtoCO2*ttoGg</f>
        <v>975.64093784338002</v>
      </c>
      <c r="BJ86" s="22">
        <f>'Activity data'!BJ45*EF!$H$149*CtoCO2*ttoGg</f>
        <v>980.17496458510834</v>
      </c>
      <c r="BK86" s="22">
        <f>'Activity data'!BK45*EF!$H$149*CtoCO2*ttoGg</f>
        <v>984.76247839379755</v>
      </c>
      <c r="BL86" s="22">
        <f>'Activity data'!BL45*EF!$H$149*CtoCO2*ttoGg</f>
        <v>989.43819595230968</v>
      </c>
      <c r="BM86" s="22">
        <f>'Activity data'!BM45*EF!$H$149*CtoCO2*ttoGg</f>
        <v>994.39229079699851</v>
      </c>
      <c r="BN86" s="22">
        <f>'Activity data'!BN45*EF!$H$149*CtoCO2*ttoGg</f>
        <v>997.3891746279678</v>
      </c>
      <c r="BO86" s="22">
        <f>'Activity data'!BO45*EF!$H$149*CtoCO2*ttoGg</f>
        <v>1000.0726110336085</v>
      </c>
      <c r="BP86" s="22">
        <f>'Activity data'!BP45*EF!$H$149*CtoCO2*ttoGg</f>
        <v>1002.7760830754939</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469.93000326648109</v>
      </c>
      <c r="AN87" s="22">
        <f>'Activity data'!AN46*EF!$H$150*CtoCO2*ttoGg</f>
        <v>469.81120974710927</v>
      </c>
      <c r="AO87" s="22">
        <f>'Activity data'!AO46*EF!$H$150*CtoCO2*ttoGg</f>
        <v>469.71892228617935</v>
      </c>
      <c r="AP87" s="22">
        <f>'Activity data'!AP46*EF!$H$150*CtoCO2*ttoGg</f>
        <v>469.63576373159242</v>
      </c>
      <c r="AQ87" s="22">
        <f>'Activity data'!AQ46*EF!$H$150*CtoCO2*ttoGg</f>
        <v>469.54779990503181</v>
      </c>
      <c r="AR87" s="22">
        <f>'Activity data'!AR46*EF!$H$150*CtoCO2*ttoGg</f>
        <v>469.4662923905525</v>
      </c>
      <c r="AS87" s="22">
        <f>'Activity data'!AS46*EF!$H$150*CtoCO2*ttoGg</f>
        <v>469.39693438255659</v>
      </c>
      <c r="AT87" s="22">
        <f>'Activity data'!AT46*EF!$H$150*CtoCO2*ttoGg</f>
        <v>469.32886328232848</v>
      </c>
      <c r="AU87" s="22">
        <f>'Activity data'!AU46*EF!$H$150*CtoCO2*ttoGg</f>
        <v>469.25994837949042</v>
      </c>
      <c r="AV87" s="22">
        <f>'Activity data'!AV46*EF!$H$150*CtoCO2*ttoGg</f>
        <v>469.16841241816758</v>
      </c>
      <c r="AW87" s="22">
        <f>'Activity data'!AW46*EF!$H$150*CtoCO2*ttoGg</f>
        <v>469.08883875155504</v>
      </c>
      <c r="AX87" s="22">
        <f>'Activity data'!AX46*EF!$H$150*CtoCO2*ttoGg</f>
        <v>468.99446455504892</v>
      </c>
      <c r="AY87" s="22">
        <f>'Activity data'!AY46*EF!$H$150*CtoCO2*ttoGg</f>
        <v>468.89752475641649</v>
      </c>
      <c r="AZ87" s="22">
        <f>'Activity data'!AZ46*EF!$H$150*CtoCO2*ttoGg</f>
        <v>468.7846183995934</v>
      </c>
      <c r="BA87" s="22">
        <f>'Activity data'!BA46*EF!$H$150*CtoCO2*ttoGg</f>
        <v>468.66492693728014</v>
      </c>
      <c r="BB87" s="22">
        <f>'Activity data'!BB46*EF!$H$150*CtoCO2*ttoGg</f>
        <v>468.57184143473791</v>
      </c>
      <c r="BC87" s="22">
        <f>'Activity data'!BC46*EF!$H$150*CtoCO2*ttoGg</f>
        <v>468.47989686222451</v>
      </c>
      <c r="BD87" s="22">
        <f>'Activity data'!BD46*EF!$H$150*CtoCO2*ttoGg</f>
        <v>468.38037889224842</v>
      </c>
      <c r="BE87" s="22">
        <f>'Activity data'!BE46*EF!$H$150*CtoCO2*ttoGg</f>
        <v>468.282798892534</v>
      </c>
      <c r="BF87" s="22">
        <f>'Activity data'!BF46*EF!$H$150*CtoCO2*ttoGg</f>
        <v>468.17731225590751</v>
      </c>
      <c r="BG87" s="22">
        <f>'Activity data'!BG46*EF!$H$150*CtoCO2*ttoGg</f>
        <v>468.07611676772478</v>
      </c>
      <c r="BH87" s="22">
        <f>'Activity data'!BH46*EF!$H$150*CtoCO2*ttoGg</f>
        <v>467.96202633210038</v>
      </c>
      <c r="BI87" s="22">
        <f>'Activity data'!BI46*EF!$H$150*CtoCO2*ttoGg</f>
        <v>467.84869545467535</v>
      </c>
      <c r="BJ87" s="22">
        <f>'Activity data'!BJ46*EF!$H$150*CtoCO2*ttoGg</f>
        <v>467.73445687152821</v>
      </c>
      <c r="BK87" s="22">
        <f>'Activity data'!BK46*EF!$H$150*CtoCO2*ttoGg</f>
        <v>467.61887063714414</v>
      </c>
      <c r="BL87" s="22">
        <f>'Activity data'!BL46*EF!$H$150*CtoCO2*ttoGg</f>
        <v>467.50106203576007</v>
      </c>
      <c r="BM87" s="22">
        <f>'Activity data'!BM46*EF!$H$150*CtoCO2*ttoGg</f>
        <v>467.37623948660638</v>
      </c>
      <c r="BN87" s="22">
        <f>'Activity data'!BN46*EF!$H$150*CtoCO2*ttoGg</f>
        <v>467.30073050039869</v>
      </c>
      <c r="BO87" s="22">
        <f>'Activity data'!BO46*EF!$H$150*CtoCO2*ttoGg</f>
        <v>467.23311908334972</v>
      </c>
      <c r="BP87" s="22">
        <f>'Activity data'!BP46*EF!$H$150*CtoCO2*ttoGg</f>
        <v>467.16500285174465</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6.6038726306154443</v>
      </c>
      <c r="AN88" s="22">
        <f>'Activity data'!AN47*ttokg*SNEF*NtoN2O*kgtoGg</f>
        <v>6.6020002997082523</v>
      </c>
      <c r="AO88" s="22">
        <f>'Activity data'!AO47*ttokg*SNEF*NtoN2O*kgtoGg</f>
        <v>6.6005457366448876</v>
      </c>
      <c r="AP88" s="22">
        <f>'Activity data'!AP47*ttokg*SNEF*NtoN2O*kgtoGg</f>
        <v>6.5992350562914988</v>
      </c>
      <c r="AQ88" s="22">
        <f>'Activity data'!AQ47*ttokg*SNEF*NtoN2O*kgtoGg</f>
        <v>6.5978486389847708</v>
      </c>
      <c r="AR88" s="22">
        <f>'Activity data'!AR47*ttokg*SNEF*NtoN2O*kgtoGg</f>
        <v>6.5965639810393304</v>
      </c>
      <c r="AS88" s="22">
        <f>'Activity data'!AS47*ttokg*SNEF*NtoN2O*kgtoGg</f>
        <v>6.5954708141501044</v>
      </c>
      <c r="AT88" s="22">
        <f>'Activity data'!AT47*ttokg*SNEF*NtoN2O*kgtoGg</f>
        <v>6.5943979304985572</v>
      </c>
      <c r="AU88" s="22">
        <f>'Activity data'!AU47*ttokg*SNEF*NtoN2O*kgtoGg</f>
        <v>6.5933117474876308</v>
      </c>
      <c r="AV88" s="22">
        <f>'Activity data'!AV47*ttokg*SNEF*NtoN2O*kgtoGg</f>
        <v>6.5918690289756237</v>
      </c>
      <c r="AW88" s="22">
        <f>'Activity data'!AW47*ttokg*SNEF*NtoN2O*kgtoGg</f>
        <v>6.5906148508337079</v>
      </c>
      <c r="AX88" s="22">
        <f>'Activity data'!AX47*ttokg*SNEF*NtoN2O*kgtoGg</f>
        <v>6.5891273982698468</v>
      </c>
      <c r="AY88" s="22">
        <f>'Activity data'!AY47*ttokg*SNEF*NtoN2O*kgtoGg</f>
        <v>6.5875995086839829</v>
      </c>
      <c r="AZ88" s="22">
        <f>'Activity data'!AZ47*ttokg*SNEF*NtoN2O*kgtoGg</f>
        <v>6.5858199666465369</v>
      </c>
      <c r="BA88" s="22">
        <f>'Activity data'!BA47*ttokg*SNEF*NtoN2O*kgtoGg</f>
        <v>6.5839334830622374</v>
      </c>
      <c r="BB88" s="22">
        <f>'Activity data'!BB47*ttokg*SNEF*NtoN2O*kgtoGg</f>
        <v>6.5824663418886864</v>
      </c>
      <c r="BC88" s="22">
        <f>'Activity data'!BC47*ttokg*SNEF*NtoN2O*kgtoGg</f>
        <v>6.5810171831654198</v>
      </c>
      <c r="BD88" s="22">
        <f>'Activity data'!BD47*ttokg*SNEF*NtoN2O*kgtoGg</f>
        <v>6.579448658451339</v>
      </c>
      <c r="BE88" s="22">
        <f>'Activity data'!BE47*ttokg*SNEF*NtoN2O*kgtoGg</f>
        <v>6.5779106785147636</v>
      </c>
      <c r="BF88" s="22">
        <f>'Activity data'!BF47*ttokg*SNEF*NtoN2O*kgtoGg</f>
        <v>6.5762480803267822</v>
      </c>
      <c r="BG88" s="22">
        <f>'Activity data'!BG47*ttokg*SNEF*NtoN2O*kgtoGg</f>
        <v>6.5746531158775889</v>
      </c>
      <c r="BH88" s="22">
        <f>'Activity data'!BH47*ttokg*SNEF*NtoN2O*kgtoGg</f>
        <v>6.5728549113125228</v>
      </c>
      <c r="BI88" s="22">
        <f>'Activity data'!BI47*ttokg*SNEF*NtoN2O*kgtoGg</f>
        <v>6.5710686783120691</v>
      </c>
      <c r="BJ88" s="22">
        <f>'Activity data'!BJ47*ttokg*SNEF*NtoN2O*kgtoGg</f>
        <v>6.5692681387611636</v>
      </c>
      <c r="BK88" s="22">
        <f>'Activity data'!BK47*ttokg*SNEF*NtoN2O*kgtoGg</f>
        <v>6.5674463585813401</v>
      </c>
      <c r="BL88" s="22">
        <f>'Activity data'!BL47*ttokg*SNEF*NtoN2O*kgtoGg</f>
        <v>6.5655895511841793</v>
      </c>
      <c r="BM88" s="22">
        <f>'Activity data'!BM47*ttokg*SNEF*NtoN2O*kgtoGg</f>
        <v>6.563622195406432</v>
      </c>
      <c r="BN88" s="22">
        <f>'Activity data'!BN47*ttokg*SNEF*NtoN2O*kgtoGg</f>
        <v>6.5624320815905026</v>
      </c>
      <c r="BO88" s="22">
        <f>'Activity data'!BO47*ttokg*SNEF*NtoN2O*kgtoGg</f>
        <v>6.5613664431071133</v>
      </c>
      <c r="BP88" s="22">
        <f>'Activity data'!BP47*ttokg*SNEF*NtoN2O*kgtoGg</f>
        <v>6.5602928481299632</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4.3585559362061953E-2</v>
      </c>
      <c r="AN89" s="22">
        <f>'Activity data'!AN48*ttokg*ONEF*NtoN2O*kgtoGg</f>
        <v>4.3573201978074474E-2</v>
      </c>
      <c r="AO89" s="22">
        <f>'Activity data'!AO48*ttokg*ONEF*NtoN2O*kgtoGg</f>
        <v>4.3563601861856267E-2</v>
      </c>
      <c r="AP89" s="22">
        <f>'Activity data'!AP48*ttokg*ONEF*NtoN2O*kgtoGg</f>
        <v>4.3554951371523903E-2</v>
      </c>
      <c r="AQ89" s="22">
        <f>'Activity data'!AQ48*ttokg*ONEF*NtoN2O*kgtoGg</f>
        <v>4.3545801017299497E-2</v>
      </c>
      <c r="AR89" s="22">
        <f>'Activity data'!AR48*ttokg*ONEF*NtoN2O*kgtoGg</f>
        <v>4.3537322274859583E-2</v>
      </c>
      <c r="AS89" s="22">
        <f>'Activity data'!AS48*ttokg*ONEF*NtoN2O*kgtoGg</f>
        <v>4.3530107373390685E-2</v>
      </c>
      <c r="AT89" s="22">
        <f>'Activity data'!AT48*ttokg*ONEF*NtoN2O*kgtoGg</f>
        <v>4.3523026341290488E-2</v>
      </c>
      <c r="AU89" s="22">
        <f>'Activity data'!AU48*ttokg*ONEF*NtoN2O*kgtoGg</f>
        <v>4.351585753341837E-2</v>
      </c>
      <c r="AV89" s="22">
        <f>'Activity data'!AV48*ttokg*ONEF*NtoN2O*kgtoGg</f>
        <v>4.3506335591239127E-2</v>
      </c>
      <c r="AW89" s="22">
        <f>'Activity data'!AW48*ttokg*ONEF*NtoN2O*kgtoGg</f>
        <v>4.3498058015502487E-2</v>
      </c>
      <c r="AX89" s="22">
        <f>'Activity data'!AX48*ttokg*ONEF*NtoN2O*kgtoGg</f>
        <v>4.3488240828581E-2</v>
      </c>
      <c r="AY89" s="22">
        <f>'Activity data'!AY48*ttokg*ONEF*NtoN2O*kgtoGg</f>
        <v>4.3478156757314292E-2</v>
      </c>
      <c r="AZ89" s="22">
        <f>'Activity data'!AZ48*ttokg*ONEF*NtoN2O*kgtoGg</f>
        <v>4.3466411779867153E-2</v>
      </c>
      <c r="BA89" s="22">
        <f>'Activity data'!BA48*ttokg*ONEF*NtoN2O*kgtoGg</f>
        <v>4.3453960988210777E-2</v>
      </c>
      <c r="BB89" s="22">
        <f>'Activity data'!BB48*ttokg*ONEF*NtoN2O*kgtoGg</f>
        <v>4.344427785646534E-2</v>
      </c>
      <c r="BC89" s="22">
        <f>'Activity data'!BC48*ttokg*ONEF*NtoN2O*kgtoGg</f>
        <v>4.3434713408891774E-2</v>
      </c>
      <c r="BD89" s="22">
        <f>'Activity data'!BD48*ttokg*ONEF*NtoN2O*kgtoGg</f>
        <v>4.3424361145778849E-2</v>
      </c>
      <c r="BE89" s="22">
        <f>'Activity data'!BE48*ttokg*ONEF*NtoN2O*kgtoGg</f>
        <v>4.3414210478197442E-2</v>
      </c>
      <c r="BF89" s="22">
        <f>'Activity data'!BF48*ttokg*ONEF*NtoN2O*kgtoGg</f>
        <v>4.340323733015676E-2</v>
      </c>
      <c r="BG89" s="22">
        <f>'Activity data'!BG48*ttokg*ONEF*NtoN2O*kgtoGg</f>
        <v>4.3392710564792096E-2</v>
      </c>
      <c r="BH89" s="22">
        <f>'Activity data'!BH48*ttokg*ONEF*NtoN2O*kgtoGg</f>
        <v>4.3380842414662654E-2</v>
      </c>
      <c r="BI89" s="22">
        <f>'Activity data'!BI48*ttokg*ONEF*NtoN2O*kgtoGg</f>
        <v>4.3369053276859658E-2</v>
      </c>
      <c r="BJ89" s="22">
        <f>'Activity data'!BJ48*ttokg*ONEF*NtoN2O*kgtoGg</f>
        <v>4.33571697158237E-2</v>
      </c>
      <c r="BK89" s="22">
        <f>'Activity data'!BK48*ttokg*ONEF*NtoN2O*kgtoGg</f>
        <v>4.3345145966636849E-2</v>
      </c>
      <c r="BL89" s="22">
        <f>'Activity data'!BL48*ttokg*ONEF*NtoN2O*kgtoGg</f>
        <v>4.3332891037815582E-2</v>
      </c>
      <c r="BM89" s="22">
        <f>'Activity data'!BM48*ttokg*ONEF*NtoN2O*kgtoGg</f>
        <v>4.3319906489682453E-2</v>
      </c>
      <c r="BN89" s="22">
        <f>'Activity data'!BN48*ttokg*ONEF*NtoN2O*kgtoGg</f>
        <v>4.3312051738497316E-2</v>
      </c>
      <c r="BO89" s="22">
        <f>'Activity data'!BO48*ttokg*ONEF*NtoN2O*kgtoGg</f>
        <v>4.3305018524506952E-2</v>
      </c>
      <c r="BP89" s="22">
        <f>'Activity data'!BP48*ttokg*ONEF*NtoN2O*kgtoGg</f>
        <v>4.329793279765777E-2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2.9687836447274525</v>
      </c>
      <c r="AN90" s="22">
        <f>'Activity data'!AN85*CREF*NtoN2O*kgtoGg</f>
        <v>2.9827616944621238</v>
      </c>
      <c r="AO90" s="22">
        <f>'Activity data'!AO85*CREF*NtoN2O*kgtoGg</f>
        <v>2.9936208619115394</v>
      </c>
      <c r="AP90" s="22">
        <f>'Activity data'!AP85*CREF*NtoN2O*kgtoGg</f>
        <v>3.0034058604369305</v>
      </c>
      <c r="AQ90" s="22">
        <f>'Activity data'!AQ85*CREF*NtoN2O*kgtoGg</f>
        <v>3.0137562797949689</v>
      </c>
      <c r="AR90" s="22">
        <f>'Activity data'!AR85*CREF*NtoN2O*kgtoGg</f>
        <v>3.0233470057635605</v>
      </c>
      <c r="AS90" s="22">
        <f>'Activity data'!AS85*CREF*NtoN2O*kgtoGg</f>
        <v>3.0315081385458087</v>
      </c>
      <c r="AT90" s="22">
        <f>'Activity data'!AT85*CREF*NtoN2O*kgtoGg</f>
        <v>3.0395178450475924</v>
      </c>
      <c r="AU90" s="22">
        <f>'Activity data'!AU85*CREF*NtoN2O*kgtoGg</f>
        <v>3.0476268390770955</v>
      </c>
      <c r="AV90" s="22">
        <f>'Activity data'!AV85*CREF*NtoN2O*kgtoGg</f>
        <v>3.0583975799950118</v>
      </c>
      <c r="AW90" s="22">
        <f>'Activity data'!AW85*CREF*NtoN2O*kgtoGg</f>
        <v>3.0677607563312392</v>
      </c>
      <c r="AX90" s="22">
        <f>'Activity data'!AX85*CREF*NtoN2O*kgtoGg</f>
        <v>3.0788654632159864</v>
      </c>
      <c r="AY90" s="22">
        <f>'Activity data'!AY85*CREF*NtoN2O*kgtoGg</f>
        <v>3.0902720562163175</v>
      </c>
      <c r="AZ90" s="22">
        <f>'Activity data'!AZ85*CREF*NtoN2O*kgtoGg</f>
        <v>3.1035573825487459</v>
      </c>
      <c r="BA90" s="22">
        <f>'Activity data'!BA85*CREF*NtoN2O*kgtoGg</f>
        <v>3.1176410903290788</v>
      </c>
      <c r="BB90" s="22">
        <f>'Activity data'!BB85*CREF*NtoN2O*kgtoGg</f>
        <v>3.1285941607574355</v>
      </c>
      <c r="BC90" s="22">
        <f>'Activity data'!BC85*CREF*NtoN2O*kgtoGg</f>
        <v>3.1394129816343725</v>
      </c>
      <c r="BD90" s="22">
        <f>'Activity data'!BD85*CREF*NtoN2O*kgtoGg</f>
        <v>3.1511229397295222</v>
      </c>
      <c r="BE90" s="22">
        <f>'Activity data'!BE85*CREF*NtoN2O*kgtoGg</f>
        <v>3.1626048631234003</v>
      </c>
      <c r="BF90" s="22">
        <f>'Activity data'!BF85*CREF*NtoN2O*kgtoGg</f>
        <v>3.175017134945163</v>
      </c>
      <c r="BG90" s="22">
        <f>'Activity data'!BG85*CREF*NtoN2O*kgtoGg</f>
        <v>3.1869244811894806</v>
      </c>
      <c r="BH90" s="22">
        <f>'Activity data'!BH85*CREF*NtoN2O*kgtoGg</f>
        <v>3.2003491342500197</v>
      </c>
      <c r="BI90" s="22">
        <f>'Activity data'!BI85*CREF*NtoN2O*kgtoGg</f>
        <v>3.2136844125505233</v>
      </c>
      <c r="BJ90" s="22">
        <f>'Activity data'!BJ85*CREF*NtoN2O*kgtoGg</f>
        <v>3.2271264976515699</v>
      </c>
      <c r="BK90" s="22">
        <f>'Activity data'!BK85*CREF*NtoN2O*kgtoGg</f>
        <v>3.2407271565208888</v>
      </c>
      <c r="BL90" s="22">
        <f>'Activity data'!BL85*CREF*NtoN2O*kgtoGg</f>
        <v>3.2545893141371054</v>
      </c>
      <c r="BM90" s="22">
        <f>'Activity data'!BM85*CREF*NtoN2O*kgtoGg</f>
        <v>3.2692767803331204</v>
      </c>
      <c r="BN90" s="22">
        <f>'Activity data'!BN85*CREF*NtoN2O*kgtoGg</f>
        <v>3.2781616788545787</v>
      </c>
      <c r="BO90" s="22">
        <f>'Activity data'!BO85*CREF*NtoN2O*kgtoGg</f>
        <v>3.2861172959213882</v>
      </c>
      <c r="BP90" s="22">
        <f>'Activity data'!BP85*CREF*NtoN2O*kgtoGg</f>
        <v>3.2941323128865223</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0.31968010861233076</v>
      </c>
      <c r="AM91" s="22">
        <f>'Activity data'!AM50*ManureNEF*NtoN2O*kgtoGg</f>
        <v>0.32392765614215169</v>
      </c>
      <c r="AN91" s="22">
        <f>'Activity data'!AN50*ManureNEF*NtoN2O*kgtoGg</f>
        <v>0.32739617845871238</v>
      </c>
      <c r="AO91" s="22">
        <f>'Activity data'!AO50*ManureNEF*NtoN2O*kgtoGg</f>
        <v>0.33063338453789975</v>
      </c>
      <c r="AP91" s="22">
        <f>'Activity data'!AP50*ManureNEF*NtoN2O*kgtoGg</f>
        <v>0.33414639119614431</v>
      </c>
      <c r="AQ91" s="22">
        <f>'Activity data'!AQ50*ManureNEF*NtoN2O*kgtoGg</f>
        <v>0.33751788695690949</v>
      </c>
      <c r="AR91" s="22">
        <f>'Activity data'!AR50*ManureNEF*NtoN2O*kgtoGg</f>
        <v>0.34040191465491848</v>
      </c>
      <c r="AS91" s="22">
        <f>'Activity data'!AS50*ManureNEF*NtoN2O*kgtoGg</f>
        <v>0.3431942504394786</v>
      </c>
      <c r="AT91" s="22">
        <f>'Activity data'!AT50*ManureNEF*NtoN2O*kgtoGg</f>
        <v>0.34597042855697163</v>
      </c>
      <c r="AU91" s="22">
        <f>'Activity data'!AU50*ManureNEF*NtoN2O*kgtoGg</f>
        <v>0.34957490934386631</v>
      </c>
      <c r="AV91" s="22">
        <f>'Activity data'!AV50*ManureNEF*NtoN2O*kgtoGg</f>
        <v>0.3526702704786846</v>
      </c>
      <c r="AW91" s="22">
        <f>'Activity data'!AW50*ManureNEF*NtoN2O*kgtoGg</f>
        <v>0.3563873295145874</v>
      </c>
      <c r="AX91" s="22">
        <f>'Activity data'!AX50*ManureNEF*NtoN2O*kgtoGg</f>
        <v>0.36025239184903957</v>
      </c>
      <c r="AY91" s="22">
        <f>'Activity data'!AY50*ManureNEF*NtoN2O*kgtoGg</f>
        <v>0.36482462136927823</v>
      </c>
      <c r="AZ91" s="22">
        <f>'Activity data'!AZ50*ManureNEF*NtoN2O*kgtoGg</f>
        <v>0.36975202467300455</v>
      </c>
      <c r="BA91" s="22">
        <f>'Activity data'!BA50*ManureNEF*NtoN2O*kgtoGg</f>
        <v>0.37361223702776947</v>
      </c>
      <c r="BB91" s="22">
        <f>'Activity data'!BB50*ManureNEF*NtoN2O*kgtoGg</f>
        <v>0.37747166766354751</v>
      </c>
      <c r="BC91" s="22">
        <f>'Activity data'!BC50*ManureNEF*NtoN2O*kgtoGg</f>
        <v>0.38171382309222268</v>
      </c>
      <c r="BD91" s="22">
        <f>'Activity data'!BD50*ManureNEF*NtoN2O*kgtoGg</f>
        <v>0.38592596912209542</v>
      </c>
      <c r="BE91" s="22">
        <f>'Activity data'!BE50*ManureNEF*NtoN2O*kgtoGg</f>
        <v>0.39055519096966618</v>
      </c>
      <c r="BF91" s="22">
        <f>'Activity data'!BF50*ManureNEF*NtoN2O*kgtoGg</f>
        <v>0.3950511035425246</v>
      </c>
      <c r="BG91" s="22">
        <f>'Activity data'!BG50*ManureNEF*NtoN2O*kgtoGg</f>
        <v>0.40022355366595341</v>
      </c>
      <c r="BH91" s="22">
        <f>'Activity data'!BH50*ManureNEF*NtoN2O*kgtoGg</f>
        <v>0.40544584963378466</v>
      </c>
      <c r="BI91" s="22">
        <f>'Activity data'!BI50*ManureNEF*NtoN2O*kgtoGg</f>
        <v>0.41079965312136668</v>
      </c>
      <c r="BJ91" s="22">
        <f>'Activity data'!BJ50*ManureNEF*NtoN2O*kgtoGg</f>
        <v>0.41631126436204158</v>
      </c>
      <c r="BK91" s="22">
        <f>'Activity data'!BK50*ManureNEF*NtoN2O*kgtoGg</f>
        <v>0.42203151737939537</v>
      </c>
      <c r="BL91" s="22">
        <f>'Activity data'!BL50*ManureNEF*NtoN2O*kgtoGg</f>
        <v>0.4282251024364947</v>
      </c>
      <c r="BM91" s="22">
        <f>'Activity data'!BM50*ManureNEF*NtoN2O*kgtoGg</f>
        <v>0.43189252550445045</v>
      </c>
      <c r="BN91" s="22">
        <f>'Activity data'!BN50*ManureNEF*NtoN2O*kgtoGg</f>
        <v>0.43516476876819987</v>
      </c>
      <c r="BO91" s="22">
        <f>'Activity data'!BO50*ManureNEF*NtoN2O*kgtoGg</f>
        <v>0.43848615061669027</v>
      </c>
      <c r="BP91" s="22">
        <f>'Activity data'!BP50*ManureNEF*NtoN2O*kgtoGg</f>
        <v>0.44169691910607789</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0.93473529144998713</v>
      </c>
      <c r="AM92" s="22">
        <f>'Activity data'!AM51*ManureNEF*NtoN2O*kgtoGg</f>
        <v>0.94715499624635147</v>
      </c>
      <c r="AN92" s="22">
        <f>'Activity data'!AN51*ManureNEF*NtoN2O*kgtoGg</f>
        <v>0.95729685409463872</v>
      </c>
      <c r="AO92" s="22">
        <f>'Activity data'!AO51*ManureNEF*NtoN2O*kgtoGg</f>
        <v>0.96676235002758171</v>
      </c>
      <c r="AP92" s="22">
        <f>'Activity data'!AP51*ManureNEF*NtoN2O*kgtoGg</f>
        <v>0.97703427879041316</v>
      </c>
      <c r="AQ92" s="22">
        <f>'Activity data'!AQ51*ManureNEF*NtoN2O*kgtoGg</f>
        <v>0.9868924338262115</v>
      </c>
      <c r="AR92" s="22">
        <f>'Activity data'!AR51*ManureNEF*NtoN2O*kgtoGg</f>
        <v>0.99532524649807341</v>
      </c>
      <c r="AS92" s="22">
        <f>'Activity data'!AS51*ManureNEF*NtoN2O*kgtoGg</f>
        <v>1.0034899546957057</v>
      </c>
      <c r="AT92" s="22">
        <f>'Activity data'!AT51*ManureNEF*NtoN2O*kgtoGg</f>
        <v>1.0116074183472172</v>
      </c>
      <c r="AU92" s="22">
        <f>'Activity data'!AU51*ManureNEF*NtoN2O*kgtoGg</f>
        <v>1.0221468147878938</v>
      </c>
      <c r="AV92" s="22">
        <f>'Activity data'!AV51*ManureNEF*NtoN2O*kgtoGg</f>
        <v>1.0311975602504651</v>
      </c>
      <c r="AW92" s="22">
        <f>'Activity data'!AW51*ManureNEF*NtoN2O*kgtoGg</f>
        <v>1.0420661321999158</v>
      </c>
      <c r="AX92" s="22">
        <f>'Activity data'!AX51*ManureNEF*NtoN2O*kgtoGg</f>
        <v>1.0533674614673172</v>
      </c>
      <c r="AY92" s="22">
        <f>'Activity data'!AY51*ManureNEF*NtoN2O*kgtoGg</f>
        <v>1.0667365269112958</v>
      </c>
      <c r="AZ92" s="22">
        <f>'Activity data'!AZ51*ManureNEF*NtoN2O*kgtoGg</f>
        <v>1.0811441101143711</v>
      </c>
      <c r="BA92" s="22">
        <f>'Activity data'!BA51*ManureNEF*NtoN2O*kgtoGg</f>
        <v>1.0924312581829603</v>
      </c>
      <c r="BB92" s="22">
        <f>'Activity data'!BB51*ManureNEF*NtoN2O*kgtoGg</f>
        <v>1.1037161205280859</v>
      </c>
      <c r="BC92" s="22">
        <f>'Activity data'!BC51*ManureNEF*NtoN2O*kgtoGg</f>
        <v>1.1161200589783429</v>
      </c>
      <c r="BD92" s="22">
        <f>'Activity data'!BD51*ManureNEF*NtoN2O*kgtoGg</f>
        <v>1.1284362508238528</v>
      </c>
      <c r="BE92" s="22">
        <f>'Activity data'!BE51*ManureNEF*NtoN2O*kgtoGg</f>
        <v>1.1419719601667295</v>
      </c>
      <c r="BF92" s="22">
        <f>'Activity data'!BF51*ManureNEF*NtoN2O*kgtoGg</f>
        <v>1.1551178770877626</v>
      </c>
      <c r="BG92" s="22">
        <f>'Activity data'!BG51*ManureNEF*NtoN2O*kgtoGg</f>
        <v>1.170241970027486</v>
      </c>
      <c r="BH92" s="22">
        <f>'Activity data'!BH51*ManureNEF*NtoN2O*kgtoGg</f>
        <v>1.1855118107589548</v>
      </c>
      <c r="BI92" s="22">
        <f>'Activity data'!BI51*ManureNEF*NtoN2O*kgtoGg</f>
        <v>1.2011661756334349</v>
      </c>
      <c r="BJ92" s="22">
        <f>'Activity data'!BJ51*ManureNEF*NtoN2O*kgtoGg</f>
        <v>1.2172819657643086</v>
      </c>
      <c r="BK92" s="22">
        <f>'Activity data'!BK51*ManureNEF*NtoN2O*kgtoGg</f>
        <v>1.2340078183503638</v>
      </c>
      <c r="BL92" s="22">
        <f>'Activity data'!BL51*ManureNEF*NtoN2O*kgtoGg</f>
        <v>1.252117679982351</v>
      </c>
      <c r="BM92" s="22">
        <f>'Activity data'!BM51*ManureNEF*NtoN2O*kgtoGg</f>
        <v>1.2628411178126768</v>
      </c>
      <c r="BN92" s="22">
        <f>'Activity data'!BN51*ManureNEF*NtoN2O*kgtoGg</f>
        <v>1.2724090614489361</v>
      </c>
      <c r="BO92" s="22">
        <f>'Activity data'!BO51*ManureNEF*NtoN2O*kgtoGg</f>
        <v>1.2821206848703677</v>
      </c>
      <c r="BP92" s="22">
        <f>'Activity data'!BP51*ManureNEF*NtoN2O*kgtoGg</f>
        <v>1.291508878063663</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5.0003067694716963E-2</v>
      </c>
      <c r="AM93" s="22">
        <f>'Activity data'!AM52*ManureNEF*NtoN2O*kgtoGg</f>
        <v>5.0667451874239773E-2</v>
      </c>
      <c r="AN93" s="22">
        <f>'Activity data'!AN52*ManureNEF*NtoN2O*kgtoGg</f>
        <v>5.1209984085419519E-2</v>
      </c>
      <c r="AO93" s="22">
        <f>'Activity data'!AO52*ManureNEF*NtoN2O*kgtoGg</f>
        <v>5.1716334747717502E-2</v>
      </c>
      <c r="AP93" s="22">
        <f>'Activity data'!AP52*ManureNEF*NtoN2O*kgtoGg</f>
        <v>5.2265825019435407E-2</v>
      </c>
      <c r="AQ93" s="22">
        <f>'Activity data'!AQ52*ManureNEF*NtoN2O*kgtoGg</f>
        <v>5.2793180729772807E-2</v>
      </c>
      <c r="AR93" s="22">
        <f>'Activity data'!AR52*ManureNEF*NtoN2O*kgtoGg</f>
        <v>5.3244288660269229E-2</v>
      </c>
      <c r="AS93" s="22">
        <f>'Activity data'!AS52*ManureNEF*NtoN2O*kgtoGg</f>
        <v>5.3681054513070738E-2</v>
      </c>
      <c r="AT93" s="22">
        <f>'Activity data'!AT52*ManureNEF*NtoN2O*kgtoGg</f>
        <v>5.4115293049037755E-2</v>
      </c>
      <c r="AU93" s="22">
        <f>'Activity data'!AU52*ManureNEF*NtoN2O*kgtoGg</f>
        <v>5.4679091333434515E-2</v>
      </c>
      <c r="AV93" s="22">
        <f>'Activity data'!AV52*ManureNEF*NtoN2O*kgtoGg</f>
        <v>5.5163255184090626E-2</v>
      </c>
      <c r="AW93" s="22">
        <f>'Activity data'!AW52*ManureNEF*NtoN2O*kgtoGg</f>
        <v>5.5744662502188423E-2</v>
      </c>
      <c r="AX93" s="22">
        <f>'Activity data'!AX52*ManureNEF*NtoN2O*kgtoGg</f>
        <v>5.6349219896744011E-2</v>
      </c>
      <c r="AY93" s="22">
        <f>'Activity data'!AY52*ManureNEF*NtoN2O*kgtoGg</f>
        <v>5.7064389518052927E-2</v>
      </c>
      <c r="AZ93" s="22">
        <f>'Activity data'!AZ52*ManureNEF*NtoN2O*kgtoGg</f>
        <v>5.7835113983910093E-2</v>
      </c>
      <c r="BA93" s="22">
        <f>'Activity data'!BA52*ManureNEF*NtoN2O*kgtoGg</f>
        <v>5.8438912764288295E-2</v>
      </c>
      <c r="BB93" s="22">
        <f>'Activity data'!BB52*ManureNEF*NtoN2O*kgtoGg</f>
        <v>5.9042589271348977E-2</v>
      </c>
      <c r="BC93" s="22">
        <f>'Activity data'!BC52*ManureNEF*NtoN2O*kgtoGg</f>
        <v>5.9706130040251763E-2</v>
      </c>
      <c r="BD93" s="22">
        <f>'Activity data'!BD52*ManureNEF*NtoN2O*kgtoGg</f>
        <v>6.0364976860549799E-2</v>
      </c>
      <c r="BE93" s="22">
        <f>'Activity data'!BE52*ManureNEF*NtoN2O*kgtoGg</f>
        <v>6.1089060990847217E-2</v>
      </c>
      <c r="BF93" s="22">
        <f>'Activity data'!BF52*ManureNEF*NtoN2O*kgtoGg</f>
        <v>6.1792293424375935E-2</v>
      </c>
      <c r="BG93" s="22">
        <f>'Activity data'!BG52*ManureNEF*NtoN2O*kgtoGg</f>
        <v>6.2601347121185702E-2</v>
      </c>
      <c r="BH93" s="22">
        <f>'Activity data'!BH52*ManureNEF*NtoN2O*kgtoGg</f>
        <v>6.3418197503071622E-2</v>
      </c>
      <c r="BI93" s="22">
        <f>'Activity data'!BI52*ManureNEF*NtoN2O*kgtoGg</f>
        <v>6.4255617758513336E-2</v>
      </c>
      <c r="BJ93" s="22">
        <f>'Activity data'!BJ52*ManureNEF*NtoN2O*kgtoGg</f>
        <v>6.511772166347865E-2</v>
      </c>
      <c r="BK93" s="22">
        <f>'Activity data'!BK52*ManureNEF*NtoN2O*kgtoGg</f>
        <v>6.60124604700289E-2</v>
      </c>
      <c r="BL93" s="22">
        <f>'Activity data'!BL52*ManureNEF*NtoN2O*kgtoGg</f>
        <v>6.6981235956960095E-2</v>
      </c>
      <c r="BM93" s="22">
        <f>'Activity data'!BM52*ManureNEF*NtoN2O*kgtoGg</f>
        <v>6.7554879418006794E-2</v>
      </c>
      <c r="BN93" s="22">
        <f>'Activity data'!BN52*ManureNEF*NtoN2O*kgtoGg</f>
        <v>6.8066710454792581E-2</v>
      </c>
      <c r="BO93" s="22">
        <f>'Activity data'!BO52*ManureNEF*NtoN2O*kgtoGg</f>
        <v>6.8586227549963075E-2</v>
      </c>
      <c r="BP93" s="22">
        <f>'Activity data'!BP52*ManureNEF*NtoN2O*kgtoGg</f>
        <v>6.9088442951552573E-2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0.31716014402466536</v>
      </c>
      <c r="AM94" s="22">
        <f>'Activity data'!AM53*ManureNEF*NtoN2O*kgtoGg</f>
        <v>0.32328308072599266</v>
      </c>
      <c r="AN94" s="22">
        <f>'Activity data'!AN53*ManureNEF*NtoN2O*kgtoGg</f>
        <v>0.32647086551103383</v>
      </c>
      <c r="AO94" s="22">
        <f>'Activity data'!AO53*ManureNEF*NtoN2O*kgtoGg</f>
        <v>0.32866044844920544</v>
      </c>
      <c r="AP94" s="22">
        <f>'Activity data'!AP53*ManureNEF*NtoN2O*kgtoGg</f>
        <v>0.33139094012348869</v>
      </c>
      <c r="AQ94" s="22">
        <f>'Activity data'!AQ53*ManureNEF*NtoN2O*kgtoGg</f>
        <v>0.33341612177624913</v>
      </c>
      <c r="AR94" s="22">
        <f>'Activity data'!AR53*ManureNEF*NtoN2O*kgtoGg</f>
        <v>0.33413385983697208</v>
      </c>
      <c r="AS94" s="22">
        <f>'Activity data'!AS53*ManureNEF*NtoN2O*kgtoGg</f>
        <v>0.33474067938515217</v>
      </c>
      <c r="AT94" s="22">
        <f>'Activity data'!AT53*ManureNEF*NtoN2O*kgtoGg</f>
        <v>0.33546478762930149</v>
      </c>
      <c r="AU94" s="22">
        <f>'Activity data'!AU53*ManureNEF*NtoN2O*kgtoGg</f>
        <v>0.33864713703056865</v>
      </c>
      <c r="AV94" s="22">
        <f>'Activity data'!AV53*ManureNEF*NtoN2O*kgtoGg</f>
        <v>0.34054413544859091</v>
      </c>
      <c r="AW94" s="22">
        <f>'Activity data'!AW53*ManureNEF*NtoN2O*kgtoGg</f>
        <v>0.34113715015468332</v>
      </c>
      <c r="AX94" s="22">
        <f>'Activity data'!AX53*ManureNEF*NtoN2O*kgtoGg</f>
        <v>0.34188351434429171</v>
      </c>
      <c r="AY94" s="22">
        <f>'Activity data'!AY53*ManureNEF*NtoN2O*kgtoGg</f>
        <v>0.34418454494556988</v>
      </c>
      <c r="AZ94" s="22">
        <f>'Activity data'!AZ53*ManureNEF*NtoN2O*kgtoGg</f>
        <v>0.34704609676200554</v>
      </c>
      <c r="BA94" s="22">
        <f>'Activity data'!BA53*ManureNEF*NtoN2O*kgtoGg</f>
        <v>0.34696414132761055</v>
      </c>
      <c r="BB94" s="22">
        <f>'Activity data'!BB53*ManureNEF*NtoN2O*kgtoGg</f>
        <v>0.34663007691914877</v>
      </c>
      <c r="BC94" s="22">
        <f>'Activity data'!BC53*ManureNEF*NtoN2O*kgtoGg</f>
        <v>0.34693506279805453</v>
      </c>
      <c r="BD94" s="22">
        <f>'Activity data'!BD53*ManureNEF*NtoN2O*kgtoGg</f>
        <v>0.34688917296128385</v>
      </c>
      <c r="BE94" s="22">
        <f>'Activity data'!BE53*ManureNEF*NtoN2O*kgtoGg</f>
        <v>0.34748497141450885</v>
      </c>
      <c r="BF94" s="22">
        <f>'Activity data'!BF53*ManureNEF*NtoN2O*kgtoGg</f>
        <v>0.34747897379550696</v>
      </c>
      <c r="BG94" s="22">
        <f>'Activity data'!BG53*ManureNEF*NtoN2O*kgtoGg</f>
        <v>0.350361208748599</v>
      </c>
      <c r="BH94" s="22">
        <f>'Activity data'!BH53*ManureNEF*NtoN2O*kgtoGg</f>
        <v>0.35305662307964036</v>
      </c>
      <c r="BI94" s="22">
        <f>'Activity data'!BI53*ManureNEF*NtoN2O*kgtoGg</f>
        <v>0.35572809931250632</v>
      </c>
      <c r="BJ94" s="22">
        <f>'Activity data'!BJ53*ManureNEF*NtoN2O*kgtoGg</f>
        <v>0.35841543532821873</v>
      </c>
      <c r="BK94" s="22">
        <f>'Activity data'!BK53*ManureNEF*NtoN2O*kgtoGg</f>
        <v>0.36120143084067557</v>
      </c>
      <c r="BL94" s="22">
        <f>'Activity data'!BL53*ManureNEF*NtoN2O*kgtoGg</f>
        <v>0.36455847124782131</v>
      </c>
      <c r="BM94" s="22">
        <f>'Activity data'!BM53*ManureNEF*NtoN2O*kgtoGg</f>
        <v>0.36289186895772552</v>
      </c>
      <c r="BN94" s="22">
        <f>'Activity data'!BN53*ManureNEF*NtoN2O*kgtoGg</f>
        <v>0.36036284335831015</v>
      </c>
      <c r="BO94" s="22">
        <f>'Activity data'!BO53*ManureNEF*NtoN2O*kgtoGg</f>
        <v>0.3578052594793722</v>
      </c>
      <c r="BP94" s="22">
        <f>'Activity data'!BP53*ManureNEF*NtoN2O*kgtoGg</f>
        <v>0.35493794143155283</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2.1093530282794659</v>
      </c>
      <c r="AM95" s="22">
        <f>'Activity data'!AM54*ManureNEF*NtoN2O*kgtoGg</f>
        <v>2.1500751534147855</v>
      </c>
      <c r="AN95" s="22">
        <f>'Activity data'!AN54*ManureNEF*NtoN2O*kgtoGg</f>
        <v>2.171276315088198</v>
      </c>
      <c r="AO95" s="22">
        <f>'Activity data'!AO54*ManureNEF*NtoN2O*kgtoGg</f>
        <v>2.185838685197798</v>
      </c>
      <c r="AP95" s="22">
        <f>'Activity data'!AP54*ManureNEF*NtoN2O*kgtoGg</f>
        <v>2.2039985044258832</v>
      </c>
      <c r="AQ95" s="22">
        <f>'Activity data'!AQ54*ManureNEF*NtoN2O*kgtoGg</f>
        <v>2.2174674825826526</v>
      </c>
      <c r="AR95" s="22">
        <f>'Activity data'!AR54*ManureNEF*NtoN2O*kgtoGg</f>
        <v>2.2222409794435314</v>
      </c>
      <c r="AS95" s="22">
        <f>'Activity data'!AS54*ManureNEF*NtoN2O*kgtoGg</f>
        <v>2.2262767849370273</v>
      </c>
      <c r="AT95" s="22">
        <f>'Activity data'!AT54*ManureNEF*NtoN2O*kgtoGg</f>
        <v>2.2310926482993536</v>
      </c>
      <c r="AU95" s="22">
        <f>'Activity data'!AU54*ManureNEF*NtoN2O*kgtoGg</f>
        <v>2.252257660590697</v>
      </c>
      <c r="AV95" s="22">
        <f>'Activity data'!AV54*ManureNEF*NtoN2O*kgtoGg</f>
        <v>2.2648741240180348</v>
      </c>
      <c r="AW95" s="22">
        <f>'Activity data'!AW54*ManureNEF*NtoN2O*kgtoGg</f>
        <v>2.2688181169492934</v>
      </c>
      <c r="AX95" s="22">
        <f>'Activity data'!AX54*ManureNEF*NtoN2O*kgtoGg</f>
        <v>2.2737819990549455</v>
      </c>
      <c r="AY95" s="22">
        <f>'Activity data'!AY54*ManureNEF*NtoN2O*kgtoGg</f>
        <v>2.2890855797803722</v>
      </c>
      <c r="AZ95" s="22">
        <f>'Activity data'!AZ54*ManureNEF*NtoN2O*kgtoGg</f>
        <v>2.3081170473316921</v>
      </c>
      <c r="BA95" s="22">
        <f>'Activity data'!BA54*ManureNEF*NtoN2O*kgtoGg</f>
        <v>2.3075719821746032</v>
      </c>
      <c r="BB95" s="22">
        <f>'Activity data'!BB54*ManureNEF*NtoN2O*kgtoGg</f>
        <v>2.3053502030989375</v>
      </c>
      <c r="BC95" s="22">
        <f>'Activity data'!BC54*ManureNEF*NtoN2O*kgtoGg</f>
        <v>2.3073785881257849</v>
      </c>
      <c r="BD95" s="22">
        <f>'Activity data'!BD54*ManureNEF*NtoN2O*kgtoGg</f>
        <v>2.3070733862648853</v>
      </c>
      <c r="BE95" s="22">
        <f>'Activity data'!BE54*ManureNEF*NtoN2O*kgtoGg</f>
        <v>2.3110358932041457</v>
      </c>
      <c r="BF95" s="22">
        <f>'Activity data'!BF54*ManureNEF*NtoN2O*kgtoGg</f>
        <v>2.3109960045357774</v>
      </c>
      <c r="BG95" s="22">
        <f>'Activity data'!BG54*ManureNEF*NtoN2O*kgtoGg</f>
        <v>2.3301650304712846</v>
      </c>
      <c r="BH95" s="22">
        <f>'Activity data'!BH54*ManureNEF*NtoN2O*kgtoGg</f>
        <v>2.348091559036638</v>
      </c>
      <c r="BI95" s="22">
        <f>'Activity data'!BI54*ManureNEF*NtoN2O*kgtoGg</f>
        <v>2.3658588812804267</v>
      </c>
      <c r="BJ95" s="22">
        <f>'Activity data'!BJ54*ManureNEF*NtoN2O*kgtoGg</f>
        <v>2.383731682985001</v>
      </c>
      <c r="BK95" s="22">
        <f>'Activity data'!BK54*ManureNEF*NtoN2O*kgtoGg</f>
        <v>2.4022606443998904</v>
      </c>
      <c r="BL95" s="22">
        <f>'Activity data'!BL54*ManureNEF*NtoN2O*kgtoGg</f>
        <v>2.4245874830089655</v>
      </c>
      <c r="BM95" s="22">
        <f>'Activity data'!BM54*ManureNEF*NtoN2O*kgtoGg</f>
        <v>2.4135033267750163</v>
      </c>
      <c r="BN95" s="22">
        <f>'Activity data'!BN54*ManureNEF*NtoN2O*kgtoGg</f>
        <v>2.3966834081716617</v>
      </c>
      <c r="BO95" s="22">
        <f>'Activity data'!BO54*ManureNEF*NtoN2O*kgtoGg</f>
        <v>2.3796735555727282</v>
      </c>
      <c r="BP95" s="22">
        <f>'Activity data'!BP54*ManureNEF*NtoN2O*kgtoGg</f>
        <v>2.3606037382543885</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0.37917034791782095</v>
      </c>
      <c r="AH96" s="22">
        <f>'Activity data'!AH55*ManureNEF*NtoN2O*kgtoGg</f>
        <v>0.38707850955818845</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0.37667603209003642</v>
      </c>
      <c r="AM96" s="22">
        <f>'Activity data'!AM55*ManureNEF*NtoN2O*kgtoGg</f>
        <v>0.39319829349368901</v>
      </c>
      <c r="AN96" s="22">
        <f>'Activity data'!AN55*ManureNEF*NtoN2O*kgtoGg</f>
        <v>0.40651073850091568</v>
      </c>
      <c r="AO96" s="22">
        <f>'Activity data'!AO55*ManureNEF*NtoN2O*kgtoGg</f>
        <v>0.41883777618681156</v>
      </c>
      <c r="AP96" s="22">
        <f>'Activity data'!AP55*ManureNEF*NtoN2O*kgtoGg</f>
        <v>0.43210834173546991</v>
      </c>
      <c r="AQ96" s="22">
        <f>'Activity data'!AQ55*ManureNEF*NtoN2O*kgtoGg</f>
        <v>0.44471820797584138</v>
      </c>
      <c r="AR96" s="22">
        <f>'Activity data'!AR55*ManureNEF*NtoN2O*kgtoGg</f>
        <v>0.45579202561855575</v>
      </c>
      <c r="AS96" s="22">
        <f>'Activity data'!AS55*ManureNEF*NtoN2O*kgtoGg</f>
        <v>0.46688767864773401</v>
      </c>
      <c r="AT96" s="22">
        <f>'Activity data'!AT55*ManureNEF*NtoN2O*kgtoGg</f>
        <v>0.47832794169044557</v>
      </c>
      <c r="AU96" s="22">
        <f>'Activity data'!AU55*ManureNEF*NtoN2O*kgtoGg</f>
        <v>0.49354316638117485</v>
      </c>
      <c r="AV96" s="22">
        <f>'Activity data'!AV55*ManureNEF*NtoN2O*kgtoGg</f>
        <v>0.50720133355744135</v>
      </c>
      <c r="AW96" s="22">
        <f>'Activity data'!AW55*ManureNEF*NtoN2O*kgtoGg</f>
        <v>0.52493402135851019</v>
      </c>
      <c r="AX96" s="22">
        <f>'Activity data'!AX55*ManureNEF*NtoN2O*kgtoGg</f>
        <v>0.54356227633418619</v>
      </c>
      <c r="AY96" s="22">
        <f>'Activity data'!AY55*ManureNEF*NtoN2O*kgtoGg</f>
        <v>0.56544924311344658</v>
      </c>
      <c r="AZ96" s="22">
        <f>'Activity data'!AZ55*ManureNEF*NtoN2O*kgtoGg</f>
        <v>0.58920311318291363</v>
      </c>
      <c r="BA96" s="22">
        <f>'Activity data'!BA55*ManureNEF*NtoN2O*kgtoGg</f>
        <v>0.6088233818930231</v>
      </c>
      <c r="BB96" s="22">
        <f>'Activity data'!BB55*ManureNEF*NtoN2O*kgtoGg</f>
        <v>0.62872949624429197</v>
      </c>
      <c r="BC96" s="22">
        <f>'Activity data'!BC55*ManureNEF*NtoN2O*kgtoGg</f>
        <v>0.65059005797989167</v>
      </c>
      <c r="BD96" s="22">
        <f>'Activity data'!BD55*ManureNEF*NtoN2O*kgtoGg</f>
        <v>0.67265323795414922</v>
      </c>
      <c r="BE96" s="22">
        <f>'Activity data'!BE55*ManureNEF*NtoN2O*kgtoGg</f>
        <v>0.69689344896928751</v>
      </c>
      <c r="BF96" s="22">
        <f>'Activity data'!BF55*ManureNEF*NtoN2O*kgtoGg</f>
        <v>0.72091902847459577</v>
      </c>
      <c r="BG96" s="22">
        <f>'Activity data'!BG55*ManureNEF*NtoN2O*kgtoGg</f>
        <v>0.74740845957604862</v>
      </c>
      <c r="BH96" s="22">
        <f>'Activity data'!BH55*ManureNEF*NtoN2O*kgtoGg</f>
        <v>0.7744824598804716</v>
      </c>
      <c r="BI96" s="22">
        <f>'Activity data'!BI55*ManureNEF*NtoN2O*kgtoGg</f>
        <v>0.80252246420205398</v>
      </c>
      <c r="BJ96" s="22">
        <f>'Activity data'!BJ55*ManureNEF*NtoN2O*kgtoGg</f>
        <v>0.8316670548177354</v>
      </c>
      <c r="BK96" s="22">
        <f>'Activity data'!BK55*ManureNEF*NtoN2O*kgtoGg</f>
        <v>0.86217101167391774</v>
      </c>
      <c r="BL96" s="22">
        <f>'Activity data'!BL55*ManureNEF*NtoN2O*kgtoGg</f>
        <v>0.89527238744022375</v>
      </c>
      <c r="BM96" s="22">
        <f>'Activity data'!BM55*ManureNEF*NtoN2O*kgtoGg</f>
        <v>0.91701769401678324</v>
      </c>
      <c r="BN96" s="22">
        <f>'Activity data'!BN55*ManureNEF*NtoN2O*kgtoGg</f>
        <v>0.93718874876960145</v>
      </c>
      <c r="BO96" s="22">
        <f>'Activity data'!BO55*ManureNEF*NtoN2O*kgtoGg</f>
        <v>0.95785603567634969</v>
      </c>
      <c r="BP96" s="22">
        <f>'Activity data'!BP55*ManureNEF*NtoN2O*kgtoGg</f>
        <v>0.97826878074522516</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5.8466784388382181E-2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5.9487136668657889E-2</v>
      </c>
      <c r="AM97" s="22">
        <f>'Activity data'!AM56*ManureNEF*NtoN2O*kgtoGg</f>
        <v>5.9743014439685667E-2</v>
      </c>
      <c r="AN97" s="22">
        <f>'Activity data'!AN56*ManureNEF*NtoN2O*kgtoGg</f>
        <v>6.0026197232317932E-2</v>
      </c>
      <c r="AO97" s="22">
        <f>'Activity data'!AO56*ManureNEF*NtoN2O*kgtoGg</f>
        <v>6.0323333590007834E-2</v>
      </c>
      <c r="AP97" s="22">
        <f>'Activity data'!AP56*ManureNEF*NtoN2O*kgtoGg</f>
        <v>6.0637252093937416E-2</v>
      </c>
      <c r="AQ97" s="22">
        <f>'Activity data'!AQ56*ManureNEF*NtoN2O*kgtoGg</f>
        <v>6.0965978961068618E-2</v>
      </c>
      <c r="AR97" s="22">
        <f>'Activity data'!AR56*ManureNEF*NtoN2O*kgtoGg</f>
        <v>6.1270518649062564E-2</v>
      </c>
      <c r="AS97" s="22">
        <f>'Activity data'!AS56*ManureNEF*NtoN2O*kgtoGg</f>
        <v>6.1550646504743109E-2</v>
      </c>
      <c r="AT97" s="22">
        <f>'Activity data'!AT56*ManureNEF*NtoN2O*kgtoGg</f>
        <v>6.1805150965477944E-2</v>
      </c>
      <c r="AU97" s="22">
        <f>'Activity data'!AU56*ManureNEF*NtoN2O*kgtoGg</f>
        <v>6.2035537883044806E-2</v>
      </c>
      <c r="AV97" s="22">
        <f>'Activity data'!AV56*ManureNEF*NtoN2O*kgtoGg</f>
        <v>6.2235996387443038E-2</v>
      </c>
      <c r="AW97" s="22">
        <f>'Activity data'!AW56*ManureNEF*NtoN2O*kgtoGg</f>
        <v>6.2434208191000609E-2</v>
      </c>
      <c r="AX97" s="22">
        <f>'Activity data'!AX56*ManureNEF*NtoN2O*kgtoGg</f>
        <v>6.2627965821638196E-2</v>
      </c>
      <c r="AY97" s="22">
        <f>'Activity data'!AY56*ManureNEF*NtoN2O*kgtoGg</f>
        <v>6.2818604638054526E-2</v>
      </c>
      <c r="AZ97" s="22">
        <f>'Activity data'!AZ56*ManureNEF*NtoN2O*kgtoGg</f>
        <v>6.3004393420797375E-2</v>
      </c>
      <c r="BA97" s="22">
        <f>'Activity data'!BA56*ManureNEF*NtoN2O*kgtoGg</f>
        <v>6.3179994696453259E-2</v>
      </c>
      <c r="BB97" s="22">
        <f>'Activity data'!BB56*ManureNEF*NtoN2O*kgtoGg</f>
        <v>6.3351616115211687E-2</v>
      </c>
      <c r="BC97" s="22">
        <f>'Activity data'!BC56*ManureNEF*NtoN2O*kgtoGg</f>
        <v>6.3520152973213104E-2</v>
      </c>
      <c r="BD97" s="22">
        <f>'Activity data'!BD56*ManureNEF*NtoN2O*kgtoGg</f>
        <v>6.3683816827928313E-2</v>
      </c>
      <c r="BE97" s="22">
        <f>'Activity data'!BE56*ManureNEF*NtoN2O*kgtoGg</f>
        <v>6.3843756506613461E-2</v>
      </c>
      <c r="BF97" s="22">
        <f>'Activity data'!BF56*ManureNEF*NtoN2O*kgtoGg</f>
        <v>6.3997752805793354E-2</v>
      </c>
      <c r="BG97" s="22">
        <f>'Activity data'!BG56*ManureNEF*NtoN2O*kgtoGg</f>
        <v>6.4149094607679896E-2</v>
      </c>
      <c r="BH97" s="22">
        <f>'Activity data'!BH56*ManureNEF*NtoN2O*kgtoGg</f>
        <v>6.4295347872563538E-2</v>
      </c>
      <c r="BI97" s="22">
        <f>'Activity data'!BI56*ManureNEF*NtoN2O*kgtoGg</f>
        <v>6.4436496076787406E-2</v>
      </c>
      <c r="BJ97" s="22">
        <f>'Activity data'!BJ56*ManureNEF*NtoN2O*kgtoGg</f>
        <v>6.4572348091971418E-2</v>
      </c>
      <c r="BK97" s="22">
        <f>'Activity data'!BK56*ManureNEF*NtoN2O*kgtoGg</f>
        <v>6.4702808609689966E-2</v>
      </c>
      <c r="BL97" s="22">
        <f>'Activity data'!BL56*ManureNEF*NtoN2O*kgtoGg</f>
        <v>6.4829448704797399E-2</v>
      </c>
      <c r="BM97" s="22">
        <f>'Activity data'!BM56*ManureNEF*NtoN2O*kgtoGg</f>
        <v>6.4941869766295554E-2</v>
      </c>
      <c r="BN97" s="22">
        <f>'Activity data'!BN56*ManureNEF*NtoN2O*kgtoGg</f>
        <v>6.5047073413245379E-2</v>
      </c>
      <c r="BO97" s="22">
        <f>'Activity data'!BO56*ManureNEF*NtoN2O*kgtoGg</f>
        <v>6.5146352785998146E-2</v>
      </c>
      <c r="BP97" s="22">
        <f>'Activity data'!BP56*ManureNEF*NtoN2O*kgtoGg</f>
        <v>6.5238963783934262E-2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4.749693023694599E-2</v>
      </c>
      <c r="AE98" s="22">
        <f>'Activity data'!AE57*ManureNEF*NtoN2O*kgtoGg</f>
        <v>4.7522611675988952E-2</v>
      </c>
      <c r="AF98" s="22">
        <f>'Activity data'!AF57*ManureNEF*NtoN2O*kgtoGg</f>
        <v>4.7584015033260256E-2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4.8414443091717149E-2</v>
      </c>
      <c r="AM98" s="22">
        <f>'Activity data'!AM57*ManureNEF*NtoN2O*kgtoGg</f>
        <v>4.8622692815566873E-2</v>
      </c>
      <c r="AN98" s="22">
        <f>'Activity data'!AN57*ManureNEF*NtoN2O*kgtoGg</f>
        <v>4.8853165115398924E-2</v>
      </c>
      <c r="AO98" s="22">
        <f>'Activity data'!AO57*ManureNEF*NtoN2O*kgtoGg</f>
        <v>4.9094993720463338E-2</v>
      </c>
      <c r="AP98" s="22">
        <f>'Activity data'!AP57*ManureNEF*NtoN2O*kgtoGg</f>
        <v>4.9350480711349939E-2</v>
      </c>
      <c r="AQ98" s="22">
        <f>'Activity data'!AQ57*ManureNEF*NtoN2O*kgtoGg</f>
        <v>4.9618019696964402E-2</v>
      </c>
      <c r="AR98" s="22">
        <f>'Activity data'!AR57*ManureNEF*NtoN2O*kgtoGg</f>
        <v>4.9865873606552896E-2</v>
      </c>
      <c r="AS98" s="22">
        <f>'Activity data'!AS57*ManureNEF*NtoN2O*kgtoGg</f>
        <v>5.009385960296743E-2</v>
      </c>
      <c r="AT98" s="22">
        <f>'Activity data'!AT57*ManureNEF*NtoN2O*kgtoGg</f>
        <v>5.0300991638914397E-2</v>
      </c>
      <c r="AU98" s="22">
        <f>'Activity data'!AU57*ManureNEF*NtoN2O*kgtoGg</f>
        <v>5.0488495273048703E-2</v>
      </c>
      <c r="AV98" s="22">
        <f>'Activity data'!AV57*ManureNEF*NtoN2O*kgtoGg</f>
        <v>5.065164124706819E-2</v>
      </c>
      <c r="AW98" s="22">
        <f>'Activity data'!AW57*ManureNEF*NtoN2O*kgtoGg</f>
        <v>5.0812958712000068E-2</v>
      </c>
      <c r="AX98" s="22">
        <f>'Activity data'!AX57*ManureNEF*NtoN2O*kgtoGg</f>
        <v>5.0970651085636066E-2</v>
      </c>
      <c r="AY98" s="22">
        <f>'Activity data'!AY57*ManureNEF*NtoN2O*kgtoGg</f>
        <v>5.1125805168440057E-2</v>
      </c>
      <c r="AZ98" s="22">
        <f>'Activity data'!AZ57*ManureNEF*NtoN2O*kgtoGg</f>
        <v>5.1277011983104616E-2</v>
      </c>
      <c r="BA98" s="22">
        <f>'Activity data'!BA57*ManureNEF*NtoN2O*kgtoGg</f>
        <v>5.1419927551800221E-2</v>
      </c>
      <c r="BB98" s="22">
        <f>'Activity data'!BB57*ManureNEF*NtoN2O*kgtoGg</f>
        <v>5.1559604057967945E-2</v>
      </c>
      <c r="BC98" s="22">
        <f>'Activity data'!BC57*ManureNEF*NtoN2O*kgtoGg</f>
        <v>5.1696770150967429E-2</v>
      </c>
      <c r="BD98" s="22">
        <f>'Activity data'!BD57*ManureNEF*NtoN2O*kgtoGg</f>
        <v>5.1829970281685019E-2</v>
      </c>
      <c r="BE98" s="22">
        <f>'Activity data'!BE57*ManureNEF*NtoN2O*kgtoGg</f>
        <v>5.1960139439345784E-2</v>
      </c>
      <c r="BF98" s="22">
        <f>'Activity data'!BF57*ManureNEF*NtoN2O*kgtoGg</f>
        <v>5.2085471493979824E-2</v>
      </c>
      <c r="BG98" s="22">
        <f>'Activity data'!BG57*ManureNEF*NtoN2O*kgtoGg</f>
        <v>5.2208643148646039E-2</v>
      </c>
      <c r="BH98" s="22">
        <f>'Activity data'!BH57*ManureNEF*NtoN2O*kgtoGg</f>
        <v>5.2327673425882723E-2</v>
      </c>
      <c r="BI98" s="22">
        <f>'Activity data'!BI57*ManureNEF*NtoN2O*kgtoGg</f>
        <v>5.2442548877679275E-2</v>
      </c>
      <c r="BJ98" s="22">
        <f>'Activity data'!BJ57*ManureNEF*NtoN2O*kgtoGg</f>
        <v>5.2553113951514609E-2</v>
      </c>
      <c r="BK98" s="22">
        <f>'Activity data'!BK57*ManureNEF*NtoN2O*kgtoGg</f>
        <v>5.2659291079285624E-2</v>
      </c>
      <c r="BL98" s="22">
        <f>'Activity data'!BL57*ManureNEF*NtoN2O*kgtoGg</f>
        <v>5.276235890236574E-2</v>
      </c>
      <c r="BM98" s="22">
        <f>'Activity data'!BM57*ManureNEF*NtoN2O*kgtoGg</f>
        <v>5.2853854364897902E-2</v>
      </c>
      <c r="BN98" s="22">
        <f>'Activity data'!BN57*ManureNEF*NtoN2O*kgtoGg</f>
        <v>5.2939475833059385E-2</v>
      </c>
      <c r="BO98" s="22">
        <f>'Activity data'!BO57*ManureNEF*NtoN2O*kgtoGg</f>
        <v>5.3020275747318032E-2</v>
      </c>
      <c r="BP98" s="22">
        <f>'Activity data'!BP57*ManureNEF*NtoN2O*kgtoGg</f>
        <v>5.3095648510915985E-2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7.4998072258013228E-3</v>
      </c>
      <c r="AM99" s="22">
        <f>'Activity data'!AM58*ManureNEF*NtoN2O*kgtoGg</f>
        <v>7.5532280635644995E-3</v>
      </c>
      <c r="AN99" s="22">
        <f>'Activity data'!AN58*ManureNEF*NtoN2O*kgtoGg</f>
        <v>7.6110757519539099E-3</v>
      </c>
      <c r="AO99" s="22">
        <f>'Activity data'!AO58*ManureNEF*NtoN2O*kgtoGg</f>
        <v>7.6708322973760741E-3</v>
      </c>
      <c r="AP99" s="22">
        <f>'Activity data'!AP58*ManureNEF*NtoN2O*kgtoGg</f>
        <v>7.7330688655908855E-3</v>
      </c>
      <c r="AQ99" s="22">
        <f>'Activity data'!AQ58*ManureNEF*NtoN2O*kgtoGg</f>
        <v>7.7974375833055254E-3</v>
      </c>
      <c r="AR99" s="22">
        <f>'Activity data'!AR58*ManureNEF*NtoN2O*kgtoGg</f>
        <v>7.8565987292690924E-3</v>
      </c>
      <c r="AS99" s="22">
        <f>'Activity data'!AS58*ManureNEF*NtoN2O*kgtoGg</f>
        <v>7.9105801662085577E-3</v>
      </c>
      <c r="AT99" s="22">
        <f>'Activity data'!AT58*ManureNEF*NtoN2O*kgtoGg</f>
        <v>7.9592192250792417E-3</v>
      </c>
      <c r="AU99" s="22">
        <f>'Activity data'!AU58*ManureNEF*NtoN2O*kgtoGg</f>
        <v>8.0028602477445615E-3</v>
      </c>
      <c r="AV99" s="22">
        <f>'Activity data'!AV58*ManureNEF*NtoN2O*kgtoGg</f>
        <v>8.0404712467886264E-3</v>
      </c>
      <c r="AW99" s="22">
        <f>'Activity data'!AW58*ManureNEF*NtoN2O*kgtoGg</f>
        <v>8.0772824053071957E-3</v>
      </c>
      <c r="AX99" s="22">
        <f>'Activity data'!AX58*ManureNEF*NtoN2O*kgtoGg</f>
        <v>8.1129059201156505E-3</v>
      </c>
      <c r="AY99" s="22">
        <f>'Activity data'!AY58*ManureNEF*NtoN2O*kgtoGg</f>
        <v>8.1476144925942233E-3</v>
      </c>
      <c r="AZ99" s="22">
        <f>'Activity data'!AZ58*ManureNEF*NtoN2O*kgtoGg</f>
        <v>8.1811075843423522E-3</v>
      </c>
      <c r="BA99" s="22">
        <f>'Activity data'!BA58*ManureNEF*NtoN2O*kgtoGg</f>
        <v>8.2124171857509403E-3</v>
      </c>
      <c r="BB99" s="22">
        <f>'Activity data'!BB58*ManureNEF*NtoN2O*kgtoGg</f>
        <v>8.2427169782868757E-3</v>
      </c>
      <c r="BC99" s="22">
        <f>'Activity data'!BC58*ManureNEF*NtoN2O*kgtoGg</f>
        <v>8.2721896532553397E-3</v>
      </c>
      <c r="BD99" s="22">
        <f>'Activity data'!BD58*ManureNEF*NtoN2O*kgtoGg</f>
        <v>8.300520909512615E-3</v>
      </c>
      <c r="BE99" s="22">
        <f>'Activity data'!BE58*ManureNEF*NtoN2O*kgtoGg</f>
        <v>8.3279381602152681E-3</v>
      </c>
      <c r="BF99" s="22">
        <f>'Activity data'!BF58*ManureNEF*NtoN2O*kgtoGg</f>
        <v>8.3540478386607362E-3</v>
      </c>
      <c r="BG99" s="22">
        <f>'Activity data'!BG58*ManureNEF*NtoN2O*kgtoGg</f>
        <v>8.3794680727788239E-3</v>
      </c>
      <c r="BH99" s="22">
        <f>'Activity data'!BH58*ManureNEF*NtoN2O*kgtoGg</f>
        <v>8.4037647094295665E-3</v>
      </c>
      <c r="BI99" s="22">
        <f>'Activity data'!BI58*ManureNEF*NtoN2O*kgtoGg</f>
        <v>8.4269475935936072E-3</v>
      </c>
      <c r="BJ99" s="22">
        <f>'Activity data'!BJ58*ManureNEF*NtoN2O*kgtoGg</f>
        <v>8.4489940589773712E-3</v>
      </c>
      <c r="BK99" s="22">
        <f>'Activity data'!BK58*ManureNEF*NtoN2O*kgtoGg</f>
        <v>8.4698984843180978E-3</v>
      </c>
      <c r="BL99" s="22">
        <f>'Activity data'!BL58*ManureNEF*NtoN2O*kgtoGg</f>
        <v>8.4899576548560663E-3</v>
      </c>
      <c r="BM99" s="22">
        <f>'Activity data'!BM58*ManureNEF*NtoN2O*kgtoGg</f>
        <v>8.507293913120384E-3</v>
      </c>
      <c r="BN99" s="22">
        <f>'Activity data'!BN58*ManureNEF*NtoN2O*kgtoGg</f>
        <v>8.5231936937218318E-3</v>
      </c>
      <c r="BO99" s="22">
        <f>'Activity data'!BO58*ManureNEF*NtoN2O*kgtoGg</f>
        <v>8.5379021204019905E-3</v>
      </c>
      <c r="BP99" s="22">
        <f>'Activity data'!BP58*ManureNEF*NtoN2O*kgtoGg</f>
        <v>8.5512944615970029E-3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9.0493119451033485E-2</v>
      </c>
      <c r="AM100" s="22">
        <f>'Activity data'!AM59*ManureNEF*NtoN2O*kgtoGg</f>
        <v>9.1137698452510532E-2</v>
      </c>
      <c r="AN100" s="22">
        <f>'Activity data'!AN59*ManureNEF*NtoN2O*kgtoGg</f>
        <v>9.1835692096584459E-2</v>
      </c>
      <c r="AO100" s="22">
        <f>'Activity data'!AO59*ManureNEF*NtoN2O*kgtoGg</f>
        <v>9.2556718122995582E-2</v>
      </c>
      <c r="AP100" s="22">
        <f>'Activity data'!AP59*ManureNEF*NtoN2O*kgtoGg</f>
        <v>9.3307668251728204E-2</v>
      </c>
      <c r="AQ100" s="22">
        <f>'Activity data'!AQ59*ManureNEF*NtoN2O*kgtoGg</f>
        <v>9.4084345022968627E-2</v>
      </c>
      <c r="AR100" s="22">
        <f>'Activity data'!AR59*ManureNEF*NtoN2O*kgtoGg</f>
        <v>9.4798186924147487E-2</v>
      </c>
      <c r="AS100" s="22">
        <f>'Activity data'!AS59*ManureNEF*NtoN2O*kgtoGg</f>
        <v>9.5449530148583428E-2</v>
      </c>
      <c r="AT100" s="22">
        <f>'Activity data'!AT59*ManureNEF*NtoN2O*kgtoGg</f>
        <v>9.6036411921921333E-2</v>
      </c>
      <c r="AU100" s="22">
        <f>'Activity data'!AU59*ManureNEF*NtoN2O*kgtoGg</f>
        <v>9.6562987093537972E-2</v>
      </c>
      <c r="AV100" s="22">
        <f>'Activity data'!AV59*ManureNEF*NtoN2O*kgtoGg</f>
        <v>9.7016803641976443E-2</v>
      </c>
      <c r="AW100" s="22">
        <f>'Activity data'!AW59*ManureNEF*NtoN2O*kgtoGg</f>
        <v>9.7460969267126357E-2</v>
      </c>
      <c r="AX100" s="22">
        <f>'Activity data'!AX59*ManureNEF*NtoN2O*kgtoGg</f>
        <v>9.7890804712727805E-2</v>
      </c>
      <c r="AY100" s="22">
        <f>'Activity data'!AY59*ManureNEF*NtoN2O*kgtoGg</f>
        <v>9.8309600409832221E-2</v>
      </c>
      <c r="AZ100" s="22">
        <f>'Activity data'!AZ59*ManureNEF*NtoN2O*kgtoGg</f>
        <v>9.8713730044247494E-2</v>
      </c>
      <c r="BA100" s="22">
        <f>'Activity data'!BA59*ManureNEF*NtoN2O*kgtoGg</f>
        <v>9.9091513554533509E-2</v>
      </c>
      <c r="BB100" s="22">
        <f>'Activity data'!BB59*ManureNEF*NtoN2O*kgtoGg</f>
        <v>9.9457112650982657E-2</v>
      </c>
      <c r="BC100" s="22">
        <f>'Activity data'!BC59*ManureNEF*NtoN2O*kgtoGg</f>
        <v>9.9812731697734594E-2</v>
      </c>
      <c r="BD100" s="22">
        <f>'Activity data'!BD59*ManureNEF*NtoN2O*kgtoGg</f>
        <v>0.10015457831852072</v>
      </c>
      <c r="BE100" s="22">
        <f>'Activity data'!BE59*ManureNEF*NtoN2O*kgtoGg</f>
        <v>0.10048539649399577</v>
      </c>
      <c r="BF100" s="22">
        <f>'Activity data'!BF59*ManureNEF*NtoN2O*kgtoGg</f>
        <v>0.10080043742495001</v>
      </c>
      <c r="BG100" s="22">
        <f>'Activity data'!BG59*ManureNEF*NtoN2O*kgtoGg</f>
        <v>0.10110715947969924</v>
      </c>
      <c r="BH100" s="22">
        <f>'Activity data'!BH59*ManureNEF*NtoN2O*kgtoGg</f>
        <v>0.10140032414066948</v>
      </c>
      <c r="BI100" s="22">
        <f>'Activity data'!BI59*ManureNEF*NtoN2O*kgtoGg</f>
        <v>0.10168005019798185</v>
      </c>
      <c r="BJ100" s="22">
        <f>'Activity data'!BJ59*ManureNEF*NtoN2O*kgtoGg</f>
        <v>0.10194606415879172</v>
      </c>
      <c r="BK100" s="22">
        <f>'Activity data'!BK59*ManureNEF*NtoN2O*kgtoGg</f>
        <v>0.10219829819660883</v>
      </c>
      <c r="BL100" s="22">
        <f>'Activity data'!BL59*ManureNEF*NtoN2O*kgtoGg</f>
        <v>0.10244033333977036</v>
      </c>
      <c r="BM100" s="22">
        <f>'Activity data'!BM59*ManureNEF*NtoN2O*kgtoGg</f>
        <v>0.10264951366170581</v>
      </c>
      <c r="BN100" s="22">
        <f>'Activity data'!BN59*ManureNEF*NtoN2O*kgtoGg</f>
        <v>0.10284136135883891</v>
      </c>
      <c r="BO100" s="22">
        <f>'Activity data'!BO59*ManureNEF*NtoN2O*kgtoGg</f>
        <v>0.10301883410879509</v>
      </c>
      <c r="BP100" s="22">
        <f>'Activity data'!BP59*ManureNEF*NtoN2O*kgtoGg</f>
        <v>0.10318042689311628</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0.11491827863139022</v>
      </c>
      <c r="AL103" s="22">
        <f>'Activity data'!AL62*ManureNEF*NtoN2O*kgtoGg</f>
        <v>0.10246225411389839</v>
      </c>
      <c r="AM103" s="22">
        <f>'Activity data'!AM62*ManureNEF*NtoN2O*kgtoGg</f>
        <v>0.10398219659413972</v>
      </c>
      <c r="AN103" s="22">
        <f>'Activity data'!AN62*ManureNEF*NtoN2O*kgtoGg</f>
        <v>0.10453917902952227</v>
      </c>
      <c r="AO103" s="22">
        <f>'Activity data'!AO62*ManureNEF*NtoN2O*kgtoGg</f>
        <v>0.10478423511353824</v>
      </c>
      <c r="AP103" s="22">
        <f>'Activity data'!AP62*ManureNEF*NtoN2O*kgtoGg</f>
        <v>0.10522314830194876</v>
      </c>
      <c r="AQ103" s="22">
        <f>'Activity data'!AQ62*ManureNEF*NtoN2O*kgtoGg</f>
        <v>0.10544497660282141</v>
      </c>
      <c r="AR103" s="22">
        <f>'Activity data'!AR62*ManureNEF*NtoN2O*kgtoGg</f>
        <v>0.10527306926924856</v>
      </c>
      <c r="AS103" s="22">
        <f>'Activity data'!AS62*ManureNEF*NtoN2O*kgtoGg</f>
        <v>0.10509986217593233</v>
      </c>
      <c r="AT103" s="22">
        <f>'Activity data'!AT62*ManureNEF*NtoN2O*kgtoGg</f>
        <v>0.10499897358466485</v>
      </c>
      <c r="AU103" s="22">
        <f>'Activity data'!AU62*ManureNEF*NtoN2O*kgtoGg</f>
        <v>0.10573379241848511</v>
      </c>
      <c r="AV103" s="22">
        <f>'Activity data'!AV62*ManureNEF*NtoN2O*kgtoGg</f>
        <v>0.10607911779473303</v>
      </c>
      <c r="AW103" s="22">
        <f>'Activity data'!AW62*ManureNEF*NtoN2O*kgtoGg</f>
        <v>0.10695883384496749</v>
      </c>
      <c r="AX103" s="22">
        <f>'Activity data'!AX62*ManureNEF*NtoN2O*kgtoGg</f>
        <v>0.10794064641753048</v>
      </c>
      <c r="AY103" s="22">
        <f>'Activity data'!AY62*ManureNEF*NtoN2O*kgtoGg</f>
        <v>0.10949489472448327</v>
      </c>
      <c r="AZ103" s="22">
        <f>'Activity data'!AZ62*ManureNEF*NtoN2O*kgtoGg</f>
        <v>0.11130134010210363</v>
      </c>
      <c r="BA103" s="22">
        <f>'Activity data'!BA62*ManureNEF*NtoN2O*kgtoGg</f>
        <v>0.11217758279110658</v>
      </c>
      <c r="BB103" s="22">
        <f>'Activity data'!BB62*ManureNEF*NtoN2O*kgtoGg</f>
        <v>0.11302008795308296</v>
      </c>
      <c r="BC103" s="22">
        <f>'Activity data'!BC62*ManureNEF*NtoN2O*kgtoGg</f>
        <v>0.11413630795198265</v>
      </c>
      <c r="BD103" s="22">
        <f>'Activity data'!BD62*ManureNEF*NtoN2O*kgtoGg</f>
        <v>0.11518905443571475</v>
      </c>
      <c r="BE103" s="22">
        <f>'Activity data'!BE62*ManureNEF*NtoN2O*kgtoGg</f>
        <v>0.11652683473000762</v>
      </c>
      <c r="BF103" s="22">
        <f>'Activity data'!BF62*ManureNEF*NtoN2O*kgtoGg</f>
        <v>0.1177164310462694</v>
      </c>
      <c r="BG103" s="22">
        <f>'Activity data'!BG62*ManureNEF*NtoN2O*kgtoGg</f>
        <v>0.11936934098404542</v>
      </c>
      <c r="BH103" s="22">
        <f>'Activity data'!BH62*ManureNEF*NtoN2O*kgtoGg</f>
        <v>0.12100010902582652</v>
      </c>
      <c r="BI103" s="22">
        <f>'Activity data'!BI62*ManureNEF*NtoN2O*kgtoGg</f>
        <v>0.12266794572678559</v>
      </c>
      <c r="BJ103" s="22">
        <f>'Activity data'!BJ62*ManureNEF*NtoN2O*kgtoGg</f>
        <v>0.1243886772348972</v>
      </c>
      <c r="BK103" s="22">
        <f>'Activity data'!BK62*ManureNEF*NtoN2O*kgtoGg</f>
        <v>0.12619434997311832</v>
      </c>
      <c r="BL103" s="22">
        <f>'Activity data'!BL62*ManureNEF*NtoN2O*kgtoGg</f>
        <v>0.12826119231503388</v>
      </c>
      <c r="BM103" s="22">
        <f>'Activity data'!BM62*ManureNEF*NtoN2O*kgtoGg</f>
        <v>0.12851878850422907</v>
      </c>
      <c r="BN103" s="22">
        <f>'Activity data'!BN62*ManureNEF*NtoN2O*kgtoGg</f>
        <v>0.12848620579408074</v>
      </c>
      <c r="BO103" s="22">
        <f>'Activity data'!BO62*ManureNEF*NtoN2O*kgtoGg</f>
        <v>0.12847131417780056</v>
      </c>
      <c r="BP103" s="22">
        <f>'Activity data'!BP62*ManureNEF*NtoN2O*kgtoGg</f>
        <v>0.12836800011337407</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2.9155206131309681E-2</v>
      </c>
      <c r="AL104" s="22">
        <f>'Activity data'!AL63*ManureNEF*NtoN2O*kgtoGg</f>
        <v>2.5995065144957277E-2</v>
      </c>
      <c r="AM104" s="22">
        <f>'Activity data'!AM63*ManureNEF*NtoN2O*kgtoGg</f>
        <v>2.6380680356453017E-2</v>
      </c>
      <c r="AN104" s="22">
        <f>'Activity data'!AN63*ManureNEF*NtoN2O*kgtoGg</f>
        <v>2.652198892727824E-2</v>
      </c>
      <c r="AO104" s="22">
        <f>'Activity data'!AO63*ManureNEF*NtoN2O*kgtoGg</f>
        <v>2.6584160591597496E-2</v>
      </c>
      <c r="AP104" s="22">
        <f>'Activity data'!AP63*ManureNEF*NtoN2O*kgtoGg</f>
        <v>2.6695514543590679E-2</v>
      </c>
      <c r="AQ104" s="22">
        <f>'Activity data'!AQ63*ManureNEF*NtoN2O*kgtoGg</f>
        <v>2.6751793230625709E-2</v>
      </c>
      <c r="AR104" s="22">
        <f>'Activity data'!AR63*ManureNEF*NtoN2O*kgtoGg</f>
        <v>2.6708179683629613E-2</v>
      </c>
      <c r="AS104" s="22">
        <f>'Activity data'!AS63*ManureNEF*NtoN2O*kgtoGg</f>
        <v>2.6664236382623187E-2</v>
      </c>
      <c r="AT104" s="22">
        <f>'Activity data'!AT63*ManureNEF*NtoN2O*kgtoGg</f>
        <v>2.6638640561751768E-2</v>
      </c>
      <c r="AU104" s="22">
        <f>'Activity data'!AU63*ManureNEF*NtoN2O*kgtoGg</f>
        <v>2.6825066905970845E-2</v>
      </c>
      <c r="AV104" s="22">
        <f>'Activity data'!AV63*ManureNEF*NtoN2O*kgtoGg</f>
        <v>2.6912677272631261E-2</v>
      </c>
      <c r="AW104" s="22">
        <f>'Activity data'!AW63*ManureNEF*NtoN2O*kgtoGg</f>
        <v>2.7135864593978775E-2</v>
      </c>
      <c r="AX104" s="22">
        <f>'Activity data'!AX63*ManureNEF*NtoN2O*kgtoGg</f>
        <v>2.7384954192920665E-2</v>
      </c>
      <c r="AY104" s="22">
        <f>'Activity data'!AY63*ManureNEF*NtoN2O*kgtoGg</f>
        <v>2.7779272923657991E-2</v>
      </c>
      <c r="AZ104" s="22">
        <f>'Activity data'!AZ63*ManureNEF*NtoN2O*kgtoGg</f>
        <v>2.8237575014297609E-2</v>
      </c>
      <c r="BA104" s="22">
        <f>'Activity data'!BA63*ManureNEF*NtoN2O*kgtoGg</f>
        <v>2.8459881130636851E-2</v>
      </c>
      <c r="BB104" s="22">
        <f>'Activity data'!BB63*ManureNEF*NtoN2O*kgtoGg</f>
        <v>2.8673627907534742E-2</v>
      </c>
      <c r="BC104" s="22">
        <f>'Activity data'!BC63*ManureNEF*NtoN2O*kgtoGg</f>
        <v>2.8956817183804672E-2</v>
      </c>
      <c r="BD104" s="22">
        <f>'Activity data'!BD63*ManureNEF*NtoN2O*kgtoGg</f>
        <v>2.9223902986888022E-2</v>
      </c>
      <c r="BE104" s="22">
        <f>'Activity data'!BE63*ManureNEF*NtoN2O*kgtoGg</f>
        <v>2.956330295617941E-2</v>
      </c>
      <c r="BF104" s="22">
        <f>'Activity data'!BF63*ManureNEF*NtoN2O*kgtoGg</f>
        <v>2.9865108084368867E-2</v>
      </c>
      <c r="BG104" s="22">
        <f>'Activity data'!BG63*ManureNEF*NtoN2O*kgtoGg</f>
        <v>3.0284457647608735E-2</v>
      </c>
      <c r="BH104" s="22">
        <f>'Activity data'!BH63*ManureNEF*NtoN2O*kgtoGg</f>
        <v>3.0698189727280625E-2</v>
      </c>
      <c r="BI104" s="22">
        <f>'Activity data'!BI63*ManureNEF*NtoN2O*kgtoGg</f>
        <v>3.11213262673414E-2</v>
      </c>
      <c r="BJ104" s="22">
        <f>'Activity data'!BJ63*ManureNEF*NtoN2O*kgtoGg</f>
        <v>3.1557882421968046E-2</v>
      </c>
      <c r="BK104" s="22">
        <f>'Activity data'!BK63*ManureNEF*NtoN2O*kgtoGg</f>
        <v>3.2015988491041578E-2</v>
      </c>
      <c r="BL104" s="22">
        <f>'Activity data'!BL63*ManureNEF*NtoN2O*kgtoGg</f>
        <v>3.254035428591006E-2</v>
      </c>
      <c r="BM104" s="22">
        <f>'Activity data'!BM63*ManureNEF*NtoN2O*kgtoGg</f>
        <v>3.2605707422800632E-2</v>
      </c>
      <c r="BN104" s="22">
        <f>'Activity data'!BN63*ManureNEF*NtoN2O*kgtoGg</f>
        <v>3.2597441064811244E-2</v>
      </c>
      <c r="BO104" s="22">
        <f>'Activity data'!BO63*ManureNEF*NtoN2O*kgtoGg</f>
        <v>3.2593663004893809E-2</v>
      </c>
      <c r="BP104" s="22">
        <f>'Activity data'!BP63*ManureNEF*NtoN2O*kgtoGg</f>
        <v>3.2567451832219714E-2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0.16019971617730655</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0.17531753251219057</v>
      </c>
      <c r="AL105" s="22">
        <f>'Activity data'!AL64*ManureNEF*NtoN2O*kgtoGg</f>
        <v>0.16825333375264134</v>
      </c>
      <c r="AM105" s="22">
        <f>'Activity data'!AM64*ManureNEF*NtoN2O*kgtoGg</f>
        <v>0.17302828294591105</v>
      </c>
      <c r="AN105" s="22">
        <f>'Activity data'!AN64*ManureNEF*NtoN2O*kgtoGg</f>
        <v>0.17706279668292071</v>
      </c>
      <c r="AO105" s="22">
        <f>'Activity data'!AO64*ManureNEF*NtoN2O*kgtoGg</f>
        <v>0.18086358169153297</v>
      </c>
      <c r="AP105" s="22">
        <f>'Activity data'!AP64*ManureNEF*NtoN2O*kgtoGg</f>
        <v>0.18489109723713351</v>
      </c>
      <c r="AQ105" s="22">
        <f>'Activity data'!AQ64*ManureNEF*NtoN2O*kgtoGg</f>
        <v>0.18876653358422518</v>
      </c>
      <c r="AR105" s="22">
        <f>'Activity data'!AR64*ManureNEF*NtoN2O*kgtoGg</f>
        <v>0.19221701140777733</v>
      </c>
      <c r="AS105" s="22">
        <f>'Activity data'!AS64*ManureNEF*NtoN2O*kgtoGg</f>
        <v>0.19560720594272279</v>
      </c>
      <c r="AT105" s="22">
        <f>'Activity data'!AT64*ManureNEF*NtoN2O*kgtoGg</f>
        <v>0.1990097168831185</v>
      </c>
      <c r="AU105" s="22">
        <f>'Activity data'!AU64*ManureNEF*NtoN2O*kgtoGg</f>
        <v>0.20321999511902894</v>
      </c>
      <c r="AV105" s="22">
        <f>'Activity data'!AV64*ManureNEF*NtoN2O*kgtoGg</f>
        <v>0.20699049302530592</v>
      </c>
      <c r="AW105" s="22">
        <f>'Activity data'!AW64*ManureNEF*NtoN2O*kgtoGg</f>
        <v>0.2113552160123123</v>
      </c>
      <c r="AX105" s="22">
        <f>'Activity data'!AX64*ManureNEF*NtoN2O*kgtoGg</f>
        <v>0.21587260038156506</v>
      </c>
      <c r="AY105" s="22">
        <f>'Activity data'!AY64*ManureNEF*NtoN2O*kgtoGg</f>
        <v>0.22107952288176502</v>
      </c>
      <c r="AZ105" s="22">
        <f>'Activity data'!AZ64*ManureNEF*NtoN2O*kgtoGg</f>
        <v>0.22664776481187326</v>
      </c>
      <c r="BA105" s="22">
        <f>'Activity data'!BA64*ManureNEF*NtoN2O*kgtoGg</f>
        <v>0.23121292564664225</v>
      </c>
      <c r="BB105" s="22">
        <f>'Activity data'!BB64*ManureNEF*NtoN2O*kgtoGg</f>
        <v>0.23579019102892834</v>
      </c>
      <c r="BC105" s="22">
        <f>'Activity data'!BC64*ManureNEF*NtoN2O*kgtoGg</f>
        <v>0.24075237126344184</v>
      </c>
      <c r="BD105" s="22">
        <f>'Activity data'!BD64*ManureNEF*NtoN2O*kgtoGg</f>
        <v>0.24570245634840604</v>
      </c>
      <c r="BE105" s="22">
        <f>'Activity data'!BE64*ManureNEF*NtoN2O*kgtoGg</f>
        <v>0.25107769029010202</v>
      </c>
      <c r="BF105" s="22">
        <f>'Activity data'!BF64*ManureNEF*NtoN2O*kgtoGg</f>
        <v>0.25634323263098618</v>
      </c>
      <c r="BG105" s="22">
        <f>'Activity data'!BG64*ManureNEF*NtoN2O*kgtoGg</f>
        <v>0.26229410095269262</v>
      </c>
      <c r="BH105" s="22">
        <f>'Activity data'!BH64*ManureNEF*NtoN2O*kgtoGg</f>
        <v>0.2683187022285074</v>
      </c>
      <c r="BI105" s="22">
        <f>'Activity data'!BI64*ManureNEF*NtoN2O*kgtoGg</f>
        <v>0.27449880857406406</v>
      </c>
      <c r="BJ105" s="22">
        <f>'Activity data'!BJ64*ManureNEF*NtoN2O*kgtoGg</f>
        <v>0.28086219308625354</v>
      </c>
      <c r="BK105" s="22">
        <f>'Activity data'!BK64*ManureNEF*NtoN2O*kgtoGg</f>
        <v>0.28746139159021494</v>
      </c>
      <c r="BL105" s="22">
        <f>'Activity data'!BL64*ManureNEF*NtoN2O*kgtoGg</f>
        <v>0.29456224347667398</v>
      </c>
      <c r="BM105" s="22">
        <f>'Activity data'!BM64*ManureNEF*NtoN2O*kgtoGg</f>
        <v>0.29915834644662398</v>
      </c>
      <c r="BN105" s="22">
        <f>'Activity data'!BN64*ManureNEF*NtoN2O*kgtoGg</f>
        <v>0.30337210846687507</v>
      </c>
      <c r="BO105" s="22">
        <f>'Activity data'!BO64*ManureNEF*NtoN2O*kgtoGg</f>
        <v>0.30764910858335387</v>
      </c>
      <c r="BP105" s="22">
        <f>'Activity data'!BP64*ManureNEF*NtoN2O*kgtoGg</f>
        <v>0.31182842143593498</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0.68216960817969541</v>
      </c>
      <c r="AM106" s="22">
        <f>'Activity data'!AM65*ManureNEF*NtoN2O*kgtoGg</f>
        <v>0.70968595229173803</v>
      </c>
      <c r="AN106" s="22">
        <f>'Activity data'!AN65*ManureNEF*NtoN2O*kgtoGg</f>
        <v>0.72724490379815299</v>
      </c>
      <c r="AO106" s="22">
        <f>'Activity data'!AO65*ManureNEF*NtoN2O*kgtoGg</f>
        <v>0.74158434073415547</v>
      </c>
      <c r="AP106" s="22">
        <f>'Activity data'!AP65*ManureNEF*NtoN2O*kgtoGg</f>
        <v>0.75806192710793396</v>
      </c>
      <c r="AQ106" s="22">
        <f>'Activity data'!AQ65*ManureNEF*NtoN2O*kgtoGg</f>
        <v>0.77225740624655259</v>
      </c>
      <c r="AR106" s="22">
        <f>'Activity data'!AR65*ManureNEF*NtoN2O*kgtoGg</f>
        <v>0.78250382942037</v>
      </c>
      <c r="AS106" s="22">
        <f>'Activity data'!AS65*ManureNEF*NtoN2O*kgtoGg</f>
        <v>0.79308205825747924</v>
      </c>
      <c r="AT106" s="22">
        <f>'Activity data'!AT65*ManureNEF*NtoN2O*kgtoGg</f>
        <v>0.80485338465380685</v>
      </c>
      <c r="AU106" s="22">
        <f>'Activity data'!AU65*ManureNEF*NtoN2O*kgtoGg</f>
        <v>0.82670871938436774</v>
      </c>
      <c r="AV106" s="22">
        <f>'Activity data'!AV65*ManureNEF*NtoN2O*kgtoGg</f>
        <v>0.84466917884682269</v>
      </c>
      <c r="AW106" s="22">
        <f>'Activity data'!AW65*ManureNEF*NtoN2O*kgtoGg</f>
        <v>0.86930442799845664</v>
      </c>
      <c r="AX106" s="22">
        <f>'Activity data'!AX65*ManureNEF*NtoN2O*kgtoGg</f>
        <v>0.89567255063834628</v>
      </c>
      <c r="AY106" s="22">
        <f>'Activity data'!AY65*ManureNEF*NtoN2O*kgtoGg</f>
        <v>0.92956920436931123</v>
      </c>
      <c r="AZ106" s="22">
        <f>'Activity data'!AZ65*ManureNEF*NtoN2O*kgtoGg</f>
        <v>0.96732795393949833</v>
      </c>
      <c r="BA106" s="22">
        <f>'Activity data'!BA65*ManureNEF*NtoN2O*kgtoGg</f>
        <v>0.99431368977834889</v>
      </c>
      <c r="BB106" s="22">
        <f>'Activity data'!BB65*ManureNEF*NtoN2O*kgtoGg</f>
        <v>1.0214212814142465</v>
      </c>
      <c r="BC106" s="22">
        <f>'Activity data'!BC65*ManureNEF*NtoN2O*kgtoGg</f>
        <v>1.0525931860076549</v>
      </c>
      <c r="BD106" s="22">
        <f>'Activity data'!BD65*ManureNEF*NtoN2O*kgtoGg</f>
        <v>1.0836051530143598</v>
      </c>
      <c r="BE106" s="22">
        <f>'Activity data'!BE65*ManureNEF*NtoN2O*kgtoGg</f>
        <v>1.1190272494816038</v>
      </c>
      <c r="BF106" s="22">
        <f>'Activity data'!BF65*ManureNEF*NtoN2O*kgtoGg</f>
        <v>1.1532560579426376</v>
      </c>
      <c r="BG106" s="22">
        <f>'Activity data'!BG65*ManureNEF*NtoN2O*kgtoGg</f>
        <v>1.1944749373875045</v>
      </c>
      <c r="BH106" s="22">
        <f>'Activity data'!BH65*ManureNEF*NtoN2O*kgtoGg</f>
        <v>1.2363171682699117</v>
      </c>
      <c r="BI106" s="22">
        <f>'Activity data'!BI65*ManureNEF*NtoN2O*kgtoGg</f>
        <v>1.2796166318750859</v>
      </c>
      <c r="BJ106" s="22">
        <f>'Activity data'!BJ65*ManureNEF*NtoN2O*kgtoGg</f>
        <v>1.3246420784644268</v>
      </c>
      <c r="BK106" s="22">
        <f>'Activity data'!BK65*ManureNEF*NtoN2O*kgtoGg</f>
        <v>1.3719053422031866</v>
      </c>
      <c r="BL106" s="22">
        <f>'Activity data'!BL65*ManureNEF*NtoN2O*kgtoGg</f>
        <v>1.4240068691660699</v>
      </c>
      <c r="BM106" s="22">
        <f>'Activity data'!BM65*ManureNEF*NtoN2O*kgtoGg</f>
        <v>1.4509822830012102</v>
      </c>
      <c r="BN106" s="22">
        <f>'Activity data'!BN65*ManureNEF*NtoN2O*kgtoGg</f>
        <v>1.4742409868070054</v>
      </c>
      <c r="BO106" s="22">
        <f>'Activity data'!BO65*ManureNEF*NtoN2O*kgtoGg</f>
        <v>1.4982339575902788</v>
      </c>
      <c r="BP106" s="22">
        <f>'Activity data'!BP65*ManureNEF*NtoN2O*kgtoGg</f>
        <v>1.5213819357492457</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1.0806188340462277</v>
      </c>
      <c r="AM108" s="22">
        <f>'Activity data'!AM67*UDCPPEF*NtoN2O*kgtoGg</f>
        <v>1.0949768742732389</v>
      </c>
      <c r="AN108" s="22">
        <f>'Activity data'!AN67*UDCPPEF*NtoN2O*kgtoGg</f>
        <v>1.106701565427328</v>
      </c>
      <c r="AO108" s="22">
        <f>'Activity data'!AO67*UDCPPEF*NtoN2O*kgtoGg</f>
        <v>1.1176443352920022</v>
      </c>
      <c r="AP108" s="22">
        <f>'Activity data'!AP67*UDCPPEF*NtoN2O*kgtoGg</f>
        <v>1.1295193974455644</v>
      </c>
      <c r="AQ108" s="22">
        <f>'Activity data'!AQ67*UDCPPEF*NtoN2O*kgtoGg</f>
        <v>1.1409161084696087</v>
      </c>
      <c r="AR108" s="22">
        <f>'Activity data'!AR67*UDCPPEF*NtoN2O*kgtoGg</f>
        <v>1.1506650248532637</v>
      </c>
      <c r="AS108" s="22">
        <f>'Activity data'!AS67*UDCPPEF*NtoN2O*kgtoGg</f>
        <v>1.1601039938678677</v>
      </c>
      <c r="AT108" s="22">
        <f>'Activity data'!AT67*UDCPPEF*NtoN2O*kgtoGg</f>
        <v>1.1694883449100779</v>
      </c>
      <c r="AU108" s="22">
        <f>'Activity data'!AU67*UDCPPEF*NtoN2O*kgtoGg</f>
        <v>1.1816726182519002</v>
      </c>
      <c r="AV108" s="22">
        <f>'Activity data'!AV67*UDCPPEF*NtoN2O*kgtoGg</f>
        <v>1.1921359078040057</v>
      </c>
      <c r="AW108" s="22">
        <f>'Activity data'!AW67*UDCPPEF*NtoN2O*kgtoGg</f>
        <v>1.2047007308669548</v>
      </c>
      <c r="AX108" s="22">
        <f>'Activity data'!AX67*UDCPPEF*NtoN2O*kgtoGg</f>
        <v>1.2177658514073031</v>
      </c>
      <c r="AY108" s="22">
        <f>'Activity data'!AY67*UDCPPEF*NtoN2O*kgtoGg</f>
        <v>1.2332214183945618</v>
      </c>
      <c r="AZ108" s="22">
        <f>'Activity data'!AZ67*UDCPPEF*NtoN2O*kgtoGg</f>
        <v>1.2498775839472498</v>
      </c>
      <c r="BA108" s="22">
        <f>'Activity data'!BA67*UDCPPEF*NtoN2O*kgtoGg</f>
        <v>1.2629263100381043</v>
      </c>
      <c r="BB108" s="22">
        <f>'Activity data'!BB67*UDCPPEF*NtoN2O*kgtoGg</f>
        <v>1.2759723936740877</v>
      </c>
      <c r="BC108" s="22">
        <f>'Activity data'!BC67*UDCPPEF*NtoN2O*kgtoGg</f>
        <v>1.2903122069113793</v>
      </c>
      <c r="BD108" s="22">
        <f>'Activity data'!BD67*UDCPPEF*NtoN2O*kgtoGg</f>
        <v>1.3045505789871135</v>
      </c>
      <c r="BE108" s="22">
        <f>'Activity data'!BE67*UDCPPEF*NtoN2O*kgtoGg</f>
        <v>1.3201987978806125</v>
      </c>
      <c r="BF108" s="22">
        <f>'Activity data'!BF67*UDCPPEF*NtoN2O*kgtoGg</f>
        <v>1.3353963896968355</v>
      </c>
      <c r="BG108" s="22">
        <f>'Activity data'!BG67*UDCPPEF*NtoN2O*kgtoGg</f>
        <v>1.3528808902051863</v>
      </c>
      <c r="BH108" s="22">
        <f>'Activity data'!BH67*UDCPPEF*NtoN2O*kgtoGg</f>
        <v>1.3705338852704678</v>
      </c>
      <c r="BI108" s="22">
        <f>'Activity data'!BI67*UDCPPEF*NtoN2O*kgtoGg</f>
        <v>1.3886314169172658</v>
      </c>
      <c r="BJ108" s="22">
        <f>'Activity data'!BJ67*UDCPPEF*NtoN2O*kgtoGg</f>
        <v>1.4072623881668309</v>
      </c>
      <c r="BK108" s="22">
        <f>'Activity data'!BK67*UDCPPEF*NtoN2O*kgtoGg</f>
        <v>1.4265986339310561</v>
      </c>
      <c r="BL108" s="22">
        <f>'Activity data'!BL67*UDCPPEF*NtoN2O*kgtoGg</f>
        <v>1.4475348901530067</v>
      </c>
      <c r="BM108" s="22">
        <f>'Activity data'!BM67*UDCPPEF*NtoN2O*kgtoGg</f>
        <v>1.4599319281071408</v>
      </c>
      <c r="BN108" s="22">
        <f>'Activity data'!BN67*UDCPPEF*NtoN2O*kgtoGg</f>
        <v>1.4709931346230474</v>
      </c>
      <c r="BO108" s="22">
        <f>'Activity data'!BO67*UDCPPEF*NtoN2O*kgtoGg</f>
        <v>1.4822204449368412</v>
      </c>
      <c r="BP108" s="22">
        <f>'Activity data'!BP67*UDCPPEF*NtoN2O*kgtoGg</f>
        <v>1.493073847472443</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0.73590881967437827</v>
      </c>
      <c r="AM109" s="22">
        <f>'Activity data'!AM68*UDCPPEF*NtoN2O*kgtoGg</f>
        <v>0.74568674330794393</v>
      </c>
      <c r="AN109" s="22">
        <f>'Activity data'!AN68*UDCPPEF*NtoN2O*kgtoGg</f>
        <v>0.75367133820524446</v>
      </c>
      <c r="AO109" s="22">
        <f>'Activity data'!AO68*UDCPPEF*NtoN2O*kgtoGg</f>
        <v>0.76112343935447913</v>
      </c>
      <c r="AP109" s="22">
        <f>'Activity data'!AP68*UDCPPEF*NtoN2O*kgtoGg</f>
        <v>0.76921043793127231</v>
      </c>
      <c r="AQ109" s="22">
        <f>'Activity data'!AQ68*UDCPPEF*NtoN2O*kgtoGg</f>
        <v>0.77697167611594364</v>
      </c>
      <c r="AR109" s="22">
        <f>'Activity data'!AR68*UDCPPEF*NtoN2O*kgtoGg</f>
        <v>0.78361075487615439</v>
      </c>
      <c r="AS109" s="22">
        <f>'Activity data'!AS68*UDCPPEF*NtoN2O*kgtoGg</f>
        <v>0.79003875735735385</v>
      </c>
      <c r="AT109" s="22">
        <f>'Activity data'!AT68*UDCPPEF*NtoN2O*kgtoGg</f>
        <v>0.79642956462565251</v>
      </c>
      <c r="AU109" s="22">
        <f>'Activity data'!AU68*UDCPPEF*NtoN2O*kgtoGg</f>
        <v>0.80472713813730112</v>
      </c>
      <c r="AV109" s="22">
        <f>'Activity data'!AV68*UDCPPEF*NtoN2O*kgtoGg</f>
        <v>0.81185270991303005</v>
      </c>
      <c r="AW109" s="22">
        <f>'Activity data'!AW68*UDCPPEF*NtoN2O*kgtoGg</f>
        <v>0.82040944038852059</v>
      </c>
      <c r="AX109" s="22">
        <f>'Activity data'!AX68*UDCPPEF*NtoN2O*kgtoGg</f>
        <v>0.82930687686919913</v>
      </c>
      <c r="AY109" s="22">
        <f>'Activity data'!AY68*UDCPPEF*NtoN2O*kgtoGg</f>
        <v>0.83983222373586797</v>
      </c>
      <c r="AZ109" s="22">
        <f>'Activity data'!AZ68*UDCPPEF*NtoN2O*kgtoGg</f>
        <v>0.85117518644019508</v>
      </c>
      <c r="BA109" s="22">
        <f>'Activity data'!BA68*UDCPPEF*NtoN2O*kgtoGg</f>
        <v>0.86006145818859603</v>
      </c>
      <c r="BB109" s="22">
        <f>'Activity data'!BB68*UDCPPEF*NtoN2O*kgtoGg</f>
        <v>0.86894593040714962</v>
      </c>
      <c r="BC109" s="22">
        <f>'Activity data'!BC68*UDCPPEF*NtoN2O*kgtoGg</f>
        <v>0.87871144133600587</v>
      </c>
      <c r="BD109" s="22">
        <f>'Activity data'!BD68*UDCPPEF*NtoN2O*kgtoGg</f>
        <v>0.88840787013977229</v>
      </c>
      <c r="BE109" s="22">
        <f>'Activity data'!BE68*UDCPPEF*NtoN2O*kgtoGg</f>
        <v>0.89906441427273209</v>
      </c>
      <c r="BF109" s="22">
        <f>'Activity data'!BF68*UDCPPEF*NtoN2O*kgtoGg</f>
        <v>0.90941407828283716</v>
      </c>
      <c r="BG109" s="22">
        <f>'Activity data'!BG68*UDCPPEF*NtoN2O*kgtoGg</f>
        <v>0.9213211427595106</v>
      </c>
      <c r="BH109" s="22">
        <f>'Activity data'!BH68*UDCPPEF*NtoN2O*kgtoGg</f>
        <v>0.93334295318230864</v>
      </c>
      <c r="BI109" s="22">
        <f>'Activity data'!BI68*UDCPPEF*NtoN2O*kgtoGg</f>
        <v>0.94566749605867773</v>
      </c>
      <c r="BJ109" s="22">
        <f>'Activity data'!BJ68*UDCPPEF*NtoN2O*kgtoGg</f>
        <v>0.95835531495437198</v>
      </c>
      <c r="BK109" s="22">
        <f>'Activity data'!BK68*UDCPPEF*NtoN2O*kgtoGg</f>
        <v>0.97152343062009994</v>
      </c>
      <c r="BL109" s="22">
        <f>'Activity data'!BL68*UDCPPEF*NtoN2O*kgtoGg</f>
        <v>0.98578116435495078</v>
      </c>
      <c r="BM109" s="22">
        <f>'Activity data'!BM68*UDCPPEF*NtoN2O*kgtoGg</f>
        <v>0.99422363202333774</v>
      </c>
      <c r="BN109" s="22">
        <f>'Activity data'!BN68*UDCPPEF*NtoN2O*kgtoGg</f>
        <v>1.0017563893424157</v>
      </c>
      <c r="BO109" s="22">
        <f>'Activity data'!BO68*UDCPPEF*NtoN2O*kgtoGg</f>
        <v>1.0094022644843519</v>
      </c>
      <c r="BP109" s="22">
        <f>'Activity data'!BP68*UDCPPEF*NtoN2O*kgtoGg</f>
        <v>1.0167935058710291</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12.173823710037658</v>
      </c>
      <c r="AM110" s="22">
        <f>'Activity data'!AM69*UDCPPEF*NtoN2O*kgtoGg</f>
        <v>12.408845522815879</v>
      </c>
      <c r="AN110" s="22">
        <f>'Activity data'!AN69*UDCPPEF*NtoN2O*kgtoGg</f>
        <v>12.53120493880736</v>
      </c>
      <c r="AO110" s="22">
        <f>'Activity data'!AO69*UDCPPEF*NtoN2O*kgtoGg</f>
        <v>12.615249536434147</v>
      </c>
      <c r="AP110" s="22">
        <f>'Activity data'!AP69*UDCPPEF*NtoN2O*kgtoGg</f>
        <v>12.720056287568251</v>
      </c>
      <c r="AQ110" s="22">
        <f>'Activity data'!AQ69*UDCPPEF*NtoN2O*kgtoGg</f>
        <v>12.797790532825724</v>
      </c>
      <c r="AR110" s="22">
        <f>'Activity data'!AR69*UDCPPEF*NtoN2O*kgtoGg</f>
        <v>12.825340074550441</v>
      </c>
      <c r="AS110" s="22">
        <f>'Activity data'!AS69*UDCPPEF*NtoN2O*kgtoGg</f>
        <v>12.848632138015942</v>
      </c>
      <c r="AT110" s="22">
        <f>'Activity data'!AT69*UDCPPEF*NtoN2O*kgtoGg</f>
        <v>12.876426191831772</v>
      </c>
      <c r="AU110" s="22">
        <f>'Activity data'!AU69*UDCPPEF*NtoN2O*kgtoGg</f>
        <v>12.998576976930918</v>
      </c>
      <c r="AV110" s="22">
        <f>'Activity data'!AV69*UDCPPEF*NtoN2O*kgtoGg</f>
        <v>13.07139105762268</v>
      </c>
      <c r="AW110" s="22">
        <f>'Activity data'!AW69*UDCPPEF*NtoN2O*kgtoGg</f>
        <v>13.094153238260569</v>
      </c>
      <c r="AX110" s="22">
        <f>'Activity data'!AX69*UDCPPEF*NtoN2O*kgtoGg</f>
        <v>13.122801560689988</v>
      </c>
      <c r="AY110" s="22">
        <f>'Activity data'!AY69*UDCPPEF*NtoN2O*kgtoGg</f>
        <v>13.211123947405707</v>
      </c>
      <c r="AZ110" s="22">
        <f>'Activity data'!AZ69*UDCPPEF*NtoN2O*kgtoGg</f>
        <v>13.320961289854758</v>
      </c>
      <c r="BA110" s="22">
        <f>'Activity data'!BA69*UDCPPEF*NtoN2O*kgtoGg</f>
        <v>13.31781552570626</v>
      </c>
      <c r="BB110" s="22">
        <f>'Activity data'!BB69*UDCPPEF*NtoN2O*kgtoGg</f>
        <v>13.304992851442076</v>
      </c>
      <c r="BC110" s="22">
        <f>'Activity data'!BC69*UDCPPEF*NtoN2O*kgtoGg</f>
        <v>13.316699380127346</v>
      </c>
      <c r="BD110" s="22">
        <f>'Activity data'!BD69*UDCPPEF*NtoN2O*kgtoGg</f>
        <v>13.314937952049275</v>
      </c>
      <c r="BE110" s="22">
        <f>'Activity data'!BE69*UDCPPEF*NtoN2O*kgtoGg</f>
        <v>13.337806983587209</v>
      </c>
      <c r="BF110" s="22">
        <f>'Activity data'!BF69*UDCPPEF*NtoN2O*kgtoGg</f>
        <v>13.337576771948749</v>
      </c>
      <c r="BG110" s="22">
        <f>'Activity data'!BG69*UDCPPEF*NtoN2O*kgtoGg</f>
        <v>13.448208012572485</v>
      </c>
      <c r="BH110" s="22">
        <f>'Activity data'!BH69*UDCPPEF*NtoN2O*kgtoGg</f>
        <v>13.551668360632659</v>
      </c>
      <c r="BI110" s="22">
        <f>'Activity data'!BI69*UDCPPEF*NtoN2O*kgtoGg</f>
        <v>13.654209872601252</v>
      </c>
      <c r="BJ110" s="22">
        <f>'Activity data'!BJ69*UDCPPEF*NtoN2O*kgtoGg</f>
        <v>13.757360143911425</v>
      </c>
      <c r="BK110" s="22">
        <f>'Activity data'!BK69*UDCPPEF*NtoN2O*kgtoGg</f>
        <v>13.864297345399669</v>
      </c>
      <c r="BL110" s="22">
        <f>'Activity data'!BL69*UDCPPEF*NtoN2O*kgtoGg</f>
        <v>13.993153441835565</v>
      </c>
      <c r="BM110" s="22">
        <f>'Activity data'!BM69*UDCPPEF*NtoN2O*kgtoGg</f>
        <v>13.929182848882391</v>
      </c>
      <c r="BN110" s="22">
        <f>'Activity data'!BN69*UDCPPEF*NtoN2O*kgtoGg</f>
        <v>13.832109139005842</v>
      </c>
      <c r="BO110" s="22">
        <f>'Activity data'!BO69*UDCPPEF*NtoN2O*kgtoGg</f>
        <v>13.733939252743578</v>
      </c>
      <c r="BP110" s="22">
        <f>'Activity data'!BP69*UDCPPEF*NtoN2O*kgtoGg</f>
        <v>13.623880580201018</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7.6549101832722553</v>
      </c>
      <c r="AM111" s="22">
        <f>'Activity data'!AM70*UDCPPEF*NtoN2O*kgtoGg</f>
        <v>7.8026920890052667</v>
      </c>
      <c r="AN111" s="22">
        <f>'Activity data'!AN70*UDCPPEF*NtoN2O*kgtoGg</f>
        <v>7.8796317886265239</v>
      </c>
      <c r="AO111" s="22">
        <f>'Activity data'!AO70*UDCPPEF*NtoN2O*kgtoGg</f>
        <v>7.9324790995081385</v>
      </c>
      <c r="AP111" s="22">
        <f>'Activity data'!AP70*UDCPPEF*NtoN2O*kgtoGg</f>
        <v>7.9983816692874772</v>
      </c>
      <c r="AQ111" s="22">
        <f>'Activity data'!AQ70*UDCPPEF*NtoN2O*kgtoGg</f>
        <v>8.0472610255015624</v>
      </c>
      <c r="AR111" s="22">
        <f>'Activity data'!AR70*UDCPPEF*NtoN2O*kgtoGg</f>
        <v>8.0645841995934582</v>
      </c>
      <c r="AS111" s="22">
        <f>'Activity data'!AS70*UDCPPEF*NtoN2O*kgtoGg</f>
        <v>8.0792302679166319</v>
      </c>
      <c r="AT111" s="22">
        <f>'Activity data'!AT70*UDCPPEF*NtoN2O*kgtoGg</f>
        <v>8.0967071914089424</v>
      </c>
      <c r="AU111" s="22">
        <f>'Activity data'!AU70*UDCPPEF*NtoN2O*kgtoGg</f>
        <v>8.1735157037565607</v>
      </c>
      <c r="AV111" s="22">
        <f>'Activity data'!AV70*UDCPPEF*NtoN2O*kgtoGg</f>
        <v>8.2193012565170616</v>
      </c>
      <c r="AW111" s="22">
        <f>'Activity data'!AW70*UDCPPEF*NtoN2O*kgtoGg</f>
        <v>8.2336141340901765</v>
      </c>
      <c r="AX111" s="22">
        <f>'Activity data'!AX70*UDCPPEF*NtoN2O*kgtoGg</f>
        <v>8.2516282223768176</v>
      </c>
      <c r="AY111" s="22">
        <f>'Activity data'!AY70*UDCPPEF*NtoN2O*kgtoGg</f>
        <v>8.3071654104932886</v>
      </c>
      <c r="AZ111" s="22">
        <f>'Activity data'!AZ70*UDCPPEF*NtoN2O*kgtoGg</f>
        <v>8.3762312201553328</v>
      </c>
      <c r="BA111" s="22">
        <f>'Activity data'!BA70*UDCPPEF*NtoN2O*kgtoGg</f>
        <v>8.3742531611175117</v>
      </c>
      <c r="BB111" s="22">
        <f>'Activity data'!BB70*UDCPPEF*NtoN2O*kgtoGg</f>
        <v>8.3661902531816263</v>
      </c>
      <c r="BC111" s="22">
        <f>'Activity data'!BC70*UDCPPEF*NtoN2O*kgtoGg</f>
        <v>8.3735513278758322</v>
      </c>
      <c r="BD111" s="22">
        <f>'Activity data'!BD70*UDCPPEF*NtoN2O*kgtoGg</f>
        <v>8.3724437404774044</v>
      </c>
      <c r="BE111" s="22">
        <f>'Activity data'!BE70*UDCPPEF*NtoN2O*kgtoGg</f>
        <v>8.386823805982786</v>
      </c>
      <c r="BF111" s="22">
        <f>'Activity data'!BF70*UDCPPEF*NtoN2O*kgtoGg</f>
        <v>8.3866790487185483</v>
      </c>
      <c r="BG111" s="22">
        <f>'Activity data'!BG70*UDCPPEF*NtoN2O*kgtoGg</f>
        <v>8.4562440621941786</v>
      </c>
      <c r="BH111" s="22">
        <f>'Activity data'!BH70*UDCPPEF*NtoN2O*kgtoGg</f>
        <v>8.5213000126329614</v>
      </c>
      <c r="BI111" s="22">
        <f>'Activity data'!BI70*UDCPPEF*NtoN2O*kgtoGg</f>
        <v>8.5857781981950971</v>
      </c>
      <c r="BJ111" s="22">
        <f>'Activity data'!BJ70*UDCPPEF*NtoN2O*kgtoGg</f>
        <v>8.6506391721229878</v>
      </c>
      <c r="BK111" s="22">
        <f>'Activity data'!BK70*UDCPPEF*NtoN2O*kgtoGg</f>
        <v>8.7178813708060563</v>
      </c>
      <c r="BL111" s="22">
        <f>'Activity data'!BL70*UDCPPEF*NtoN2O*kgtoGg</f>
        <v>8.7989061883389912</v>
      </c>
      <c r="BM111" s="22">
        <f>'Activity data'!BM70*UDCPPEF*NtoN2O*kgtoGg</f>
        <v>8.7586814278125598</v>
      </c>
      <c r="BN111" s="22">
        <f>'Activity data'!BN70*UDCPPEF*NtoN2O*kgtoGg</f>
        <v>8.6976414006229668</v>
      </c>
      <c r="BO111" s="22">
        <f>'Activity data'!BO70*UDCPPEF*NtoN2O*kgtoGg</f>
        <v>8.6359120968365133</v>
      </c>
      <c r="BP111" s="22">
        <f>'Activity data'!BP70*UDCPPEF*NtoN2O*kgtoGg</f>
        <v>8.5667071146328624</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5.8008217784478351</v>
      </c>
      <c r="AE113" s="22">
        <f>'Activity data'!AE72*UDSOEF*NtoN2O*kgtoGg</f>
        <v>5.8039582643251126</v>
      </c>
      <c r="AF113" s="22">
        <f>'Activity data'!AF72*UDSOEF*NtoN2O*kgtoGg</f>
        <v>5.8114574843873843</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5.9128780423665965</v>
      </c>
      <c r="AM113" s="22">
        <f>'Activity data'!AM72*UDSOEF*NtoN2O*kgtoGg</f>
        <v>5.9383116762338153</v>
      </c>
      <c r="AN113" s="22">
        <f>'Activity data'!AN72*UDSOEF*NtoN2O*kgtoGg</f>
        <v>5.9664593634532892</v>
      </c>
      <c r="AO113" s="22">
        <f>'Activity data'!AO72*UDSOEF*NtoN2O*kgtoGg</f>
        <v>5.9959940014164417</v>
      </c>
      <c r="AP113" s="22">
        <f>'Activity data'!AP72*UDSOEF*NtoN2O*kgtoGg</f>
        <v>6.0271967442769121</v>
      </c>
      <c r="AQ113" s="22">
        <f>'Activity data'!AQ72*UDSOEF*NtoN2O*kgtoGg</f>
        <v>6.0598714027568201</v>
      </c>
      <c r="AR113" s="22">
        <f>'Activity data'!AR72*UDSOEF*NtoN2O*kgtoGg</f>
        <v>6.0901419139128459</v>
      </c>
      <c r="AS113" s="22">
        <f>'Activity data'!AS72*UDSOEF*NtoN2O*kgtoGg</f>
        <v>6.1179859477606087</v>
      </c>
      <c r="AT113" s="22">
        <f>'Activity data'!AT72*UDSOEF*NtoN2O*kgtoGg</f>
        <v>6.1432830778938916</v>
      </c>
      <c r="AU113" s="22">
        <f>'Activity data'!AU72*UDSOEF*NtoN2O*kgtoGg</f>
        <v>6.1661829823508389</v>
      </c>
      <c r="AV113" s="22">
        <f>'Activity data'!AV72*UDSOEF*NtoN2O*kgtoGg</f>
        <v>6.1861080746554826</v>
      </c>
      <c r="AW113" s="22">
        <f>'Activity data'!AW72*UDSOEF*NtoN2O*kgtoGg</f>
        <v>6.2058098503103007</v>
      </c>
      <c r="AX113" s="22">
        <f>'Activity data'!AX72*UDSOEF*NtoN2O*kgtoGg</f>
        <v>6.22506889190982</v>
      </c>
      <c r="AY113" s="22">
        <f>'Activity data'!AY72*UDSOEF*NtoN2O*kgtoGg</f>
        <v>6.2440179308909611</v>
      </c>
      <c r="AZ113" s="22">
        <f>'Activity data'!AZ72*UDSOEF*NtoN2O*kgtoGg</f>
        <v>6.2624848882117874</v>
      </c>
      <c r="BA113" s="22">
        <f>'Activity data'!BA72*UDSOEF*NtoN2O*kgtoGg</f>
        <v>6.2799392318763783</v>
      </c>
      <c r="BB113" s="22">
        <f>'Activity data'!BB72*UDSOEF*NtoN2O*kgtoGg</f>
        <v>6.2969979873553781</v>
      </c>
      <c r="BC113" s="22">
        <f>'Activity data'!BC72*UDSOEF*NtoN2O*kgtoGg</f>
        <v>6.3137501449278091</v>
      </c>
      <c r="BD113" s="22">
        <f>'Activity data'!BD72*UDSOEF*NtoN2O*kgtoGg</f>
        <v>6.3300179377157644</v>
      </c>
      <c r="BE113" s="22">
        <f>'Activity data'!BE72*UDSOEF*NtoN2O*kgtoGg</f>
        <v>6.3459155563802536</v>
      </c>
      <c r="BF113" s="22">
        <f>'Activity data'!BF72*UDSOEF*NtoN2O*kgtoGg</f>
        <v>6.3612224174433143</v>
      </c>
      <c r="BG113" s="22">
        <f>'Activity data'!BG72*UDSOEF*NtoN2O*kgtoGg</f>
        <v>6.3762654278717958</v>
      </c>
      <c r="BH113" s="22">
        <f>'Activity data'!BH72*UDSOEF*NtoN2O*kgtoGg</f>
        <v>6.3908026499837245</v>
      </c>
      <c r="BI113" s="22">
        <f>'Activity data'!BI72*UDSOEF*NtoN2O*kgtoGg</f>
        <v>6.4048324413674225</v>
      </c>
      <c r="BJ113" s="22">
        <f>'Activity data'!BJ72*UDSOEF*NtoN2O*kgtoGg</f>
        <v>6.418335804322461</v>
      </c>
      <c r="BK113" s="22">
        <f>'Activity data'!BK72*UDSOEF*NtoN2O*kgtoGg</f>
        <v>6.4313032654209916</v>
      </c>
      <c r="BL113" s="22">
        <f>'Activity data'!BL72*UDSOEF*NtoN2O*kgtoGg</f>
        <v>6.4438909857178137</v>
      </c>
      <c r="BM113" s="22">
        <f>'Activity data'!BM72*UDSOEF*NtoN2O*kgtoGg</f>
        <v>6.4550653683366059</v>
      </c>
      <c r="BN113" s="22">
        <f>'Activity data'!BN72*UDSOEF*NtoN2O*kgtoGg</f>
        <v>6.4655223573406557</v>
      </c>
      <c r="BO113" s="22">
        <f>'Activity data'!BO72*UDSOEF*NtoN2O*kgtoGg</f>
        <v>6.4753904877648747</v>
      </c>
      <c r="BP113" s="22">
        <f>'Activity data'!BP72*UDSOEF*NtoN2O*kgtoGg</f>
        <v>6.4845957978006945</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0.64754299084306621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0.66005177857211672</v>
      </c>
      <c r="AM114" s="22">
        <f>'Activity data'!AM73*UDSOEF*NtoN2O*kgtoGg</f>
        <v>0.6628909230884289</v>
      </c>
      <c r="AN114" s="22">
        <f>'Activity data'!AN73*UDSOEF*NtoN2O*kgtoGg</f>
        <v>0.66603303609647413</v>
      </c>
      <c r="AO114" s="22">
        <f>'Activity data'!AO73*UDSOEF*NtoN2O*kgtoGg</f>
        <v>0.6693299737598899</v>
      </c>
      <c r="AP114" s="22">
        <f>'Activity data'!AP73*UDSOEF*NtoN2O*kgtoGg</f>
        <v>0.67281312118383685</v>
      </c>
      <c r="AQ114" s="22">
        <f>'Activity data'!AQ73*UDSOEF*NtoN2O*kgtoGg</f>
        <v>0.67646057785203972</v>
      </c>
      <c r="AR114" s="22">
        <f>'Activity data'!AR73*UDSOEF*NtoN2O*kgtoGg</f>
        <v>0.67983966069184465</v>
      </c>
      <c r="AS114" s="22">
        <f>'Activity data'!AS73*UDSOEF*NtoN2O*kgtoGg</f>
        <v>0.68294787701766024</v>
      </c>
      <c r="AT114" s="22">
        <f>'Activity data'!AT73*UDSOEF*NtoN2O*kgtoGg</f>
        <v>0.68577178368673131</v>
      </c>
      <c r="AU114" s="22">
        <f>'Activity data'!AU73*UDSOEF*NtoN2O*kgtoGg</f>
        <v>0.68832808918764599</v>
      </c>
      <c r="AV114" s="22">
        <f>'Activity data'!AV73*UDSOEF*NtoN2O*kgtoGg</f>
        <v>0.69055231781533977</v>
      </c>
      <c r="AW114" s="22">
        <f>'Activity data'!AW73*UDSOEF*NtoN2O*kgtoGg</f>
        <v>0.69275161771106142</v>
      </c>
      <c r="AX114" s="22">
        <f>'Activity data'!AX73*UDSOEF*NtoN2O*kgtoGg</f>
        <v>0.6949014954136411</v>
      </c>
      <c r="AY114" s="22">
        <f>'Activity data'!AY73*UDSOEF*NtoN2O*kgtoGg</f>
        <v>0.69701676767058907</v>
      </c>
      <c r="AZ114" s="22">
        <f>'Activity data'!AZ73*UDSOEF*NtoN2O*kgtoGg</f>
        <v>0.69907822537986175</v>
      </c>
      <c r="BA114" s="22">
        <f>'Activity data'!BA73*UDSOEF*NtoN2O*kgtoGg</f>
        <v>0.70102664550574212</v>
      </c>
      <c r="BB114" s="22">
        <f>'Activity data'!BB73*UDSOEF*NtoN2O*kgtoGg</f>
        <v>0.70293090630961197</v>
      </c>
      <c r="BC114" s="22">
        <f>'Activity data'!BC73*UDSOEF*NtoN2O*kgtoGg</f>
        <v>0.70480094173421826</v>
      </c>
      <c r="BD114" s="22">
        <f>'Activity data'!BD73*UDSOEF*NtoN2O*kgtoGg</f>
        <v>0.70661690774707997</v>
      </c>
      <c r="BE114" s="22">
        <f>'Activity data'!BE73*UDSOEF*NtoN2O*kgtoGg</f>
        <v>0.70839155139766286</v>
      </c>
      <c r="BF114" s="22">
        <f>'Activity data'!BF73*UDSOEF*NtoN2O*kgtoGg</f>
        <v>0.71010024905667724</v>
      </c>
      <c r="BG114" s="22">
        <f>'Activity data'!BG73*UDSOEF*NtoN2O*kgtoGg</f>
        <v>0.71177949319417733</v>
      </c>
      <c r="BH114" s="22">
        <f>'Activity data'!BH73*UDSOEF*NtoN2O*kgtoGg</f>
        <v>0.71340227642118192</v>
      </c>
      <c r="BI114" s="22">
        <f>'Activity data'!BI73*UDSOEF*NtoN2O*kgtoGg</f>
        <v>0.71496841539605238</v>
      </c>
      <c r="BJ114" s="22">
        <f>'Activity data'!BJ73*UDSOEF*NtoN2O*kgtoGg</f>
        <v>0.71647578941447732</v>
      </c>
      <c r="BK114" s="22">
        <f>'Activity data'!BK73*UDSOEF*NtoN2O*kgtoGg</f>
        <v>0.71792334096218746</v>
      </c>
      <c r="BL114" s="22">
        <f>'Activity data'!BL73*UDSOEF*NtoN2O*kgtoGg</f>
        <v>0.71932850222385303</v>
      </c>
      <c r="BM114" s="22">
        <f>'Activity data'!BM73*UDSOEF*NtoN2O*kgtoGg</f>
        <v>0.7205758932691495</v>
      </c>
      <c r="BN114" s="22">
        <f>'Activity data'!BN73*UDSOEF*NtoN2O*kgtoGg</f>
        <v>0.72174320200462116</v>
      </c>
      <c r="BO114" s="22">
        <f>'Activity data'!BO73*UDSOEF*NtoN2O*kgtoGg</f>
        <v>0.7228447767354067</v>
      </c>
      <c r="BP114" s="22">
        <f>'Activity data'!BP73*UDSOEF*NtoN2O*kgtoGg</f>
        <v>0.72387236113980569</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0.74546276642001108</v>
      </c>
      <c r="AM115" s="22">
        <f>'Activity data'!AM74*UDSOEF*NtoN2O*kgtoGg</f>
        <v>0.75077266896876049</v>
      </c>
      <c r="AN115" s="22">
        <f>'Activity data'!AN74*UDSOEF*NtoN2O*kgtoGg</f>
        <v>0.75652258980264753</v>
      </c>
      <c r="AO115" s="22">
        <f>'Activity data'!AO74*UDSOEF*NtoN2O*kgtoGg</f>
        <v>0.76246224642593508</v>
      </c>
      <c r="AP115" s="22">
        <f>'Activity data'!AP74*UDSOEF*NtoN2O*kgtoGg</f>
        <v>0.76864841133885309</v>
      </c>
      <c r="AQ115" s="22">
        <f>'Activity data'!AQ74*UDSOEF*NtoN2O*kgtoGg</f>
        <v>0.7750465067743445</v>
      </c>
      <c r="AR115" s="22">
        <f>'Activity data'!AR74*UDSOEF*NtoN2O*kgtoGg</f>
        <v>0.78092698212614464</v>
      </c>
      <c r="AS115" s="22">
        <f>'Activity data'!AS74*UDSOEF*NtoN2O*kgtoGg</f>
        <v>0.78629260688217595</v>
      </c>
      <c r="AT115" s="22">
        <f>'Activity data'!AT74*UDSOEF*NtoN2O*kgtoGg</f>
        <v>0.79112721213137049</v>
      </c>
      <c r="AU115" s="22">
        <f>'Activity data'!AU74*UDSOEF*NtoN2O*kgtoGg</f>
        <v>0.79546502462521251</v>
      </c>
      <c r="AV115" s="22">
        <f>'Activity data'!AV74*UDSOEF*NtoN2O*kgtoGg</f>
        <v>0.79920346730127911</v>
      </c>
      <c r="AW115" s="22">
        <f>'Activity data'!AW74*UDSOEF*NtoN2O*kgtoGg</f>
        <v>0.80286240775643813</v>
      </c>
      <c r="AX115" s="22">
        <f>'Activity data'!AX74*UDSOEF*NtoN2O*kgtoGg</f>
        <v>0.80640329928860377</v>
      </c>
      <c r="AY115" s="22">
        <f>'Activity data'!AY74*UDSOEF*NtoN2O*kgtoGg</f>
        <v>0.8098532477578595</v>
      </c>
      <c r="AZ115" s="22">
        <f>'Activity data'!AZ74*UDSOEF*NtoN2O*kgtoGg</f>
        <v>0.81318238037137835</v>
      </c>
      <c r="BA115" s="22">
        <f>'Activity data'!BA74*UDSOEF*NtoN2O*kgtoGg</f>
        <v>0.81629447930656951</v>
      </c>
      <c r="BB115" s="22">
        <f>'Activity data'!BB74*UDSOEF*NtoN2O*kgtoGg</f>
        <v>0.81930620567309298</v>
      </c>
      <c r="BC115" s="22">
        <f>'Activity data'!BC74*UDSOEF*NtoN2O*kgtoGg</f>
        <v>0.82223571854646449</v>
      </c>
      <c r="BD115" s="22">
        <f>'Activity data'!BD74*UDSOEF*NtoN2O*kgtoGg</f>
        <v>0.82505177715035061</v>
      </c>
      <c r="BE115" s="22">
        <f>'Activity data'!BE74*UDSOEF*NtoN2O*kgtoGg</f>
        <v>0.82777698580452974</v>
      </c>
      <c r="BF115" s="22">
        <f>'Activity data'!BF74*UDSOEF*NtoN2O*kgtoGg</f>
        <v>0.83037222492712148</v>
      </c>
      <c r="BG115" s="22">
        <f>'Activity data'!BG74*UDSOEF*NtoN2O*kgtoGg</f>
        <v>0.83289893494488298</v>
      </c>
      <c r="BH115" s="22">
        <f>'Activity data'!BH74*UDSOEF*NtoN2O*kgtoGg</f>
        <v>0.83531396208185438</v>
      </c>
      <c r="BI115" s="22">
        <f>'Activity data'!BI74*UDSOEF*NtoN2O*kgtoGg</f>
        <v>0.8376182849053887</v>
      </c>
      <c r="BJ115" s="22">
        <f>'Activity data'!BJ74*UDSOEF*NtoN2O*kgtoGg</f>
        <v>0.83980965044052169</v>
      </c>
      <c r="BK115" s="22">
        <f>'Activity data'!BK74*UDSOEF*NtoN2O*kgtoGg</f>
        <v>0.84188749994728107</v>
      </c>
      <c r="BL115" s="22">
        <f>'Activity data'!BL74*UDSOEF*NtoN2O*kgtoGg</f>
        <v>0.84388133316340397</v>
      </c>
      <c r="BM115" s="22">
        <f>'Activity data'!BM74*UDSOEF*NtoN2O*kgtoGg</f>
        <v>0.8456045154607611</v>
      </c>
      <c r="BN115" s="22">
        <f>'Activity data'!BN74*UDSOEF*NtoN2O*kgtoGg</f>
        <v>0.84718491533982065</v>
      </c>
      <c r="BO115" s="22">
        <f>'Activity data'!BO74*UDSOEF*NtoN2O*kgtoGg</f>
        <v>0.84864689750983635</v>
      </c>
      <c r="BP115" s="22">
        <f>'Activity data'!BP74*UDSOEF*NtoN2O*kgtoGg</f>
        <v>0.84997806395391917</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1.2123460769338652</v>
      </c>
      <c r="AJ116" s="22">
        <f>'Activity data'!AJ75*UDSOEF*NtoN2O*kgtoGg</f>
        <v>1.2198688909683484</v>
      </c>
      <c r="AK116" s="22">
        <f>'Activity data'!AK75*UDSOEF*NtoN2O*kgtoGg</f>
        <v>1.2278946750888551</v>
      </c>
      <c r="AL116" s="22">
        <f>'Activity data'!AL75*UDSOEF*NtoN2O*kgtoGg</f>
        <v>1.2337257361205181</v>
      </c>
      <c r="AM116" s="22">
        <f>'Activity data'!AM75*UDSOEF*NtoN2O*kgtoGg</f>
        <v>1.242513516980646</v>
      </c>
      <c r="AN116" s="22">
        <f>'Activity data'!AN75*UDSOEF*NtoN2O*kgtoGg</f>
        <v>1.2520295191647515</v>
      </c>
      <c r="AO116" s="22">
        <f>'Activity data'!AO75*UDSOEF*NtoN2O*kgtoGg</f>
        <v>1.2618595302262827</v>
      </c>
      <c r="AP116" s="22">
        <f>'Activity data'!AP75*UDSOEF*NtoN2O*kgtoGg</f>
        <v>1.2720975074999226</v>
      </c>
      <c r="AQ116" s="22">
        <f>'Activity data'!AQ75*UDSOEF*NtoN2O*kgtoGg</f>
        <v>1.2826862254835565</v>
      </c>
      <c r="AR116" s="22">
        <f>'Activity data'!AR75*UDSOEF*NtoN2O*kgtoGg</f>
        <v>1.2924182927429033</v>
      </c>
      <c r="AS116" s="22">
        <f>'Activity data'!AS75*UDSOEF*NtoN2O*kgtoGg</f>
        <v>1.3012982927242187</v>
      </c>
      <c r="AT116" s="22">
        <f>'Activity data'!AT75*UDSOEF*NtoN2O*kgtoGg</f>
        <v>1.309299466208119</v>
      </c>
      <c r="AU116" s="22">
        <f>'Activity data'!AU75*UDSOEF*NtoN2O*kgtoGg</f>
        <v>1.3164784577730748</v>
      </c>
      <c r="AV116" s="22">
        <f>'Activity data'!AV75*UDSOEF*NtoN2O*kgtoGg</f>
        <v>1.3226655044643858</v>
      </c>
      <c r="AW116" s="22">
        <f>'Activity data'!AW75*UDSOEF*NtoN2O*kgtoGg</f>
        <v>1.3287209765949934</v>
      </c>
      <c r="AX116" s="22">
        <f>'Activity data'!AX75*UDSOEF*NtoN2O*kgtoGg</f>
        <v>1.3345810801559308</v>
      </c>
      <c r="AY116" s="22">
        <f>'Activity data'!AY75*UDSOEF*NtoN2O*kgtoGg</f>
        <v>1.3402906747950443</v>
      </c>
      <c r="AZ116" s="22">
        <f>'Activity data'!AZ75*UDSOEF*NtoN2O*kgtoGg</f>
        <v>1.3458003216470007</v>
      </c>
      <c r="BA116" s="22">
        <f>'Activity data'!BA75*UDSOEF*NtoN2O*kgtoGg</f>
        <v>1.3509507821698477</v>
      </c>
      <c r="BB116" s="22">
        <f>'Activity data'!BB75*UDSOEF*NtoN2O*kgtoGg</f>
        <v>1.3559351281303795</v>
      </c>
      <c r="BC116" s="22">
        <f>'Activity data'!BC75*UDSOEF*NtoN2O*kgtoGg</f>
        <v>1.3607834124297173</v>
      </c>
      <c r="BD116" s="22">
        <f>'Activity data'!BD75*UDSOEF*NtoN2O*kgtoGg</f>
        <v>1.3654439322176097</v>
      </c>
      <c r="BE116" s="22">
        <f>'Activity data'!BE75*UDSOEF*NtoN2O*kgtoGg</f>
        <v>1.3699540971841391</v>
      </c>
      <c r="BF116" s="22">
        <f>'Activity data'!BF75*UDSOEF*NtoN2O*kgtoGg</f>
        <v>1.3742491652159128</v>
      </c>
      <c r="BG116" s="22">
        <f>'Activity data'!BG75*UDSOEF*NtoN2O*kgtoGg</f>
        <v>1.3784308189711982</v>
      </c>
      <c r="BH116" s="22">
        <f>'Activity data'!BH75*UDSOEF*NtoN2O*kgtoGg</f>
        <v>1.3824276398273487</v>
      </c>
      <c r="BI116" s="22">
        <f>'Activity data'!BI75*UDSOEF*NtoN2O*kgtoGg</f>
        <v>1.386241247293456</v>
      </c>
      <c r="BJ116" s="22">
        <f>'Activity data'!BJ75*UDSOEF*NtoN2O*kgtoGg</f>
        <v>1.3898679127417177</v>
      </c>
      <c r="BK116" s="22">
        <f>'Activity data'!BK75*UDSOEF*NtoN2O*kgtoGg</f>
        <v>1.3933067114688293</v>
      </c>
      <c r="BL116" s="22">
        <f>'Activity data'!BL75*UDSOEF*NtoN2O*kgtoGg</f>
        <v>1.3966064649415295</v>
      </c>
      <c r="BM116" s="22">
        <f>'Activity data'!BM75*UDSOEF*NtoN2O*kgtoGg</f>
        <v>1.3994582966413016</v>
      </c>
      <c r="BN116" s="22">
        <f>'Activity data'!BN75*UDSOEF*NtoN2O*kgtoGg</f>
        <v>1.4020738263390773</v>
      </c>
      <c r="BO116" s="22">
        <f>'Activity data'!BO75*UDSOEF*NtoN2O*kgtoGg</f>
        <v>1.4044933771337595</v>
      </c>
      <c r="BP116" s="22">
        <f>'Activity data'!BP75*UDSOEF*NtoN2O*kgtoGg</f>
        <v>1.4066964305592335</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0.19132863754616408</v>
      </c>
      <c r="AL117" s="22">
        <f>'Activity data'!AL76*UDSOEF*NtoN2O*kgtoGg</f>
        <v>0.18136841330015693</v>
      </c>
      <c r="AM117" s="22">
        <f>'Activity data'!AM76*UDSOEF*NtoN2O*kgtoGg</f>
        <v>0.18345822458376965</v>
      </c>
      <c r="AN117" s="22">
        <f>'Activity data'!AN76*UDSOEF*NtoN2O*kgtoGg</f>
        <v>0.18464582261190818</v>
      </c>
      <c r="AO117" s="22">
        <f>'Activity data'!AO76*UDSOEF*NtoN2O*kgtoGg</f>
        <v>0.18553058306687564</v>
      </c>
      <c r="AP117" s="22">
        <f>'Activity data'!AP76*UDSOEF*NtoN2O*kgtoGg</f>
        <v>0.18656058912898402</v>
      </c>
      <c r="AQ117" s="22">
        <f>'Activity data'!AQ76*UDSOEF*NtoN2O*kgtoGg</f>
        <v>0.18736899038763516</v>
      </c>
      <c r="AR117" s="22">
        <f>'Activity data'!AR76*UDSOEF*NtoN2O*kgtoGg</f>
        <v>0.18787705034162167</v>
      </c>
      <c r="AS117" s="22">
        <f>'Activity data'!AS76*UDSOEF*NtoN2O*kgtoGg</f>
        <v>0.18844120674526471</v>
      </c>
      <c r="AT117" s="22">
        <f>'Activity data'!AT76*UDSOEF*NtoN2O*kgtoGg</f>
        <v>0.18913276545613814</v>
      </c>
      <c r="AU117" s="22">
        <f>'Activity data'!AU76*UDSOEF*NtoN2O*kgtoGg</f>
        <v>0.19066730863621939</v>
      </c>
      <c r="AV117" s="22">
        <f>'Activity data'!AV76*UDSOEF*NtoN2O*kgtoGg</f>
        <v>0.19191847520331407</v>
      </c>
      <c r="AW117" s="22">
        <f>'Activity data'!AW76*UDSOEF*NtoN2O*kgtoGg</f>
        <v>0.1936999437199188</v>
      </c>
      <c r="AX117" s="22">
        <f>'Activity data'!AX76*UDSOEF*NtoN2O*kgtoGg</f>
        <v>0.19561452503107124</v>
      </c>
      <c r="AY117" s="22">
        <f>'Activity data'!AY76*UDSOEF*NtoN2O*kgtoGg</f>
        <v>0.19812151082898782</v>
      </c>
      <c r="AZ117" s="22">
        <f>'Activity data'!AZ76*UDSOEF*NtoN2O*kgtoGg</f>
        <v>0.20092735069982415</v>
      </c>
      <c r="BA117" s="22">
        <f>'Activity data'!BA76*UDSOEF*NtoN2O*kgtoGg</f>
        <v>0.20287934904470517</v>
      </c>
      <c r="BB117" s="22">
        <f>'Activity data'!BB76*UDSOEF*NtoN2O*kgtoGg</f>
        <v>0.20483693172592837</v>
      </c>
      <c r="BC117" s="22">
        <f>'Activity data'!BC76*UDSOEF*NtoN2O*kgtoGg</f>
        <v>0.207109924607427</v>
      </c>
      <c r="BD117" s="22">
        <f>'Activity data'!BD76*UDSOEF*NtoN2O*kgtoGg</f>
        <v>0.2093674114464209</v>
      </c>
      <c r="BE117" s="22">
        <f>'Activity data'!BE76*UDSOEF*NtoN2O*kgtoGg</f>
        <v>0.21196684066273433</v>
      </c>
      <c r="BF117" s="22">
        <f>'Activity data'!BF76*UDSOEF*NtoN2O*kgtoGg</f>
        <v>0.2144720020278022</v>
      </c>
      <c r="BG117" s="22">
        <f>'Activity data'!BG76*UDSOEF*NtoN2O*kgtoGg</f>
        <v>0.21751781242665882</v>
      </c>
      <c r="BH117" s="22">
        <f>'Activity data'!BH76*UDSOEF*NtoN2O*kgtoGg</f>
        <v>0.22060992064537502</v>
      </c>
      <c r="BI117" s="22">
        <f>'Activity data'!BI76*UDSOEF*NtoN2O*kgtoGg</f>
        <v>0.22381417685972468</v>
      </c>
      <c r="BJ117" s="22">
        <f>'Activity data'!BJ76*UDSOEF*NtoN2O*kgtoGg</f>
        <v>0.22715248328616933</v>
      </c>
      <c r="BK117" s="22">
        <f>'Activity data'!BK76*UDSOEF*NtoN2O*kgtoGg</f>
        <v>0.2306654354072965</v>
      </c>
      <c r="BL117" s="22">
        <f>'Activity data'!BL76*UDSOEF*NtoN2O*kgtoGg</f>
        <v>0.2345518997989349</v>
      </c>
      <c r="BM117" s="22">
        <f>'Activity data'!BM76*UDSOEF*NtoN2O*kgtoGg</f>
        <v>0.2365130439142242</v>
      </c>
      <c r="BN117" s="22">
        <f>'Activity data'!BN76*UDSOEF*NtoN2O*kgtoGg</f>
        <v>0.23819857107692927</v>
      </c>
      <c r="BO117" s="22">
        <f>'Activity data'!BO76*UDSOEF*NtoN2O*kgtoGg</f>
        <v>0.23995132104736874</v>
      </c>
      <c r="BP117" s="22">
        <f>'Activity data'!BP76*UDSOEF*NtoN2O*kgtoGg</f>
        <v>0.24165141191983225</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0.66038726306154449</v>
      </c>
      <c r="AN135" s="22">
        <f>'Activity data'!AN47*ttokg*FracGASF*MSVolatEF*NtoN2O*kgtoGg</f>
        <v>0.66020002997082528</v>
      </c>
      <c r="AO135" s="22">
        <f>'Activity data'!AO47*ttokg*FracGASF*MSVolatEF*NtoN2O*kgtoGg</f>
        <v>0.66005457366448894</v>
      </c>
      <c r="AP135" s="22">
        <f>'Activity data'!AP47*ttokg*FracGASF*MSVolatEF*NtoN2O*kgtoGg</f>
        <v>0.65992350562914992</v>
      </c>
      <c r="AQ135" s="22">
        <f>'Activity data'!AQ47*ttokg*FracGASF*MSVolatEF*NtoN2O*kgtoGg</f>
        <v>0.65978486389847713</v>
      </c>
      <c r="AR135" s="22">
        <f>'Activity data'!AR47*ttokg*FracGASF*MSVolatEF*NtoN2O*kgtoGg</f>
        <v>0.65965639810393306</v>
      </c>
      <c r="AS135" s="22">
        <f>'Activity data'!AS47*ttokg*FracGASF*MSVolatEF*NtoN2O*kgtoGg</f>
        <v>0.65954708141501051</v>
      </c>
      <c r="AT135" s="22">
        <f>'Activity data'!AT47*ttokg*FracGASF*MSVolatEF*NtoN2O*kgtoGg</f>
        <v>0.65943979304985567</v>
      </c>
      <c r="AU135" s="22">
        <f>'Activity data'!AU47*ttokg*FracGASF*MSVolatEF*NtoN2O*kgtoGg</f>
        <v>0.65933117474876313</v>
      </c>
      <c r="AV135" s="22">
        <f>'Activity data'!AV47*ttokg*FracGASF*MSVolatEF*NtoN2O*kgtoGg</f>
        <v>0.65918690289756232</v>
      </c>
      <c r="AW135" s="22">
        <f>'Activity data'!AW47*ttokg*FracGASF*MSVolatEF*NtoN2O*kgtoGg</f>
        <v>0.65906148508337081</v>
      </c>
      <c r="AX135" s="22">
        <f>'Activity data'!AX47*ttokg*FracGASF*MSVolatEF*NtoN2O*kgtoGg</f>
        <v>0.65891273982698484</v>
      </c>
      <c r="AY135" s="22">
        <f>'Activity data'!AY47*ttokg*FracGASF*MSVolatEF*NtoN2O*kgtoGg</f>
        <v>0.65875995086839834</v>
      </c>
      <c r="AZ135" s="22">
        <f>'Activity data'!AZ47*ttokg*FracGASF*MSVolatEF*NtoN2O*kgtoGg</f>
        <v>0.65858199666465378</v>
      </c>
      <c r="BA135" s="22">
        <f>'Activity data'!BA47*ttokg*FracGASF*MSVolatEF*NtoN2O*kgtoGg</f>
        <v>0.65839334830622387</v>
      </c>
      <c r="BB135" s="22">
        <f>'Activity data'!BB47*ttokg*FracGASF*MSVolatEF*NtoN2O*kgtoGg</f>
        <v>0.65824663418886864</v>
      </c>
      <c r="BC135" s="22">
        <f>'Activity data'!BC47*ttokg*FracGASF*MSVolatEF*NtoN2O*kgtoGg</f>
        <v>0.65810171831654196</v>
      </c>
      <c r="BD135" s="22">
        <f>'Activity data'!BD47*ttokg*FracGASF*MSVolatEF*NtoN2O*kgtoGg</f>
        <v>0.6579448658451339</v>
      </c>
      <c r="BE135" s="22">
        <f>'Activity data'!BE47*ttokg*FracGASF*MSVolatEF*NtoN2O*kgtoGg</f>
        <v>0.65779106785147645</v>
      </c>
      <c r="BF135" s="22">
        <f>'Activity data'!BF47*ttokg*FracGASF*MSVolatEF*NtoN2O*kgtoGg</f>
        <v>0.6576248080326782</v>
      </c>
      <c r="BG135" s="22">
        <f>'Activity data'!BG47*ttokg*FracGASF*MSVolatEF*NtoN2O*kgtoGg</f>
        <v>0.65746531158775878</v>
      </c>
      <c r="BH135" s="22">
        <f>'Activity data'!BH47*ttokg*FracGASF*MSVolatEF*NtoN2O*kgtoGg</f>
        <v>0.65728549113125223</v>
      </c>
      <c r="BI135" s="22">
        <f>'Activity data'!BI47*ttokg*FracGASF*MSVolatEF*NtoN2O*kgtoGg</f>
        <v>0.65710686783120698</v>
      </c>
      <c r="BJ135" s="22">
        <f>'Activity data'!BJ47*ttokg*FracGASF*MSVolatEF*NtoN2O*kgtoGg</f>
        <v>0.6569268138761164</v>
      </c>
      <c r="BK135" s="22">
        <f>'Activity data'!BK47*ttokg*FracGASF*MSVolatEF*NtoN2O*kgtoGg</f>
        <v>0.65674463585813403</v>
      </c>
      <c r="BL135" s="22">
        <f>'Activity data'!BL47*ttokg*FracGASF*MSVolatEF*NtoN2O*kgtoGg</f>
        <v>0.65655895511841811</v>
      </c>
      <c r="BM135" s="22">
        <f>'Activity data'!BM47*ttokg*FracGASF*MSVolatEF*NtoN2O*kgtoGg</f>
        <v>0.65636221954064322</v>
      </c>
      <c r="BN135" s="22">
        <f>'Activity data'!BN47*ttokg*FracGASF*MSVolatEF*NtoN2O*kgtoGg</f>
        <v>0.65624320815905013</v>
      </c>
      <c r="BO135" s="22">
        <f>'Activity data'!BO47*ttokg*FracGASF*MSVolatEF*NtoN2O*kgtoGg</f>
        <v>0.65613664431071128</v>
      </c>
      <c r="BP135" s="22">
        <f>'Activity data'!BP47*ttokg*FracGASF*MSVolatEF*NtoN2O*kgtoGg</f>
        <v>0.65602928481299638</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8.7171118724123902E-3</v>
      </c>
      <c r="AN136" s="22">
        <f>'Activity data'!AN48*ttokg*FracGASM*MSVolatEF*NtoN2O*kgtoGg</f>
        <v>8.7146403956148942E-3</v>
      </c>
      <c r="AO136" s="22">
        <f>'Activity data'!AO48*ttokg*FracGASM*MSVolatEF*NtoN2O*kgtoGg</f>
        <v>8.7127203723712538E-3</v>
      </c>
      <c r="AP136" s="22">
        <f>'Activity data'!AP48*ttokg*FracGASM*MSVolatEF*NtoN2O*kgtoGg</f>
        <v>8.7109902743047803E-3</v>
      </c>
      <c r="AQ136" s="22">
        <f>'Activity data'!AQ48*ttokg*FracGASM*MSVolatEF*NtoN2O*kgtoGg</f>
        <v>8.7091602034598987E-3</v>
      </c>
      <c r="AR136" s="22">
        <f>'Activity data'!AR48*ttokg*FracGASM*MSVolatEF*NtoN2O*kgtoGg</f>
        <v>8.7074644549719176E-3</v>
      </c>
      <c r="AS136" s="22">
        <f>'Activity data'!AS48*ttokg*FracGASM*MSVolatEF*NtoN2O*kgtoGg</f>
        <v>8.7060214746781384E-3</v>
      </c>
      <c r="AT136" s="22">
        <f>'Activity data'!AT48*ttokg*FracGASM*MSVolatEF*NtoN2O*kgtoGg</f>
        <v>8.7046052682580987E-3</v>
      </c>
      <c r="AU136" s="22">
        <f>'Activity data'!AU48*ttokg*FracGASM*MSVolatEF*NtoN2O*kgtoGg</f>
        <v>8.7031715066836768E-3</v>
      </c>
      <c r="AV136" s="22">
        <f>'Activity data'!AV48*ttokg*FracGASM*MSVolatEF*NtoN2O*kgtoGg</f>
        <v>8.7012671182478251E-3</v>
      </c>
      <c r="AW136" s="22">
        <f>'Activity data'!AW48*ttokg*FracGASM*MSVolatEF*NtoN2O*kgtoGg</f>
        <v>8.6996116031004978E-3</v>
      </c>
      <c r="AX136" s="22">
        <f>'Activity data'!AX48*ttokg*FracGASM*MSVolatEF*NtoN2O*kgtoGg</f>
        <v>8.6976481657162E-3</v>
      </c>
      <c r="AY136" s="22">
        <f>'Activity data'!AY48*ttokg*FracGASM*MSVolatEF*NtoN2O*kgtoGg</f>
        <v>8.6956313514628594E-3</v>
      </c>
      <c r="AZ136" s="22">
        <f>'Activity data'!AZ48*ttokg*FracGASM*MSVolatEF*NtoN2O*kgtoGg</f>
        <v>8.6932823559734314E-3</v>
      </c>
      <c r="BA136" s="22">
        <f>'Activity data'!BA48*ttokg*FracGASM*MSVolatEF*NtoN2O*kgtoGg</f>
        <v>8.6907921976421536E-3</v>
      </c>
      <c r="BB136" s="22">
        <f>'Activity data'!BB48*ttokg*FracGASM*MSVolatEF*NtoN2O*kgtoGg</f>
        <v>8.6888555712930672E-3</v>
      </c>
      <c r="BC136" s="22">
        <f>'Activity data'!BC48*ttokg*FracGASM*MSVolatEF*NtoN2O*kgtoGg</f>
        <v>8.6869426817783556E-3</v>
      </c>
      <c r="BD136" s="22">
        <f>'Activity data'!BD48*ttokg*FracGASM*MSVolatEF*NtoN2O*kgtoGg</f>
        <v>8.6848722291557687E-3</v>
      </c>
      <c r="BE136" s="22">
        <f>'Activity data'!BE48*ttokg*FracGASM*MSVolatEF*NtoN2O*kgtoGg</f>
        <v>8.682842095639489E-3</v>
      </c>
      <c r="BF136" s="22">
        <f>'Activity data'!BF48*ttokg*FracGASM*MSVolatEF*NtoN2O*kgtoGg</f>
        <v>8.6806474660313538E-3</v>
      </c>
      <c r="BG136" s="22">
        <f>'Activity data'!BG48*ttokg*FracGASM*MSVolatEF*NtoN2O*kgtoGg</f>
        <v>8.6785421129584196E-3</v>
      </c>
      <c r="BH136" s="22">
        <f>'Activity data'!BH48*ttokg*FracGASM*MSVolatEF*NtoN2O*kgtoGg</f>
        <v>8.6761684829325322E-3</v>
      </c>
      <c r="BI136" s="22">
        <f>'Activity data'!BI48*ttokg*FracGASM*MSVolatEF*NtoN2O*kgtoGg</f>
        <v>8.6738106553719309E-3</v>
      </c>
      <c r="BJ136" s="22">
        <f>'Activity data'!BJ48*ttokg*FracGASM*MSVolatEF*NtoN2O*kgtoGg</f>
        <v>8.6714339431647382E-3</v>
      </c>
      <c r="BK136" s="22">
        <f>'Activity data'!BK48*ttokg*FracGASM*MSVolatEF*NtoN2O*kgtoGg</f>
        <v>8.6690291933273714E-3</v>
      </c>
      <c r="BL136" s="22">
        <f>'Activity data'!BL48*ttokg*FracGASM*MSVolatEF*NtoN2O*kgtoGg</f>
        <v>8.6665782075631189E-3</v>
      </c>
      <c r="BM136" s="22">
        <f>'Activity data'!BM48*ttokg*FracGASM*MSVolatEF*NtoN2O*kgtoGg</f>
        <v>8.6639812979364909E-3</v>
      </c>
      <c r="BN136" s="22">
        <f>'Activity data'!BN48*ttokg*FracGASM*MSVolatEF*NtoN2O*kgtoGg</f>
        <v>8.6624103476994636E-3</v>
      </c>
      <c r="BO136" s="22">
        <f>'Activity data'!BO48*ttokg*FracGASM*MSVolatEF*NtoN2O*kgtoGg</f>
        <v>8.6610037049013894E-3</v>
      </c>
      <c r="BP136" s="22">
        <f>'Activity data'!BP48*ttokg*FracGASM*MSVolatEF*NtoN2O*kgtoGg</f>
        <v>8.6595865595315551E-3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1.1697766221705692</v>
      </c>
      <c r="AK137" s="22">
        <f>SUM('Activity data'!AK50:AK65)*FracGASM*MSVolatEF*NtoN2O*kgtoGg</f>
        <v>1.1606871439933113</v>
      </c>
      <c r="AL137" s="22">
        <f>SUM('Activity data'!AL50:AL65)*FracGASM*MSVolatEF*NtoN2O*kgtoGg</f>
        <v>1.058476487955921</v>
      </c>
      <c r="AM137" s="22">
        <f>SUM('Activity data'!AM50:AM65)*FracGASM*MSVolatEF*NtoN2O*kgtoGg</f>
        <v>1.0816880755713558</v>
      </c>
      <c r="AN137" s="22">
        <f>SUM('Activity data'!AN50:AN65)*FracGASM*MSVolatEF*NtoN2O*kgtoGg</f>
        <v>1.0967711868746099</v>
      </c>
      <c r="AO137" s="22">
        <f>SUM('Activity data'!AO50:AO65)*FracGASM*MSVolatEF*NtoN2O*kgtoGg</f>
        <v>1.1091822350017362</v>
      </c>
      <c r="AP137" s="22">
        <f>SUM('Activity data'!AP50:AP65)*FracGASM*MSVolatEF*NtoN2O*kgtoGg</f>
        <v>1.1233688876808099</v>
      </c>
      <c r="AQ137" s="22">
        <f>SUM('Activity data'!AQ50:AQ65)*FracGASM*MSVolatEF*NtoN2O*kgtoGg</f>
        <v>1.1356983609552338</v>
      </c>
      <c r="AR137" s="22">
        <f>SUM('Activity data'!AR50:AR65)*FracGASM*MSVolatEF*NtoN2O*kgtoGg</f>
        <v>1.144326316480476</v>
      </c>
      <c r="AS137" s="22">
        <f>SUM('Activity data'!AS50:AS65)*FracGASM*MSVolatEF*NtoN2O*kgtoGg</f>
        <v>1.1527456763598856</v>
      </c>
      <c r="AT137" s="22">
        <f>SUM('Activity data'!AT50:AT65)*FracGASM*MSVolatEF*NtoN2O*kgtoGg</f>
        <v>1.1616362014014128</v>
      </c>
      <c r="AU137" s="22">
        <f>SUM('Activity data'!AU50:AU65)*FracGASM*MSVolatEF*NtoN2O*kgtoGg</f>
        <v>1.178085246758573</v>
      </c>
      <c r="AV137" s="22">
        <f>SUM('Activity data'!AV50:AV65)*FracGASM*MSVolatEF*NtoN2O*kgtoGg</f>
        <v>1.1908494116800152</v>
      </c>
      <c r="AW137" s="22">
        <f>SUM('Activity data'!AW50:AW65)*FracGASM*MSVolatEF*NtoN2O*kgtoGg</f>
        <v>1.2045254347408654</v>
      </c>
      <c r="AX137" s="22">
        <f>SUM('Activity data'!AX50:AX65)*FracGASM*MSVolatEF*NtoN2O*kgtoGg</f>
        <v>1.2191339884234007</v>
      </c>
      <c r="AY137" s="22">
        <f>SUM('Activity data'!AY50:AY65)*FracGASM*MSVolatEF*NtoN2O*kgtoGg</f>
        <v>1.2391338850492311</v>
      </c>
      <c r="AZ137" s="22">
        <f>SUM('Activity data'!AZ50:AZ65)*FracGASM*MSVolatEF*NtoN2O*kgtoGg</f>
        <v>1.2615576765896324</v>
      </c>
      <c r="BA137" s="22">
        <f>SUM('Activity data'!BA50:BA65)*FracGASM*MSVolatEF*NtoN2O*kgtoGg</f>
        <v>1.2751819691411059</v>
      </c>
      <c r="BB137" s="22">
        <f>SUM('Activity data'!BB50:BB65)*FracGASM*MSVolatEF*NtoN2O*kgtoGg</f>
        <v>1.2884912783663207</v>
      </c>
      <c r="BC137" s="22">
        <f>SUM('Activity data'!BC50:BC65)*FracGASM*MSVolatEF*NtoN2O*kgtoGg</f>
        <v>1.3044368495793204</v>
      </c>
      <c r="BD137" s="22">
        <f>SUM('Activity data'!BD50:BD65)*FracGASM*MSVolatEF*NtoN2O*kgtoGg</f>
        <v>1.3198064894219663</v>
      </c>
      <c r="BE137" s="22">
        <f>SUM('Activity data'!BE50:BE65)*FracGASM*MSVolatEF*NtoN2O*kgtoGg</f>
        <v>1.3379685667546493</v>
      </c>
      <c r="BF137" s="22">
        <f>SUM('Activity data'!BF50:BF65)*FracGASM*MSVolatEF*NtoN2O*kgtoGg</f>
        <v>1.3547547640256385</v>
      </c>
      <c r="BG137" s="22">
        <f>SUM('Activity data'!BG50:BG65)*FracGASM*MSVolatEF*NtoN2O*kgtoGg</f>
        <v>1.3786537543782429</v>
      </c>
      <c r="BH137" s="22">
        <f>SUM('Activity data'!BH50:BH65)*FracGASM*MSVolatEF*NtoN2O*kgtoGg</f>
        <v>1.4025535558585267</v>
      </c>
      <c r="BI137" s="22">
        <f>SUM('Activity data'!BI50:BI65)*FracGASM*MSVolatEF*NtoN2O*kgtoGg</f>
        <v>1.4270443292995241</v>
      </c>
      <c r="BJ137" s="22">
        <f>SUM('Activity data'!BJ50:BJ65)*FracGASM*MSVolatEF*NtoN2O*kgtoGg</f>
        <v>1.4522992952779166</v>
      </c>
      <c r="BK137" s="22">
        <f>SUM('Activity data'!BK50:BK65)*FracGASM*MSVolatEF*NtoN2O*kgtoGg</f>
        <v>1.4786584503483471</v>
      </c>
      <c r="BL137" s="22">
        <f>SUM('Activity data'!BL50:BL65)*FracGASM*MSVolatEF*NtoN2O*kgtoGg</f>
        <v>1.5079270235836588</v>
      </c>
      <c r="BM137" s="22">
        <f>SUM('Activity data'!BM50:BM65)*FracGASM*MSVolatEF*NtoN2O*kgtoGg</f>
        <v>1.5191838139131086</v>
      </c>
      <c r="BN137" s="22">
        <f>SUM('Activity data'!BN50:BN65)*FracGASM*MSVolatEF*NtoN2O*kgtoGg</f>
        <v>1.5275846774806281</v>
      </c>
      <c r="BO137" s="22">
        <f>SUM('Activity data'!BO50:BO65)*FracGASM*MSVolatEF*NtoN2O*kgtoGg</f>
        <v>1.5362398643768622</v>
      </c>
      <c r="BP137" s="22">
        <f>SUM('Activity data'!BP50:BP65)*FracGASM*MSVolatEF*NtoN2O*kgtoGg</f>
        <v>1.5440633686665597</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3.9181516163446473</v>
      </c>
      <c r="AM138" s="22">
        <f>SUM('Activity data'!AM66:AM81)*FracGASM*MSVolatEF*NtoN2O*kgtoGg</f>
        <v>3.9677376391970314</v>
      </c>
      <c r="AN138" s="22">
        <f>SUM('Activity data'!AN66:AN81)*FracGASM*MSVolatEF*NtoN2O*kgtoGg</f>
        <v>3.9991871436181747</v>
      </c>
      <c r="AO138" s="22">
        <f>SUM('Activity data'!AO66:AO81)*FracGASM*MSVolatEF*NtoN2O*kgtoGg</f>
        <v>4.0246130223236758</v>
      </c>
      <c r="AP138" s="22">
        <f>SUM('Activity data'!AP66:AP81)*FracGASM*MSVolatEF*NtoN2O*kgtoGg</f>
        <v>4.0541081681946736</v>
      </c>
      <c r="AQ138" s="22">
        <f>SUM('Activity data'!AQ66:AQ81)*FracGASM*MSVolatEF*NtoN2O*kgtoGg</f>
        <v>4.0795087892278783</v>
      </c>
      <c r="AR138" s="22">
        <f>SUM('Activity data'!AR66:AR81)*FracGASM*MSVolatEF*NtoN2O*kgtoGg</f>
        <v>4.0955888996361178</v>
      </c>
      <c r="AS138" s="22">
        <f>SUM('Activity data'!AS66:AS81)*FracGASM*MSVolatEF*NtoN2O*kgtoGg</f>
        <v>4.1101218162274797</v>
      </c>
      <c r="AT138" s="22">
        <f>SUM('Activity data'!AT66:AT81)*FracGASM*MSVolatEF*NtoN2O*kgtoGg</f>
        <v>4.124556104638609</v>
      </c>
      <c r="AU138" s="22">
        <f>SUM('Activity data'!AU66:AU81)*FracGASM*MSVolatEF*NtoN2O*kgtoGg</f>
        <v>4.1542017305079808</v>
      </c>
      <c r="AV138" s="22">
        <f>SUM('Activity data'!AV66:AV81)*FracGASM*MSVolatEF*NtoN2O*kgtoGg</f>
        <v>4.1744857753593525</v>
      </c>
      <c r="AW138" s="22">
        <f>SUM('Activity data'!AW66:AW81)*FracGASM*MSVolatEF*NtoN2O*kgtoGg</f>
        <v>4.1869848278648796</v>
      </c>
      <c r="AX138" s="22">
        <f>SUM('Activity data'!AX66:AX81)*FracGASM*MSVolatEF*NtoN2O*kgtoGg</f>
        <v>4.2003922237798577</v>
      </c>
      <c r="AY138" s="22">
        <f>SUM('Activity data'!AY66:AY81)*FracGASM*MSVolatEF*NtoN2O*kgtoGg</f>
        <v>4.2239224406773443</v>
      </c>
      <c r="AZ138" s="22">
        <f>SUM('Activity data'!AZ66:AZ81)*FracGASM*MSVolatEF*NtoN2O*kgtoGg</f>
        <v>4.2510472755874398</v>
      </c>
      <c r="BA138" s="22">
        <f>SUM('Activity data'!BA66:BA81)*FracGASM*MSVolatEF*NtoN2O*kgtoGg</f>
        <v>4.2586518573714098</v>
      </c>
      <c r="BB138" s="22">
        <f>SUM('Activity data'!BB66:BB81)*FracGASM*MSVolatEF*NtoN2O*kgtoGg</f>
        <v>4.264539688995086</v>
      </c>
      <c r="BC138" s="22">
        <f>SUM('Activity data'!BC66:BC81)*FracGASM*MSVolatEF*NtoN2O*kgtoGg</f>
        <v>4.2745915783598978</v>
      </c>
      <c r="BD138" s="22">
        <f>SUM('Activity data'!BD66:BD81)*FracGASM*MSVolatEF*NtoN2O*kgtoGg</f>
        <v>4.282261721706516</v>
      </c>
      <c r="BE138" s="22">
        <f>SUM('Activity data'!BE66:BE81)*FracGASM*MSVolatEF*NtoN2O*kgtoGg</f>
        <v>4.2941185207439112</v>
      </c>
      <c r="BF138" s="22">
        <f>SUM('Activity data'!BF66:BF81)*FracGASM*MSVolatEF*NtoN2O*kgtoGg</f>
        <v>4.3019179548845763</v>
      </c>
      <c r="BG138" s="22">
        <f>SUM('Activity data'!BG66:BG81)*FracGASM*MSVolatEF*NtoN2O*kgtoGg</f>
        <v>4.3281720225405946</v>
      </c>
      <c r="BH138" s="22">
        <f>SUM('Activity data'!BH66:BH81)*FracGASM*MSVolatEF*NtoN2O*kgtoGg</f>
        <v>4.3531239252494505</v>
      </c>
      <c r="BI138" s="22">
        <f>SUM('Activity data'!BI66:BI81)*FracGASM*MSVolatEF*NtoN2O*kgtoGg</f>
        <v>4.3778517258273508</v>
      </c>
      <c r="BJ138" s="22">
        <f>SUM('Activity data'!BJ66:BJ81)*FracGASM*MSVolatEF*NtoN2O*kgtoGg</f>
        <v>4.4026181442423464</v>
      </c>
      <c r="BK138" s="22">
        <f>SUM('Activity data'!BK66:BK81)*FracGASM*MSVolatEF*NtoN2O*kgtoGg</f>
        <v>4.4279754430027189</v>
      </c>
      <c r="BL138" s="22">
        <f>SUM('Activity data'!BL66:BL81)*FracGASM*MSVolatEF*NtoN2O*kgtoGg</f>
        <v>4.4571175199230737</v>
      </c>
      <c r="BM138" s="22">
        <f>SUM('Activity data'!BM66:BM81)*FracGASM*MSVolatEF*NtoN2O*kgtoGg</f>
        <v>4.4525735214926661</v>
      </c>
      <c r="BN138" s="22">
        <f>SUM('Activity data'!BN66:BN81)*FracGASM*MSVolatEF*NtoN2O*kgtoGg</f>
        <v>4.4421226950653629</v>
      </c>
      <c r="BO138" s="22">
        <f>SUM('Activity data'!BO66:BO81)*FracGASM*MSVolatEF*NtoN2O*kgtoGg</f>
        <v>4.4313408922240924</v>
      </c>
      <c r="BP138" s="22">
        <f>SUM('Activity data'!BP66:BP81)*FracGASM*MSVolatEF*NtoN2O*kgtoGg</f>
        <v>4.418332432178147</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2.2783360575623284E-4</v>
      </c>
      <c r="AN139" s="22">
        <f>'Activity data'!AN47*FracLEACH*MSLeachEF*NtoN2O*kgtoGg</f>
        <v>2.277690103399347E-4</v>
      </c>
      <c r="AO139" s="22">
        <f>'Activity data'!AO47*FracLEACH*MSLeachEF*NtoN2O*kgtoGg</f>
        <v>2.2771882791424862E-4</v>
      </c>
      <c r="AP139" s="22">
        <f>'Activity data'!AP47*FracLEACH*MSLeachEF*NtoN2O*kgtoGg</f>
        <v>2.2767360944205673E-4</v>
      </c>
      <c r="AQ139" s="22">
        <f>'Activity data'!AQ47*FracLEACH*MSLeachEF*NtoN2O*kgtoGg</f>
        <v>2.2762577804497457E-4</v>
      </c>
      <c r="AR139" s="22">
        <f>'Activity data'!AR47*FracLEACH*MSLeachEF*NtoN2O*kgtoGg</f>
        <v>2.2758145734585685E-4</v>
      </c>
      <c r="AS139" s="22">
        <f>'Activity data'!AS47*FracLEACH*MSLeachEF*NtoN2O*kgtoGg</f>
        <v>2.2754374308817861E-4</v>
      </c>
      <c r="AT139" s="22">
        <f>'Activity data'!AT47*FracLEACH*MSLeachEF*NtoN2O*kgtoGg</f>
        <v>2.2750672860220023E-4</v>
      </c>
      <c r="AU139" s="22">
        <f>'Activity data'!AU47*FracLEACH*MSLeachEF*NtoN2O*kgtoGg</f>
        <v>2.2746925528832322E-4</v>
      </c>
      <c r="AV139" s="22">
        <f>'Activity data'!AV47*FracLEACH*MSLeachEF*NtoN2O*kgtoGg</f>
        <v>2.2741948149965896E-4</v>
      </c>
      <c r="AW139" s="22">
        <f>'Activity data'!AW47*FracLEACH*MSLeachEF*NtoN2O*kgtoGg</f>
        <v>2.2737621235376291E-4</v>
      </c>
      <c r="AX139" s="22">
        <f>'Activity data'!AX47*FracLEACH*MSLeachEF*NtoN2O*kgtoGg</f>
        <v>2.2732489524030969E-4</v>
      </c>
      <c r="AY139" s="22">
        <f>'Activity data'!AY47*FracLEACH*MSLeachEF*NtoN2O*kgtoGg</f>
        <v>2.2727218304959741E-4</v>
      </c>
      <c r="AZ139" s="22">
        <f>'Activity data'!AZ47*FracLEACH*MSLeachEF*NtoN2O*kgtoGg</f>
        <v>2.2721078884930555E-4</v>
      </c>
      <c r="BA139" s="22">
        <f>'Activity data'!BA47*FracLEACH*MSLeachEF*NtoN2O*kgtoGg</f>
        <v>2.271457051656472E-4</v>
      </c>
      <c r="BB139" s="22">
        <f>'Activity data'!BB47*FracLEACH*MSLeachEF*NtoN2O*kgtoGg</f>
        <v>2.2709508879515969E-4</v>
      </c>
      <c r="BC139" s="22">
        <f>'Activity data'!BC47*FracLEACH*MSLeachEF*NtoN2O*kgtoGg</f>
        <v>2.2704509281920696E-4</v>
      </c>
      <c r="BD139" s="22">
        <f>'Activity data'!BD47*FracLEACH*MSLeachEF*NtoN2O*kgtoGg</f>
        <v>2.2699097871657119E-4</v>
      </c>
      <c r="BE139" s="22">
        <f>'Activity data'!BE47*FracLEACH*MSLeachEF*NtoN2O*kgtoGg</f>
        <v>2.2693791840875933E-4</v>
      </c>
      <c r="BF139" s="22">
        <f>'Activity data'!BF47*FracLEACH*MSLeachEF*NtoN2O*kgtoGg</f>
        <v>2.2688055877127398E-4</v>
      </c>
      <c r="BG139" s="22">
        <f>'Activity data'!BG47*FracLEACH*MSLeachEF*NtoN2O*kgtoGg</f>
        <v>2.2682553249777677E-4</v>
      </c>
      <c r="BH139" s="22">
        <f>'Activity data'!BH47*FracLEACH*MSLeachEF*NtoN2O*kgtoGg</f>
        <v>2.2676349444028204E-4</v>
      </c>
      <c r="BI139" s="22">
        <f>'Activity data'!BI47*FracLEACH*MSLeachEF*NtoN2O*kgtoGg</f>
        <v>2.267018694017664E-4</v>
      </c>
      <c r="BJ139" s="22">
        <f>'Activity data'!BJ47*FracLEACH*MSLeachEF*NtoN2O*kgtoGg</f>
        <v>2.2663975078726013E-4</v>
      </c>
      <c r="BK139" s="22">
        <f>'Activity data'!BK47*FracLEACH*MSLeachEF*NtoN2O*kgtoGg</f>
        <v>2.2657689937105621E-4</v>
      </c>
      <c r="BL139" s="22">
        <f>'Activity data'!BL47*FracLEACH*MSLeachEF*NtoN2O*kgtoGg</f>
        <v>2.2651283951585413E-4</v>
      </c>
      <c r="BM139" s="22">
        <f>'Activity data'!BM47*FracLEACH*MSLeachEF*NtoN2O*kgtoGg</f>
        <v>2.264449657415219E-4</v>
      </c>
      <c r="BN139" s="22">
        <f>'Activity data'!BN47*FracLEACH*MSLeachEF*NtoN2O*kgtoGg</f>
        <v>2.2640390681487226E-4</v>
      </c>
      <c r="BO139" s="22">
        <f>'Activity data'!BO47*FracLEACH*MSLeachEF*NtoN2O*kgtoGg</f>
        <v>2.263671422871954E-4</v>
      </c>
      <c r="BP139" s="22">
        <f>'Activity data'!BP47*FracLEACH*MSLeachEF*NtoN2O*kgtoGg</f>
        <v>2.263301032604837E-4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1.5037017979911371E-6</v>
      </c>
      <c r="AN140" s="22">
        <f>'Activity data'!AN48*FracLEACH*MSLeachEF*NtoN2O*kgtoGg</f>
        <v>1.5032754682435692E-6</v>
      </c>
      <c r="AO140" s="22">
        <f>'Activity data'!AO48*FracLEACH*MSLeachEF*NtoN2O*kgtoGg</f>
        <v>1.502944264234041E-6</v>
      </c>
      <c r="AP140" s="22">
        <f>'Activity data'!AP48*FracLEACH*MSLeachEF*NtoN2O*kgtoGg</f>
        <v>1.5026458223175745E-6</v>
      </c>
      <c r="AQ140" s="22">
        <f>'Activity data'!AQ48*FracLEACH*MSLeachEF*NtoN2O*kgtoGg</f>
        <v>1.5023301350968323E-6</v>
      </c>
      <c r="AR140" s="22">
        <f>'Activity data'!AR48*FracLEACH*MSLeachEF*NtoN2O*kgtoGg</f>
        <v>1.5020376184826557E-6</v>
      </c>
      <c r="AS140" s="22">
        <f>'Activity data'!AS48*FracLEACH*MSLeachEF*NtoN2O*kgtoGg</f>
        <v>1.5017887043819789E-6</v>
      </c>
      <c r="AT140" s="22">
        <f>'Activity data'!AT48*FracLEACH*MSLeachEF*NtoN2O*kgtoGg</f>
        <v>1.5015444087745217E-6</v>
      </c>
      <c r="AU140" s="22">
        <f>'Activity data'!AU48*FracLEACH*MSLeachEF*NtoN2O*kgtoGg</f>
        <v>1.5012970849029339E-6</v>
      </c>
      <c r="AV140" s="22">
        <f>'Activity data'!AV48*FracLEACH*MSLeachEF*NtoN2O*kgtoGg</f>
        <v>1.5009685778977496E-6</v>
      </c>
      <c r="AW140" s="22">
        <f>'Activity data'!AW48*FracLEACH*MSLeachEF*NtoN2O*kgtoGg</f>
        <v>1.5006830015348358E-6</v>
      </c>
      <c r="AX140" s="22">
        <f>'Activity data'!AX48*FracLEACH*MSLeachEF*NtoN2O*kgtoGg</f>
        <v>1.5003443085860446E-6</v>
      </c>
      <c r="AY140" s="22">
        <f>'Activity data'!AY48*FracLEACH*MSLeachEF*NtoN2O*kgtoGg</f>
        <v>1.4999964081273431E-6</v>
      </c>
      <c r="AZ140" s="22">
        <f>'Activity data'!AZ48*FracLEACH*MSLeachEF*NtoN2O*kgtoGg</f>
        <v>1.4995912064054167E-6</v>
      </c>
      <c r="BA140" s="22">
        <f>'Activity data'!BA48*FracLEACH*MSLeachEF*NtoN2O*kgtoGg</f>
        <v>1.4991616540932717E-6</v>
      </c>
      <c r="BB140" s="22">
        <f>'Activity data'!BB48*FracLEACH*MSLeachEF*NtoN2O*kgtoGg</f>
        <v>1.4988275860480544E-6</v>
      </c>
      <c r="BC140" s="22">
        <f>'Activity data'!BC48*FracLEACH*MSLeachEF*NtoN2O*kgtoGg</f>
        <v>1.4984976126067661E-6</v>
      </c>
      <c r="BD140" s="22">
        <f>'Activity data'!BD48*FracLEACH*MSLeachEF*NtoN2O*kgtoGg</f>
        <v>1.49814045952937E-6</v>
      </c>
      <c r="BE140" s="22">
        <f>'Activity data'!BE48*FracLEACH*MSLeachEF*NtoN2O*kgtoGg</f>
        <v>1.4977902614978117E-6</v>
      </c>
      <c r="BF140" s="22">
        <f>'Activity data'!BF48*FracLEACH*MSLeachEF*NtoN2O*kgtoGg</f>
        <v>1.4974116878904084E-6</v>
      </c>
      <c r="BG140" s="22">
        <f>'Activity data'!BG48*FracLEACH*MSLeachEF*NtoN2O*kgtoGg</f>
        <v>1.497048514485327E-6</v>
      </c>
      <c r="BH140" s="22">
        <f>'Activity data'!BH48*FracLEACH*MSLeachEF*NtoN2O*kgtoGg</f>
        <v>1.4966390633058616E-6</v>
      </c>
      <c r="BI140" s="22">
        <f>'Activity data'!BI48*FracLEACH*MSLeachEF*NtoN2O*kgtoGg</f>
        <v>1.4962323380516582E-6</v>
      </c>
      <c r="BJ140" s="22">
        <f>'Activity data'!BJ48*FracLEACH*MSLeachEF*NtoN2O*kgtoGg</f>
        <v>1.4958223551959173E-6</v>
      </c>
      <c r="BK140" s="22">
        <f>'Activity data'!BK48*FracLEACH*MSLeachEF*NtoN2O*kgtoGg</f>
        <v>1.495407535848971E-6</v>
      </c>
      <c r="BL140" s="22">
        <f>'Activity data'!BL48*FracLEACH*MSLeachEF*NtoN2O*kgtoGg</f>
        <v>1.4949847408046379E-6</v>
      </c>
      <c r="BM140" s="22">
        <f>'Activity data'!BM48*FracLEACH*MSLeachEF*NtoN2O*kgtoGg</f>
        <v>1.4945367738940447E-6</v>
      </c>
      <c r="BN140" s="22">
        <f>'Activity data'!BN48*FracLEACH*MSLeachEF*NtoN2O*kgtoGg</f>
        <v>1.4942657849781573E-6</v>
      </c>
      <c r="BO140" s="22">
        <f>'Activity data'!BO48*FracLEACH*MSLeachEF*NtoN2O*kgtoGg</f>
        <v>1.4940231390954898E-6</v>
      </c>
      <c r="BP140" s="22">
        <f>'Activity data'!BP48*FracLEACH*MSLeachEF*NtoN2O*kgtoGg</f>
        <v>1.4937786815191927E-6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0.18258719417239633</v>
      </c>
      <c r="AM141" s="22">
        <f>SUM('Activity data'!AM50:AM65)*FracLEACH*MSLeachEF*NtoN2O*kgtoGg</f>
        <v>0.18659119303605887</v>
      </c>
      <c r="AN141" s="22">
        <f>SUM('Activity data'!AN50:AN65)*FracLEACH*MSLeachEF*NtoN2O*kgtoGg</f>
        <v>0.18919302973587018</v>
      </c>
      <c r="AO141" s="22">
        <f>SUM('Activity data'!AO50:AO65)*FracLEACH*MSLeachEF*NtoN2O*kgtoGg</f>
        <v>0.19133393553779945</v>
      </c>
      <c r="AP141" s="22">
        <f>SUM('Activity data'!AP50:AP65)*FracLEACH*MSLeachEF*NtoN2O*kgtoGg</f>
        <v>0.19378113312493972</v>
      </c>
      <c r="AQ141" s="22">
        <f>SUM('Activity data'!AQ50:AQ65)*FracLEACH*MSLeachEF*NtoN2O*kgtoGg</f>
        <v>0.19590796726477783</v>
      </c>
      <c r="AR141" s="22">
        <f>SUM('Activity data'!AR50:AR65)*FracLEACH*MSLeachEF*NtoN2O*kgtoGg</f>
        <v>0.19739628959288202</v>
      </c>
      <c r="AS141" s="22">
        <f>SUM('Activity data'!AS50:AS65)*FracLEACH*MSLeachEF*NtoN2O*kgtoGg</f>
        <v>0.19884862917208024</v>
      </c>
      <c r="AT141" s="22">
        <f>SUM('Activity data'!AT50:AT65)*FracLEACH*MSLeachEF*NtoN2O*kgtoGg</f>
        <v>0.20038224474174365</v>
      </c>
      <c r="AU141" s="22">
        <f>SUM('Activity data'!AU50:AU65)*FracLEACH*MSLeachEF*NtoN2O*kgtoGg</f>
        <v>0.20321970506585377</v>
      </c>
      <c r="AV141" s="22">
        <f>SUM('Activity data'!AV50:AV65)*FracLEACH*MSLeachEF*NtoN2O*kgtoGg</f>
        <v>0.20542152351480261</v>
      </c>
      <c r="AW141" s="22">
        <f>SUM('Activity data'!AW50:AW65)*FracLEACH*MSLeachEF*NtoN2O*kgtoGg</f>
        <v>0.20778063749279929</v>
      </c>
      <c r="AX141" s="22">
        <f>SUM('Activity data'!AX50:AX65)*FracLEACH*MSLeachEF*NtoN2O*kgtoGg</f>
        <v>0.21030061300303665</v>
      </c>
      <c r="AY141" s="22">
        <f>SUM('Activity data'!AY50:AY65)*FracLEACH*MSLeachEF*NtoN2O*kgtoGg</f>
        <v>0.21375059517099232</v>
      </c>
      <c r="AZ141" s="22">
        <f>SUM('Activity data'!AZ50:AZ65)*FracLEACH*MSLeachEF*NtoN2O*kgtoGg</f>
        <v>0.21761869921171154</v>
      </c>
      <c r="BA141" s="22">
        <f>SUM('Activity data'!BA50:BA65)*FracLEACH*MSLeachEF*NtoN2O*kgtoGg</f>
        <v>0.2199688896768407</v>
      </c>
      <c r="BB141" s="22">
        <f>SUM('Activity data'!BB50:BB65)*FracLEACH*MSLeachEF*NtoN2O*kgtoGg</f>
        <v>0.22226474551819031</v>
      </c>
      <c r="BC141" s="22">
        <f>SUM('Activity data'!BC50:BC65)*FracLEACH*MSLeachEF*NtoN2O*kgtoGg</f>
        <v>0.22501535655243274</v>
      </c>
      <c r="BD141" s="22">
        <f>SUM('Activity data'!BD50:BD65)*FracLEACH*MSLeachEF*NtoN2O*kgtoGg</f>
        <v>0.22766661942528918</v>
      </c>
      <c r="BE141" s="22">
        <f>SUM('Activity data'!BE50:BE65)*FracLEACH*MSLeachEF*NtoN2O*kgtoGg</f>
        <v>0.23079957776517698</v>
      </c>
      <c r="BF141" s="22">
        <f>SUM('Activity data'!BF50:BF65)*FracLEACH*MSLeachEF*NtoN2O*kgtoGg</f>
        <v>0.23369519679442258</v>
      </c>
      <c r="BG141" s="22">
        <f>SUM('Activity data'!BG50:BG65)*FracLEACH*MSLeachEF*NtoN2O*kgtoGg</f>
        <v>0.23781777263024687</v>
      </c>
      <c r="BH141" s="22">
        <f>SUM('Activity data'!BH50:BH65)*FracLEACH*MSLeachEF*NtoN2O*kgtoGg</f>
        <v>0.24194048838559584</v>
      </c>
      <c r="BI141" s="22">
        <f>SUM('Activity data'!BI50:BI65)*FracLEACH*MSLeachEF*NtoN2O*kgtoGg</f>
        <v>0.24616514680416793</v>
      </c>
      <c r="BJ141" s="22">
        <f>SUM('Activity data'!BJ50:BJ65)*FracLEACH*MSLeachEF*NtoN2O*kgtoGg</f>
        <v>0.25052162843544062</v>
      </c>
      <c r="BK141" s="22">
        <f>SUM('Activity data'!BK50:BK65)*FracLEACH*MSLeachEF*NtoN2O*kgtoGg</f>
        <v>0.25506858268508992</v>
      </c>
      <c r="BL141" s="22">
        <f>SUM('Activity data'!BL50:BL65)*FracLEACH*MSLeachEF*NtoN2O*kgtoGg</f>
        <v>0.26011741156818113</v>
      </c>
      <c r="BM141" s="22">
        <f>SUM('Activity data'!BM50:BM65)*FracLEACH*MSLeachEF*NtoN2O*kgtoGg</f>
        <v>0.26205920790001125</v>
      </c>
      <c r="BN141" s="22">
        <f>SUM('Activity data'!BN50:BN65)*FracLEACH*MSLeachEF*NtoN2O*kgtoGg</f>
        <v>0.26350835686540836</v>
      </c>
      <c r="BO141" s="22">
        <f>SUM('Activity data'!BO50:BO65)*FracLEACH*MSLeachEF*NtoN2O*kgtoGg</f>
        <v>0.26500137660500872</v>
      </c>
      <c r="BP141" s="22">
        <f>SUM('Activity data'!BP50:BP65)*FracLEACH*MSLeachEF*NtoN2O*kgtoGg</f>
        <v>0.26635093109498148</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0.10242303574309712</v>
      </c>
      <c r="AN143" s="22">
        <f>'Activity data'!AN85*FracLEACH*MSLeachEF*NtoN2O*kgtoGg</f>
        <v>0.10290527845894326</v>
      </c>
      <c r="AO143" s="22">
        <f>'Activity data'!AO85*FracLEACH*MSLeachEF*NtoN2O*kgtoGg</f>
        <v>0.10327991973594811</v>
      </c>
      <c r="AP143" s="22">
        <f>'Activity data'!AP85*FracLEACH*MSLeachEF*NtoN2O*kgtoGg</f>
        <v>0.10361750218507411</v>
      </c>
      <c r="AQ143" s="22">
        <f>'Activity data'!AQ85*FracLEACH*MSLeachEF*NtoN2O*kgtoGg</f>
        <v>0.10397459165292641</v>
      </c>
      <c r="AR143" s="22">
        <f>'Activity data'!AR85*FracLEACH*MSLeachEF*NtoN2O*kgtoGg</f>
        <v>0.10430547169884286</v>
      </c>
      <c r="AS143" s="22">
        <f>'Activity data'!AS85*FracLEACH*MSLeachEF*NtoN2O*kgtoGg</f>
        <v>0.10458703077983039</v>
      </c>
      <c r="AT143" s="22">
        <f>'Activity data'!AT85*FracLEACH*MSLeachEF*NtoN2O*kgtoGg</f>
        <v>0.10486336565414194</v>
      </c>
      <c r="AU143" s="22">
        <f>'Activity data'!AU85*FracLEACH*MSLeachEF*NtoN2O*kgtoGg</f>
        <v>0.10514312594815978</v>
      </c>
      <c r="AV143" s="22">
        <f>'Activity data'!AV85*FracLEACH*MSLeachEF*NtoN2O*kgtoGg</f>
        <v>0.10551471650982788</v>
      </c>
      <c r="AW143" s="22">
        <f>'Activity data'!AW85*FracLEACH*MSLeachEF*NtoN2O*kgtoGg</f>
        <v>0.10583774609342775</v>
      </c>
      <c r="AX143" s="22">
        <f>'Activity data'!AX85*FracLEACH*MSLeachEF*NtoN2O*kgtoGg</f>
        <v>0.10622085848095154</v>
      </c>
      <c r="AY143" s="22">
        <f>'Activity data'!AY85*FracLEACH*MSLeachEF*NtoN2O*kgtoGg</f>
        <v>0.10661438593946296</v>
      </c>
      <c r="AZ143" s="22">
        <f>'Activity data'!AZ85*FracLEACH*MSLeachEF*NtoN2O*kgtoGg</f>
        <v>0.10707272969793173</v>
      </c>
      <c r="BA143" s="22">
        <f>'Activity data'!BA85*FracLEACH*MSLeachEF*NtoN2O*kgtoGg</f>
        <v>0.10755861761635321</v>
      </c>
      <c r="BB143" s="22">
        <f>'Activity data'!BB85*FracLEACH*MSLeachEF*NtoN2O*kgtoGg</f>
        <v>0.10793649854613152</v>
      </c>
      <c r="BC143" s="22">
        <f>'Activity data'!BC85*FracLEACH*MSLeachEF*NtoN2O*kgtoGg</f>
        <v>0.10830974786638585</v>
      </c>
      <c r="BD143" s="22">
        <f>'Activity data'!BD85*FracLEACH*MSLeachEF*NtoN2O*kgtoGg</f>
        <v>0.10871374142066853</v>
      </c>
      <c r="BE143" s="22">
        <f>'Activity data'!BE85*FracLEACH*MSLeachEF*NtoN2O*kgtoGg</f>
        <v>0.1091098677777573</v>
      </c>
      <c r="BF143" s="22">
        <f>'Activity data'!BF85*FracLEACH*MSLeachEF*NtoN2O*kgtoGg</f>
        <v>0.10953809115560811</v>
      </c>
      <c r="BG143" s="22">
        <f>'Activity data'!BG85*FracLEACH*MSLeachEF*NtoN2O*kgtoGg</f>
        <v>0.10994889460103707</v>
      </c>
      <c r="BH143" s="22">
        <f>'Activity data'!BH85*FracLEACH*MSLeachEF*NtoN2O*kgtoGg</f>
        <v>0.11041204513162567</v>
      </c>
      <c r="BI143" s="22">
        <f>'Activity data'!BI85*FracLEACH*MSLeachEF*NtoN2O*kgtoGg</f>
        <v>0.11087211223299304</v>
      </c>
      <c r="BJ143" s="22">
        <f>'Activity data'!BJ85*FracLEACH*MSLeachEF*NtoN2O*kgtoGg</f>
        <v>0.11133586416897914</v>
      </c>
      <c r="BK143" s="22">
        <f>'Activity data'!BK85*FracLEACH*MSLeachEF*NtoN2O*kgtoGg</f>
        <v>0.11180508689997067</v>
      </c>
      <c r="BL143" s="22">
        <f>'Activity data'!BL85*FracLEACH*MSLeachEF*NtoN2O*kgtoGg</f>
        <v>0.11228333133773015</v>
      </c>
      <c r="BM143" s="22">
        <f>'Activity data'!BM85*FracLEACH*MSLeachEF*NtoN2O*kgtoGg</f>
        <v>0.11279004892149266</v>
      </c>
      <c r="BN143" s="22">
        <f>'Activity data'!BN85*FracLEACH*MSLeachEF*NtoN2O*kgtoGg</f>
        <v>0.11309657792048296</v>
      </c>
      <c r="BO143" s="22">
        <f>'Activity data'!BO85*FracLEACH*MSLeachEF*NtoN2O*kgtoGg</f>
        <v>0.1133710467092879</v>
      </c>
      <c r="BP143" s="22">
        <f>'Activity data'!BP85*FracLEACH*MSLeachEF*NtoN2O*kgtoGg</f>
        <v>0.11364756479458502</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0.39721446331308263</v>
      </c>
      <c r="AM156" s="22">
        <f>Constants!$H63*'Activity data'!AM5*Constants!$H81*EF!$H206*MMVolatEF*NtoN2O*kgtoGg</f>
        <v>0.40249219960946453</v>
      </c>
      <c r="AN156" s="22">
        <f>Constants!$H63*'Activity data'!AN5*Constants!$H81*EF!$H206*MMVolatEF*NtoN2O*kgtoGg</f>
        <v>0.4068019680102658</v>
      </c>
      <c r="AO156" s="22">
        <f>Constants!$H63*'Activity data'!AO5*Constants!$H81*EF!$H206*MMVolatEF*NtoN2O*kgtoGg</f>
        <v>0.41082431735492764</v>
      </c>
      <c r="AP156" s="22">
        <f>Constants!$H63*'Activity data'!AP5*Constants!$H81*EF!$H206*MMVolatEF*NtoN2O*kgtoGg</f>
        <v>0.41518935921013445</v>
      </c>
      <c r="AQ156" s="22">
        <f>Constants!$H63*'Activity data'!AQ5*Constants!$H81*EF!$H206*MMVolatEF*NtoN2O*kgtoGg</f>
        <v>0.41937856849496585</v>
      </c>
      <c r="AR156" s="22">
        <f>Constants!$H63*'Activity data'!AR5*Constants!$H81*EF!$H206*MMVolatEF*NtoN2O*kgtoGg</f>
        <v>0.42296208052271583</v>
      </c>
      <c r="AS156" s="22">
        <f>Constants!$H63*'Activity data'!AS5*Constants!$H81*EF!$H206*MMVolatEF*NtoN2O*kgtoGg</f>
        <v>0.42643166192666554</v>
      </c>
      <c r="AT156" s="22">
        <f>Constants!$H63*'Activity data'!AT5*Constants!$H81*EF!$H206*MMVolatEF*NtoN2O*kgtoGg</f>
        <v>0.42988116682638638</v>
      </c>
      <c r="AU156" s="22">
        <f>Constants!$H63*'Activity data'!AU5*Constants!$H81*EF!$H206*MMVolatEF*NtoN2O*kgtoGg</f>
        <v>0.43435986869965487</v>
      </c>
      <c r="AV156" s="22">
        <f>Constants!$H63*'Activity data'!AV5*Constants!$H81*EF!$H206*MMVolatEF*NtoN2O*kgtoGg</f>
        <v>0.43820597040821635</v>
      </c>
      <c r="AW156" s="22">
        <f>Constants!$H63*'Activity data'!AW5*Constants!$H81*EF!$H206*MMVolatEF*NtoN2O*kgtoGg</f>
        <v>0.44282455495655826</v>
      </c>
      <c r="AX156" s="22">
        <f>Constants!$H63*'Activity data'!AX5*Constants!$H81*EF!$H206*MMVolatEF*NtoN2O*kgtoGg</f>
        <v>0.44762703912585894</v>
      </c>
      <c r="AY156" s="22">
        <f>Constants!$H63*'Activity data'!AY5*Constants!$H81*EF!$H206*MMVolatEF*NtoN2O*kgtoGg</f>
        <v>0.45330820491033447</v>
      </c>
      <c r="AZ156" s="22">
        <f>Constants!$H63*'Activity data'!AZ5*Constants!$H81*EF!$H206*MMVolatEF*NtoN2O*kgtoGg</f>
        <v>0.4594306873735467</v>
      </c>
      <c r="BA156" s="22">
        <f>Constants!$H63*'Activity data'!BA5*Constants!$H81*EF!$H206*MMVolatEF*NtoN2O*kgtoGg</f>
        <v>0.46422714526211667</v>
      </c>
      <c r="BB156" s="22">
        <f>Constants!$H63*'Activity data'!BB5*Constants!$H81*EF!$H206*MMVolatEF*NtoN2O*kgtoGg</f>
        <v>0.4690226318356765</v>
      </c>
      <c r="BC156" s="22">
        <f>Constants!$H63*'Activity data'!BC5*Constants!$H81*EF!$H206*MMVolatEF*NtoN2O*kgtoGg</f>
        <v>0.47429366824518704</v>
      </c>
      <c r="BD156" s="22">
        <f>Constants!$H63*'Activity data'!BD5*Constants!$H81*EF!$H206*MMVolatEF*NtoN2O*kgtoGg</f>
        <v>0.47952741685693195</v>
      </c>
      <c r="BE156" s="22">
        <f>Constants!$H63*'Activity data'!BE5*Constants!$H81*EF!$H206*MMVolatEF*NtoN2O*kgtoGg</f>
        <v>0.48527939773469708</v>
      </c>
      <c r="BF156" s="22">
        <f>Constants!$H63*'Activity data'!BF5*Constants!$H81*EF!$H206*MMVolatEF*NtoN2O*kgtoGg</f>
        <v>0.49086573686440554</v>
      </c>
      <c r="BG156" s="22">
        <f>Constants!$H63*'Activity data'!BG5*Constants!$H81*EF!$H206*MMVolatEF*NtoN2O*kgtoGg</f>
        <v>0.49729269914463614</v>
      </c>
      <c r="BH156" s="22">
        <f>Constants!$H63*'Activity data'!BH5*Constants!$H81*EF!$H206*MMVolatEF*NtoN2O*kgtoGg</f>
        <v>0.50378159674645628</v>
      </c>
      <c r="BI156" s="22">
        <f>Constants!$H63*'Activity data'!BI5*Constants!$H81*EF!$H206*MMVolatEF*NtoN2O*kgtoGg</f>
        <v>0.5104338973485637</v>
      </c>
      <c r="BJ156" s="22">
        <f>Constants!$H63*'Activity data'!BJ5*Constants!$H81*EF!$H206*MMVolatEF*NtoN2O*kgtoGg</f>
        <v>0.5172822799722383</v>
      </c>
      <c r="BK156" s="22">
        <f>Constants!$H63*'Activity data'!BK5*Constants!$H81*EF!$H206*MMVolatEF*NtoN2O*kgtoGg</f>
        <v>0.52438990778857708</v>
      </c>
      <c r="BL156" s="22">
        <f>Constants!$H63*'Activity data'!BL5*Constants!$H81*EF!$H206*MMVolatEF*NtoN2O*kgtoGg</f>
        <v>0.53208566832594295</v>
      </c>
      <c r="BM156" s="22">
        <f>Constants!$H63*'Activity data'!BM5*Constants!$H81*EF!$H206*MMVolatEF*NtoN2O*kgtoGg</f>
        <v>0.53664257833202234</v>
      </c>
      <c r="BN156" s="22">
        <f>Constants!$H63*'Activity data'!BN5*Constants!$H81*EF!$H206*MMVolatEF*NtoN2O*kgtoGg</f>
        <v>0.54070846268586037</v>
      </c>
      <c r="BO156" s="22">
        <f>Constants!$H63*'Activity data'!BO5*Constants!$H81*EF!$H206*MMVolatEF*NtoN2O*kgtoGg</f>
        <v>0.54483540356476812</v>
      </c>
      <c r="BP156" s="22">
        <f>Constants!$H63*'Activity data'!BP5*Constants!$H81*EF!$H206*MMVolatEF*NtoN2O*kgtoGg</f>
        <v>0.54882490321762667</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3.1337946187340607E-2</v>
      </c>
      <c r="AM157" s="22">
        <f>Constants!$H64*'Activity data'!AM6*Constants!$H82*EF!$H207*MMVolatEF*NtoN2O*kgtoGg</f>
        <v>3.175432935392393E-2</v>
      </c>
      <c r="AN157" s="22">
        <f>Constants!$H64*'Activity data'!AN6*Constants!$H82*EF!$H207*MMVolatEF*NtoN2O*kgtoGg</f>
        <v>3.2094345397392511E-2</v>
      </c>
      <c r="AO157" s="22">
        <f>Constants!$H64*'Activity data'!AO6*Constants!$H82*EF!$H207*MMVolatEF*NtoN2O*kgtoGg</f>
        <v>3.2411685723468059E-2</v>
      </c>
      <c r="AP157" s="22">
        <f>Constants!$H64*'Activity data'!AP6*Constants!$H82*EF!$H207*MMVolatEF*NtoN2O*kgtoGg</f>
        <v>3.2756062525921364E-2</v>
      </c>
      <c r="AQ157" s="22">
        <f>Constants!$H64*'Activity data'!AQ6*Constants!$H82*EF!$H207*MMVolatEF*NtoN2O*kgtoGg</f>
        <v>3.3086567145618653E-2</v>
      </c>
      <c r="AR157" s="22">
        <f>Constants!$H64*'Activity data'!AR6*Constants!$H82*EF!$H207*MMVolatEF*NtoN2O*kgtoGg</f>
        <v>3.3369285720744657E-2</v>
      </c>
      <c r="AS157" s="22">
        <f>Constants!$H64*'Activity data'!AS6*Constants!$H82*EF!$H207*MMVolatEF*NtoN2O*kgtoGg</f>
        <v>3.3643015822168158E-2</v>
      </c>
      <c r="AT157" s="22">
        <f>Constants!$H64*'Activity data'!AT6*Constants!$H82*EF!$H207*MMVolatEF*NtoN2O*kgtoGg</f>
        <v>3.3915162002392259E-2</v>
      </c>
      <c r="AU157" s="22">
        <f>Constants!$H64*'Activity data'!AU6*Constants!$H82*EF!$H207*MMVolatEF*NtoN2O*kgtoGg</f>
        <v>3.426850592930511E-2</v>
      </c>
      <c r="AV157" s="22">
        <f>Constants!$H64*'Activity data'!AV6*Constants!$H82*EF!$H207*MMVolatEF*NtoN2O*kgtoGg</f>
        <v>3.4571941326316163E-2</v>
      </c>
      <c r="AW157" s="22">
        <f>Constants!$H64*'Activity data'!AW6*Constants!$H82*EF!$H207*MMVolatEF*NtoN2O*kgtoGg</f>
        <v>3.4936321195141687E-2</v>
      </c>
      <c r="AX157" s="22">
        <f>Constants!$H64*'Activity data'!AX6*Constants!$H82*EF!$H207*MMVolatEF*NtoN2O*kgtoGg</f>
        <v>3.5315209690811797E-2</v>
      </c>
      <c r="AY157" s="22">
        <f>Constants!$H64*'Activity data'!AY6*Constants!$H82*EF!$H207*MMVolatEF*NtoN2O*kgtoGg</f>
        <v>3.5763421133442296E-2</v>
      </c>
      <c r="AZ157" s="22">
        <f>Constants!$H64*'Activity data'!AZ6*Constants!$H82*EF!$H207*MMVolatEF*NtoN2O*kgtoGg</f>
        <v>3.6246449934470244E-2</v>
      </c>
      <c r="BA157" s="22">
        <f>Constants!$H64*'Activity data'!BA6*Constants!$H82*EF!$H207*MMVolatEF*NtoN2O*kgtoGg</f>
        <v>3.6624862991105026E-2</v>
      </c>
      <c r="BB157" s="22">
        <f>Constants!$H64*'Activity data'!BB6*Constants!$H82*EF!$H207*MMVolatEF*NtoN2O*kgtoGg</f>
        <v>3.7003199416548546E-2</v>
      </c>
      <c r="BC157" s="22">
        <f>Constants!$H64*'Activity data'!BC6*Constants!$H82*EF!$H207*MMVolatEF*NtoN2O*kgtoGg</f>
        <v>3.7419054000430003E-2</v>
      </c>
      <c r="BD157" s="22">
        <f>Constants!$H64*'Activity data'!BD6*Constants!$H82*EF!$H207*MMVolatEF*NtoN2O*kgtoGg</f>
        <v>3.7831966790626288E-2</v>
      </c>
      <c r="BE157" s="22">
        <f>Constants!$H64*'Activity data'!BE6*Constants!$H82*EF!$H207*MMVolatEF*NtoN2O*kgtoGg</f>
        <v>3.8285765138537764E-2</v>
      </c>
      <c r="BF157" s="22">
        <f>Constants!$H64*'Activity data'!BF6*Constants!$H82*EF!$H207*MMVolatEF*NtoN2O*kgtoGg</f>
        <v>3.8726495301208239E-2</v>
      </c>
      <c r="BG157" s="22">
        <f>Constants!$H64*'Activity data'!BG6*Constants!$H82*EF!$H207*MMVolatEF*NtoN2O*kgtoGg</f>
        <v>3.9233545815950406E-2</v>
      </c>
      <c r="BH157" s="22">
        <f>Constants!$H64*'Activity data'!BH6*Constants!$H82*EF!$H207*MMVolatEF*NtoN2O*kgtoGg</f>
        <v>3.9745482672843564E-2</v>
      </c>
      <c r="BI157" s="22">
        <f>Constants!$H64*'Activity data'!BI6*Constants!$H82*EF!$H207*MMVolatEF*NtoN2O*kgtoGg</f>
        <v>4.0270311090600697E-2</v>
      </c>
      <c r="BJ157" s="22">
        <f>Constants!$H64*'Activity data'!BJ6*Constants!$H82*EF!$H207*MMVolatEF*NtoN2O*kgtoGg</f>
        <v>4.081060925683809E-2</v>
      </c>
      <c r="BK157" s="22">
        <f>Constants!$H64*'Activity data'!BK6*Constants!$H82*EF!$H207*MMVolatEF*NtoN2O*kgtoGg</f>
        <v>4.1371360384000633E-2</v>
      </c>
      <c r="BL157" s="22">
        <f>Constants!$H64*'Activity data'!BL6*Constants!$H82*EF!$H207*MMVolatEF*NtoN2O*kgtoGg</f>
        <v>4.1978511814437201E-2</v>
      </c>
      <c r="BM157" s="22">
        <f>Constants!$H64*'Activity data'!BM6*Constants!$H82*EF!$H207*MMVolatEF*NtoN2O*kgtoGg</f>
        <v>4.2338025915107082E-2</v>
      </c>
      <c r="BN157" s="22">
        <f>Constants!$H64*'Activity data'!BN6*Constants!$H82*EF!$H207*MMVolatEF*NtoN2O*kgtoGg</f>
        <v>4.2658800904068366E-2</v>
      </c>
      <c r="BO157" s="22">
        <f>Constants!$H64*'Activity data'!BO6*Constants!$H82*EF!$H207*MMVolatEF*NtoN2O*kgtoGg</f>
        <v>4.2984392903168391E-2</v>
      </c>
      <c r="BP157" s="22">
        <f>Constants!$H64*'Activity data'!BP6*Constants!$H82*EF!$H207*MMVolatEF*NtoN2O*kgtoGg</f>
        <v>4.3299141576700839E-2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2.904903235556756E-4</v>
      </c>
      <c r="AM158" s="22">
        <f>Constants!$H65*'Activity data'!AM7*Constants!$H83*EF!$H208*MMVolatEF*NtoN2O*kgtoGg</f>
        <v>2.943500302531358E-4</v>
      </c>
      <c r="AN158" s="22">
        <f>Constants!$H65*'Activity data'!AN7*Constants!$H83*EF!$H208*MMVolatEF*NtoN2O*kgtoGg</f>
        <v>2.9750184402838601E-4</v>
      </c>
      <c r="AO158" s="22">
        <f>Constants!$H65*'Activity data'!AO7*Constants!$H83*EF!$H208*MMVolatEF*NtoN2O*kgtoGg</f>
        <v>3.0044346290308388E-4</v>
      </c>
      <c r="AP158" s="22">
        <f>Constants!$H65*'Activity data'!AP7*Constants!$H83*EF!$H208*MMVolatEF*NtoN2O*kgtoGg</f>
        <v>3.0363569918339701E-4</v>
      </c>
      <c r="AQ158" s="22">
        <f>Constants!$H65*'Activity data'!AQ7*Constants!$H83*EF!$H208*MMVolatEF*NtoN2O*kgtoGg</f>
        <v>3.0669934583524099E-4</v>
      </c>
      <c r="AR158" s="22">
        <f>Constants!$H65*'Activity data'!AR7*Constants!$H83*EF!$H208*MMVolatEF*NtoN2O*kgtoGg</f>
        <v>3.0932003481953465E-4</v>
      </c>
      <c r="AS158" s="22">
        <f>Constants!$H65*'Activity data'!AS7*Constants!$H83*EF!$H208*MMVolatEF*NtoN2O*kgtoGg</f>
        <v>3.1185740422000813E-4</v>
      </c>
      <c r="AT158" s="22">
        <f>Constants!$H65*'Activity data'!AT7*Constants!$H83*EF!$H208*MMVolatEF*NtoN2O*kgtoGg</f>
        <v>3.1438009129959962E-4</v>
      </c>
      <c r="AU158" s="22">
        <f>Constants!$H65*'Activity data'!AU7*Constants!$H83*EF!$H208*MMVolatEF*NtoN2O*kgtoGg</f>
        <v>3.1765544926472413E-4</v>
      </c>
      <c r="AV158" s="22">
        <f>Constants!$H65*'Activity data'!AV7*Constants!$H83*EF!$H208*MMVolatEF*NtoN2O*kgtoGg</f>
        <v>3.204681749656698E-4</v>
      </c>
      <c r="AW158" s="22">
        <f>Constants!$H65*'Activity data'!AW7*Constants!$H83*EF!$H208*MMVolatEF*NtoN2O*kgtoGg</f>
        <v>3.238458317323107E-4</v>
      </c>
      <c r="AX158" s="22">
        <f>Constants!$H65*'Activity data'!AX7*Constants!$H83*EF!$H208*MMVolatEF*NtoN2O*kgtoGg</f>
        <v>3.2735797771152607E-4</v>
      </c>
      <c r="AY158" s="22">
        <f>Constants!$H65*'Activity data'!AY7*Constants!$H83*EF!$H208*MMVolatEF*NtoN2O*kgtoGg</f>
        <v>3.3151271989573738E-4</v>
      </c>
      <c r="AZ158" s="22">
        <f>Constants!$H65*'Activity data'!AZ7*Constants!$H83*EF!$H208*MMVolatEF*NtoN2O*kgtoGg</f>
        <v>3.3599020517376121E-4</v>
      </c>
      <c r="BA158" s="22">
        <f>Constants!$H65*'Activity data'!BA7*Constants!$H83*EF!$H208*MMVolatEF*NtoN2O*kgtoGg</f>
        <v>3.3949794402181424E-4</v>
      </c>
      <c r="BB158" s="22">
        <f>Constants!$H65*'Activity data'!BB7*Constants!$H83*EF!$H208*MMVolatEF*NtoN2O*kgtoGg</f>
        <v>3.4300497252913811E-4</v>
      </c>
      <c r="BC158" s="22">
        <f>Constants!$H65*'Activity data'!BC7*Constants!$H83*EF!$H208*MMVolatEF*NtoN2O*kgtoGg</f>
        <v>3.4685977947473918E-4</v>
      </c>
      <c r="BD158" s="22">
        <f>Constants!$H65*'Activity data'!BD7*Constants!$H83*EF!$H208*MMVolatEF*NtoN2O*kgtoGg</f>
        <v>3.5068731716043639E-4</v>
      </c>
      <c r="BE158" s="22">
        <f>Constants!$H65*'Activity data'!BE7*Constants!$H83*EF!$H208*MMVolatEF*NtoN2O*kgtoGg</f>
        <v>3.5489384773923629E-4</v>
      </c>
      <c r="BF158" s="22">
        <f>Constants!$H65*'Activity data'!BF7*Constants!$H83*EF!$H208*MMVolatEF*NtoN2O*kgtoGg</f>
        <v>3.5897924142743565E-4</v>
      </c>
      <c r="BG158" s="22">
        <f>Constants!$H65*'Activity data'!BG7*Constants!$H83*EF!$H208*MMVolatEF*NtoN2O*kgtoGg</f>
        <v>3.6367939845770157E-4</v>
      </c>
      <c r="BH158" s="22">
        <f>Constants!$H65*'Activity data'!BH7*Constants!$H83*EF!$H208*MMVolatEF*NtoN2O*kgtoGg</f>
        <v>3.6842484994038506E-4</v>
      </c>
      <c r="BI158" s="22">
        <f>Constants!$H65*'Activity data'!BI7*Constants!$H83*EF!$H208*MMVolatEF*NtoN2O*kgtoGg</f>
        <v>3.7328980107579387E-4</v>
      </c>
      <c r="BJ158" s="22">
        <f>Constants!$H65*'Activity data'!BJ7*Constants!$H83*EF!$H208*MMVolatEF*NtoN2O*kgtoGg</f>
        <v>3.7829815063988365E-4</v>
      </c>
      <c r="BK158" s="22">
        <f>Constants!$H65*'Activity data'!BK7*Constants!$H83*EF!$H208*MMVolatEF*NtoN2O*kgtoGg</f>
        <v>3.8349609103424995E-4</v>
      </c>
      <c r="BL158" s="22">
        <f>Constants!$H65*'Activity data'!BL7*Constants!$H83*EF!$H208*MMVolatEF*NtoN2O*kgtoGg</f>
        <v>3.8912414382432281E-4</v>
      </c>
      <c r="BM158" s="22">
        <f>Constants!$H65*'Activity data'!BM7*Constants!$H83*EF!$H208*MMVolatEF*NtoN2O*kgtoGg</f>
        <v>3.9245669685131744E-4</v>
      </c>
      <c r="BN158" s="22">
        <f>Constants!$H65*'Activity data'!BN7*Constants!$H83*EF!$H208*MMVolatEF*NtoN2O*kgtoGg</f>
        <v>3.9543015368779578E-4</v>
      </c>
      <c r="BO158" s="22">
        <f>Constants!$H65*'Activity data'!BO7*Constants!$H83*EF!$H208*MMVolatEF*NtoN2O*kgtoGg</f>
        <v>3.9844826229645466E-4</v>
      </c>
      <c r="BP158" s="22">
        <f>Constants!$H65*'Activity data'!BP7*Constants!$H83*EF!$H208*MMVolatEF*NtoN2O*kgtoGg</f>
        <v>4.013658575806695E-4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2.5629102547447703E-3</v>
      </c>
      <c r="AM159" s="22">
        <f>Constants!$H66*'Activity data'!AM8*Constants!$H84*EF!$H209*MMVolatEF*NtoN2O*kgtoGg</f>
        <v>2.6123885311191328E-3</v>
      </c>
      <c r="AN159" s="22">
        <f>Constants!$H66*'Activity data'!AN8*Constants!$H84*EF!$H209*MMVolatEF*NtoN2O*kgtoGg</f>
        <v>2.6381484081699708E-3</v>
      </c>
      <c r="AO159" s="22">
        <f>Constants!$H66*'Activity data'!AO8*Constants!$H84*EF!$H209*MMVolatEF*NtoN2O*kgtoGg</f>
        <v>2.6558420076703468E-3</v>
      </c>
      <c r="AP159" s="22">
        <f>Constants!$H66*'Activity data'!AP8*Constants!$H84*EF!$H209*MMVolatEF*NtoN2O*kgtoGg</f>
        <v>2.6779065868564743E-3</v>
      </c>
      <c r="AQ159" s="22">
        <f>Constants!$H66*'Activity data'!AQ8*Constants!$H84*EF!$H209*MMVolatEF*NtoN2O*kgtoGg</f>
        <v>2.6942716911212052E-3</v>
      </c>
      <c r="AR159" s="22">
        <f>Constants!$H66*'Activity data'!AR8*Constants!$H84*EF!$H209*MMVolatEF*NtoN2O*kgtoGg</f>
        <v>2.7000715946421988E-3</v>
      </c>
      <c r="AS159" s="22">
        <f>Constants!$H66*'Activity data'!AS8*Constants!$H84*EF!$H209*MMVolatEF*NtoN2O*kgtoGg</f>
        <v>2.704975186950725E-3</v>
      </c>
      <c r="AT159" s="22">
        <f>Constants!$H66*'Activity data'!AT8*Constants!$H84*EF!$H209*MMVolatEF*NtoN2O*kgtoGg</f>
        <v>2.7108265667014262E-3</v>
      </c>
      <c r="AU159" s="22">
        <f>Constants!$H66*'Activity data'!AU8*Constants!$H84*EF!$H209*MMVolatEF*NtoN2O*kgtoGg</f>
        <v>2.7365425214591413E-3</v>
      </c>
      <c r="AV159" s="22">
        <f>Constants!$H66*'Activity data'!AV8*Constants!$H84*EF!$H209*MMVolatEF*NtoN2O*kgtoGg</f>
        <v>2.7518718016047751E-3</v>
      </c>
      <c r="AW159" s="22">
        <f>Constants!$H66*'Activity data'!AW8*Constants!$H84*EF!$H209*MMVolatEF*NtoN2O*kgtoGg</f>
        <v>2.7566638396338047E-3</v>
      </c>
      <c r="AX159" s="22">
        <f>Constants!$H66*'Activity data'!AX8*Constants!$H84*EF!$H209*MMVolatEF*NtoN2O*kgtoGg</f>
        <v>2.7626950654084182E-3</v>
      </c>
      <c r="AY159" s="22">
        <f>Constants!$H66*'Activity data'!AY8*Constants!$H84*EF!$H209*MMVolatEF*NtoN2O*kgtoGg</f>
        <v>2.781289252085413E-3</v>
      </c>
      <c r="AZ159" s="22">
        <f>Constants!$H66*'Activity data'!AZ8*Constants!$H84*EF!$H209*MMVolatEF*NtoN2O*kgtoGg</f>
        <v>2.8044129031273178E-3</v>
      </c>
      <c r="BA159" s="22">
        <f>Constants!$H66*'Activity data'!BA8*Constants!$H84*EF!$H209*MMVolatEF*NtoN2O*kgtoGg</f>
        <v>2.8037506369907924E-3</v>
      </c>
      <c r="BB159" s="22">
        <f>Constants!$H66*'Activity data'!BB8*Constants!$H84*EF!$H209*MMVolatEF*NtoN2O*kgtoGg</f>
        <v>2.8010511266193844E-3</v>
      </c>
      <c r="BC159" s="22">
        <f>Constants!$H66*'Activity data'!BC8*Constants!$H84*EF!$H209*MMVolatEF*NtoN2O*kgtoGg</f>
        <v>2.8035156589741781E-3</v>
      </c>
      <c r="BD159" s="22">
        <f>Constants!$H66*'Activity data'!BD8*Constants!$H84*EF!$H209*MMVolatEF*NtoN2O*kgtoGg</f>
        <v>2.8031448320103743E-3</v>
      </c>
      <c r="BE159" s="22">
        <f>Constants!$H66*'Activity data'!BE8*Constants!$H84*EF!$H209*MMVolatEF*NtoN2O*kgtoGg</f>
        <v>2.8079593649657283E-3</v>
      </c>
      <c r="BF159" s="22">
        <f>Constants!$H66*'Activity data'!BF8*Constants!$H84*EF!$H209*MMVolatEF*NtoN2O*kgtoGg</f>
        <v>2.8079108993576316E-3</v>
      </c>
      <c r="BG159" s="22">
        <f>Constants!$H66*'Activity data'!BG8*Constants!$H84*EF!$H209*MMVolatEF*NtoN2O*kgtoGg</f>
        <v>2.8312016868573659E-3</v>
      </c>
      <c r="BH159" s="22">
        <f>Constants!$H66*'Activity data'!BH8*Constants!$H84*EF!$H209*MMVolatEF*NtoN2O*kgtoGg</f>
        <v>2.8529828127647709E-3</v>
      </c>
      <c r="BI159" s="22">
        <f>Constants!$H66*'Activity data'!BI8*Constants!$H84*EF!$H209*MMVolatEF*NtoN2O*kgtoGg</f>
        <v>2.8745704994950004E-3</v>
      </c>
      <c r="BJ159" s="22">
        <f>Constants!$H66*'Activity data'!BJ8*Constants!$H84*EF!$H209*MMVolatEF*NtoN2O*kgtoGg</f>
        <v>2.8962863460866165E-3</v>
      </c>
      <c r="BK159" s="22">
        <f>Constants!$H66*'Activity data'!BK8*Constants!$H84*EF!$H209*MMVolatEF*NtoN2O*kgtoGg</f>
        <v>2.9187994411367726E-3</v>
      </c>
      <c r="BL159" s="22">
        <f>Constants!$H66*'Activity data'!BL8*Constants!$H84*EF!$H209*MMVolatEF*NtoN2O*kgtoGg</f>
        <v>2.9459270403864352E-3</v>
      </c>
      <c r="BM159" s="22">
        <f>Constants!$H66*'Activity data'!BM8*Constants!$H84*EF!$H209*MMVolatEF*NtoN2O*kgtoGg</f>
        <v>2.9324595471331349E-3</v>
      </c>
      <c r="BN159" s="22">
        <f>Constants!$H66*'Activity data'!BN8*Constants!$H84*EF!$H209*MMVolatEF*NtoN2O*kgtoGg</f>
        <v>2.9120229766328091E-3</v>
      </c>
      <c r="BO159" s="22">
        <f>Constants!$H66*'Activity data'!BO8*Constants!$H84*EF!$H209*MMVolatEF*NtoN2O*kgtoGg</f>
        <v>2.8913556321565432E-3</v>
      </c>
      <c r="BP159" s="22">
        <f>Constants!$H66*'Activity data'!BP8*Constants!$H84*EF!$H209*MMVolatEF*NtoN2O*kgtoGg</f>
        <v>2.8681853853054777E-3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1.2758183638787089E-2</v>
      </c>
      <c r="AM160" s="22">
        <f>Constants!$H67*'Activity data'!AM9*Constants!$H85*EF!$H210*MMVolatEF*NtoN2O*kgtoGg</f>
        <v>1.3004486815008778E-2</v>
      </c>
      <c r="AN160" s="22">
        <f>Constants!$H67*'Activity data'!AN9*Constants!$H85*EF!$H210*MMVolatEF*NtoN2O*kgtoGg</f>
        <v>1.3132719647710874E-2</v>
      </c>
      <c r="AO160" s="22">
        <f>Constants!$H67*'Activity data'!AO9*Constants!$H85*EF!$H210*MMVolatEF*NtoN2O*kgtoGg</f>
        <v>1.3220798499180229E-2</v>
      </c>
      <c r="AP160" s="22">
        <f>Constants!$H67*'Activity data'!AP9*Constants!$H85*EF!$H210*MMVolatEF*NtoN2O*kgtoGg</f>
        <v>1.3330636115479131E-2</v>
      </c>
      <c r="AQ160" s="22">
        <f>Constants!$H67*'Activity data'!AQ9*Constants!$H85*EF!$H210*MMVolatEF*NtoN2O*kgtoGg</f>
        <v>1.3412101709169269E-2</v>
      </c>
      <c r="AR160" s="22">
        <f>Constants!$H67*'Activity data'!AR9*Constants!$H85*EF!$H210*MMVolatEF*NtoN2O*kgtoGg</f>
        <v>1.3440973665989099E-2</v>
      </c>
      <c r="AS160" s="22">
        <f>Constants!$H67*'Activity data'!AS9*Constants!$H85*EF!$H210*MMVolatEF*NtoN2O*kgtoGg</f>
        <v>1.346538377986105E-2</v>
      </c>
      <c r="AT160" s="22">
        <f>Constants!$H67*'Activity data'!AT9*Constants!$H85*EF!$H210*MMVolatEF*NtoN2O*kgtoGg</f>
        <v>1.3494511985681572E-2</v>
      </c>
      <c r="AU160" s="22">
        <f>Constants!$H67*'Activity data'!AU9*Constants!$H85*EF!$H210*MMVolatEF*NtoN2O*kgtoGg</f>
        <v>1.3622526172927604E-2</v>
      </c>
      <c r="AV160" s="22">
        <f>Constants!$H67*'Activity data'!AV9*Constants!$H85*EF!$H210*MMVolatEF*NtoN2O*kgtoGg</f>
        <v>1.3698835427528436E-2</v>
      </c>
      <c r="AW160" s="22">
        <f>Constants!$H67*'Activity data'!AW9*Constants!$H85*EF!$H210*MMVolatEF*NtoN2O*kgtoGg</f>
        <v>1.3722690223483628E-2</v>
      </c>
      <c r="AX160" s="22">
        <f>Constants!$H67*'Activity data'!AX9*Constants!$H85*EF!$H210*MMVolatEF*NtoN2O*kgtoGg</f>
        <v>1.3752713703961365E-2</v>
      </c>
      <c r="AY160" s="22">
        <f>Constants!$H67*'Activity data'!AY9*Constants!$H85*EF!$H210*MMVolatEF*NtoN2O*kgtoGg</f>
        <v>1.3845275684155478E-2</v>
      </c>
      <c r="AZ160" s="22">
        <f>Constants!$H67*'Activity data'!AZ9*Constants!$H85*EF!$H210*MMVolatEF*NtoN2O*kgtoGg</f>
        <v>1.3960385366925555E-2</v>
      </c>
      <c r="BA160" s="22">
        <f>Constants!$H67*'Activity data'!BA9*Constants!$H85*EF!$H210*MMVolatEF*NtoN2O*kgtoGg</f>
        <v>1.3957088601862521E-2</v>
      </c>
      <c r="BB160" s="22">
        <f>Constants!$H67*'Activity data'!BB9*Constants!$H85*EF!$H210*MMVolatEF*NtoN2O*kgtoGg</f>
        <v>1.3943650421969381E-2</v>
      </c>
      <c r="BC160" s="22">
        <f>Constants!$H67*'Activity data'!BC9*Constants!$H85*EF!$H210*MMVolatEF*NtoN2O*kgtoGg</f>
        <v>1.395591887979305E-2</v>
      </c>
      <c r="BD160" s="22">
        <f>Constants!$H67*'Activity data'!BD9*Constants!$H85*EF!$H210*MMVolatEF*NtoN2O*kgtoGg</f>
        <v>1.3954072900795676E-2</v>
      </c>
      <c r="BE160" s="22">
        <f>Constants!$H67*'Activity data'!BE9*Constants!$H85*EF!$H210*MMVolatEF*NtoN2O*kgtoGg</f>
        <v>1.3978039676637978E-2</v>
      </c>
      <c r="BF160" s="22">
        <f>Constants!$H67*'Activity data'!BF9*Constants!$H85*EF!$H210*MMVolatEF*NtoN2O*kgtoGg</f>
        <v>1.3977798414530914E-2</v>
      </c>
      <c r="BG160" s="22">
        <f>Constants!$H67*'Activity data'!BG9*Constants!$H85*EF!$H210*MMVolatEF*NtoN2O*kgtoGg</f>
        <v>1.4093740103656964E-2</v>
      </c>
      <c r="BH160" s="22">
        <f>Constants!$H67*'Activity data'!BH9*Constants!$H85*EF!$H210*MMVolatEF*NtoN2O*kgtoGg</f>
        <v>1.4202166687721602E-2</v>
      </c>
      <c r="BI160" s="22">
        <f>Constants!$H67*'Activity data'!BI9*Constants!$H85*EF!$H210*MMVolatEF*NtoN2O*kgtoGg</f>
        <v>1.430963033032516E-2</v>
      </c>
      <c r="BJ160" s="22">
        <f>Constants!$H67*'Activity data'!BJ9*Constants!$H85*EF!$H210*MMVolatEF*NtoN2O*kgtoGg</f>
        <v>1.4417731953538314E-2</v>
      </c>
      <c r="BK160" s="22">
        <f>Constants!$H67*'Activity data'!BK9*Constants!$H85*EF!$H210*MMVolatEF*NtoN2O*kgtoGg</f>
        <v>1.4529802284676759E-2</v>
      </c>
      <c r="BL160" s="22">
        <f>Constants!$H67*'Activity data'!BL9*Constants!$H85*EF!$H210*MMVolatEF*NtoN2O*kgtoGg</f>
        <v>1.4664843647231651E-2</v>
      </c>
      <c r="BM160" s="22">
        <f>Constants!$H67*'Activity data'!BM9*Constants!$H85*EF!$H210*MMVolatEF*NtoN2O*kgtoGg</f>
        <v>1.4597802379687599E-2</v>
      </c>
      <c r="BN160" s="22">
        <f>Constants!$H67*'Activity data'!BN9*Constants!$H85*EF!$H210*MMVolatEF*NtoN2O*kgtoGg</f>
        <v>1.4496069001038276E-2</v>
      </c>
      <c r="BO160" s="22">
        <f>Constants!$H67*'Activity data'!BO9*Constants!$H85*EF!$H210*MMVolatEF*NtoN2O*kgtoGg</f>
        <v>1.4393186828060855E-2</v>
      </c>
      <c r="BP160" s="22">
        <f>Constants!$H67*'Activity data'!BP9*Constants!$H85*EF!$H210*MMVolatEF*NtoN2O*kgtoGg</f>
        <v>1.4277845191054772E-2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0.17361452293400698</v>
      </c>
      <c r="AM161" s="22">
        <f>Constants!$H68*'Activity data'!AM10*Constants!$H86*EF!$H211*MMVolatEF*NtoN2O*kgtoGg</f>
        <v>0.18122983234318238</v>
      </c>
      <c r="AN161" s="22">
        <f>Constants!$H68*'Activity data'!AN10*Constants!$H86*EF!$H211*MMVolatEF*NtoN2O*kgtoGg</f>
        <v>0.18736569869016145</v>
      </c>
      <c r="AO161" s="22">
        <f>Constants!$H68*'Activity data'!AO10*Constants!$H86*EF!$H211*MMVolatEF*NtoN2O*kgtoGg</f>
        <v>0.19304737892649457</v>
      </c>
      <c r="AP161" s="22">
        <f>Constants!$H68*'Activity data'!AP10*Constants!$H86*EF!$H211*MMVolatEF*NtoN2O*kgtoGg</f>
        <v>0.19916394252628336</v>
      </c>
      <c r="AQ161" s="22">
        <f>Constants!$H68*'Activity data'!AQ10*Constants!$H86*EF!$H211*MMVolatEF*NtoN2O*kgtoGg</f>
        <v>0.20497598185205718</v>
      </c>
      <c r="AR161" s="22">
        <f>Constants!$H68*'Activity data'!AR10*Constants!$H86*EF!$H211*MMVolatEF*NtoN2O*kgtoGg</f>
        <v>0.21008003786653304</v>
      </c>
      <c r="AS161" s="22">
        <f>Constants!$H68*'Activity data'!AS10*Constants!$H86*EF!$H211*MMVolatEF*NtoN2O*kgtoGg</f>
        <v>0.21519415807379266</v>
      </c>
      <c r="AT161" s="22">
        <f>Constants!$H68*'Activity data'!AT10*Constants!$H86*EF!$H211*MMVolatEF*NtoN2O*kgtoGg</f>
        <v>0.22046711318957019</v>
      </c>
      <c r="AU161" s="22">
        <f>Constants!$H68*'Activity data'!AU10*Constants!$H86*EF!$H211*MMVolatEF*NtoN2O*kgtoGg</f>
        <v>0.22747999362519944</v>
      </c>
      <c r="AV161" s="22">
        <f>Constants!$H68*'Activity data'!AV10*Constants!$H86*EF!$H211*MMVolatEF*NtoN2O*kgtoGg</f>
        <v>0.23377520748657318</v>
      </c>
      <c r="AW161" s="22">
        <f>Constants!$H68*'Activity data'!AW10*Constants!$H86*EF!$H211*MMVolatEF*NtoN2O*kgtoGg</f>
        <v>0.24194841701051853</v>
      </c>
      <c r="AX161" s="22">
        <f>Constants!$H68*'Activity data'!AX10*Constants!$H86*EF!$H211*MMVolatEF*NtoN2O*kgtoGg</f>
        <v>0.25053440423872092</v>
      </c>
      <c r="AY161" s="22">
        <f>Constants!$H68*'Activity data'!AY10*Constants!$H86*EF!$H211*MMVolatEF*NtoN2O*kgtoGg</f>
        <v>0.26062237101157232</v>
      </c>
      <c r="AZ161" s="22">
        <f>Constants!$H68*'Activity data'!AZ10*Constants!$H86*EF!$H211*MMVolatEF*NtoN2O*kgtoGg</f>
        <v>0.27157081601101718</v>
      </c>
      <c r="BA161" s="22">
        <f>Constants!$H68*'Activity data'!BA10*Constants!$H86*EF!$H211*MMVolatEF*NtoN2O*kgtoGg</f>
        <v>0.28061403432528592</v>
      </c>
      <c r="BB161" s="22">
        <f>Constants!$H68*'Activity data'!BB10*Constants!$H86*EF!$H211*MMVolatEF*NtoN2O*kgtoGg</f>
        <v>0.28978900234061006</v>
      </c>
      <c r="BC161" s="22">
        <f>Constants!$H68*'Activity data'!BC10*Constants!$H86*EF!$H211*MMVolatEF*NtoN2O*kgtoGg</f>
        <v>0.29986479871060151</v>
      </c>
      <c r="BD161" s="22">
        <f>Constants!$H68*'Activity data'!BD10*Constants!$H86*EF!$H211*MMVolatEF*NtoN2O*kgtoGg</f>
        <v>0.3100339842687691</v>
      </c>
      <c r="BE161" s="22">
        <f>Constants!$H68*'Activity data'!BE10*Constants!$H86*EF!$H211*MMVolatEF*NtoN2O*kgtoGg</f>
        <v>0.321206589671512</v>
      </c>
      <c r="BF161" s="22">
        <f>Constants!$H68*'Activity data'!BF10*Constants!$H86*EF!$H211*MMVolatEF*NtoN2O*kgtoGg</f>
        <v>0.33228026882461004</v>
      </c>
      <c r="BG161" s="22">
        <f>Constants!$H68*'Activity data'!BG10*Constants!$H86*EF!$H211*MMVolatEF*NtoN2O*kgtoGg</f>
        <v>0.34448956687299959</v>
      </c>
      <c r="BH161" s="22">
        <f>Constants!$H68*'Activity data'!BH10*Constants!$H86*EF!$H211*MMVolatEF*NtoN2O*kgtoGg</f>
        <v>0.35696829991233459</v>
      </c>
      <c r="BI161" s="22">
        <f>Constants!$H68*'Activity data'!BI10*Constants!$H86*EF!$H211*MMVolatEF*NtoN2O*kgtoGg</f>
        <v>0.36989227584557205</v>
      </c>
      <c r="BJ161" s="22">
        <f>Constants!$H68*'Activity data'!BJ10*Constants!$H86*EF!$H211*MMVolatEF*NtoN2O*kgtoGg</f>
        <v>0.38332536891436336</v>
      </c>
      <c r="BK161" s="22">
        <f>Constants!$H68*'Activity data'!BK10*Constants!$H86*EF!$H211*MMVolatEF*NtoN2O*kgtoGg</f>
        <v>0.39738501026664286</v>
      </c>
      <c r="BL161" s="22">
        <f>Constants!$H68*'Activity data'!BL10*Constants!$H86*EF!$H211*MMVolatEF*NtoN2O*kgtoGg</f>
        <v>0.41264183329899567</v>
      </c>
      <c r="BM161" s="22">
        <f>Constants!$H68*'Activity data'!BM10*Constants!$H86*EF!$H211*MMVolatEF*NtoN2O*kgtoGg</f>
        <v>0.42266450717711668</v>
      </c>
      <c r="BN161" s="22">
        <f>Constants!$H68*'Activity data'!BN10*Constants!$H86*EF!$H211*MMVolatEF*NtoN2O*kgtoGg</f>
        <v>0.43196158941660778</v>
      </c>
      <c r="BO161" s="22">
        <f>Constants!$H68*'Activity data'!BO10*Constants!$H86*EF!$H211*MMVolatEF*NtoN2O*kgtoGg</f>
        <v>0.44148739103649337</v>
      </c>
      <c r="BP161" s="22">
        <f>Constants!$H68*'Activity data'!BP10*Constants!$H86*EF!$H211*MMVolatEF*NtoN2O*kgtoGg</f>
        <v>0.45089587125553532</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1.171883187565219E-4</v>
      </c>
      <c r="AE162" s="22">
        <f>Constants!$H69*'Activity data'!AE11*Constants!$H87*EF!$H212*MMVolatEF*NtoN2O*kgtoGg</f>
        <v>1.1725168210757805E-4</v>
      </c>
      <c r="AF162" s="22">
        <f>Constants!$H69*'Activity data'!AF11*Constants!$H87*EF!$H212*MMVolatEF*NtoN2O*kgtoGg</f>
        <v>1.1740318150277544E-4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1.1945208166397168E-4</v>
      </c>
      <c r="AM162" s="22">
        <f>Constants!$H69*'Activity data'!AM11*Constants!$H87*EF!$H212*MMVolatEF*NtoN2O*kgtoGg</f>
        <v>1.1996589244916799E-4</v>
      </c>
      <c r="AN162" s="22">
        <f>Constants!$H69*'Activity data'!AN11*Constants!$H87*EF!$H212*MMVolatEF*NtoN2O*kgtoGg</f>
        <v>1.2053453259501592E-4</v>
      </c>
      <c r="AO162" s="22">
        <f>Constants!$H69*'Activity data'!AO11*Constants!$H87*EF!$H212*MMVolatEF*NtoN2O*kgtoGg</f>
        <v>1.2113119194780691E-4</v>
      </c>
      <c r="AP162" s="22">
        <f>Constants!$H69*'Activity data'!AP11*Constants!$H87*EF!$H212*MMVolatEF*NtoN2O*kgtoGg</f>
        <v>1.2176155038943257E-4</v>
      </c>
      <c r="AQ162" s="22">
        <f>Constants!$H69*'Activity data'!AQ11*Constants!$H87*EF!$H212*MMVolatEF*NtoN2O*kgtoGg</f>
        <v>1.2242164450013777E-4</v>
      </c>
      <c r="AR162" s="22">
        <f>Constants!$H69*'Activity data'!AR11*Constants!$H87*EF!$H212*MMVolatEF*NtoN2O*kgtoGg</f>
        <v>1.2303316997803725E-4</v>
      </c>
      <c r="AS162" s="22">
        <f>Constants!$H69*'Activity data'!AS11*Constants!$H87*EF!$H212*MMVolatEF*NtoN2O*kgtoGg</f>
        <v>1.2359567571233556E-4</v>
      </c>
      <c r="AT162" s="22">
        <f>Constants!$H69*'Activity data'!AT11*Constants!$H87*EF!$H212*MMVolatEF*NtoN2O*kgtoGg</f>
        <v>1.2410672884634127E-4</v>
      </c>
      <c r="AU162" s="22">
        <f>Constants!$H69*'Activity data'!AU11*Constants!$H87*EF!$H212*MMVolatEF*NtoN2O*kgtoGg</f>
        <v>1.2456935317880485E-4</v>
      </c>
      <c r="AV162" s="22">
        <f>Constants!$H69*'Activity data'!AV11*Constants!$H87*EF!$H212*MMVolatEF*NtoN2O*kgtoGg</f>
        <v>1.2497188029607037E-4</v>
      </c>
      <c r="AW162" s="22">
        <f>Constants!$H69*'Activity data'!AW11*Constants!$H87*EF!$H212*MMVolatEF*NtoN2O*kgtoGg</f>
        <v>1.2536989596586466E-4</v>
      </c>
      <c r="AX162" s="22">
        <f>Constants!$H69*'Activity data'!AX11*Constants!$H87*EF!$H212*MMVolatEF*NtoN2O*kgtoGg</f>
        <v>1.2575896751332969E-4</v>
      </c>
      <c r="AY162" s="22">
        <f>Constants!$H69*'Activity data'!AY11*Constants!$H87*EF!$H212*MMVolatEF*NtoN2O*kgtoGg</f>
        <v>1.261417763816356E-4</v>
      </c>
      <c r="AZ162" s="22">
        <f>Constants!$H69*'Activity data'!AZ11*Constants!$H87*EF!$H212*MMVolatEF*NtoN2O*kgtoGg</f>
        <v>1.2651484622650078E-4</v>
      </c>
      <c r="BA162" s="22">
        <f>Constants!$H69*'Activity data'!BA11*Constants!$H87*EF!$H212*MMVolatEF*NtoN2O*kgtoGg</f>
        <v>1.2686745922982584E-4</v>
      </c>
      <c r="BB162" s="22">
        <f>Constants!$H69*'Activity data'!BB11*Constants!$H87*EF!$H212*MMVolatEF*NtoN2O*kgtoGg</f>
        <v>1.2721208055263393E-4</v>
      </c>
      <c r="BC162" s="22">
        <f>Constants!$H69*'Activity data'!BC11*Constants!$H87*EF!$H212*MMVolatEF*NtoN2O*kgtoGg</f>
        <v>1.2755050797833958E-4</v>
      </c>
      <c r="BD162" s="22">
        <f>Constants!$H69*'Activity data'!BD11*Constants!$H87*EF!$H212*MMVolatEF*NtoN2O*kgtoGg</f>
        <v>1.2787915025688418E-4</v>
      </c>
      <c r="BE162" s="22">
        <f>Constants!$H69*'Activity data'!BE11*Constants!$H87*EF!$H212*MMVolatEF*NtoN2O*kgtoGg</f>
        <v>1.2820031427030818E-4</v>
      </c>
      <c r="BF162" s="22">
        <f>Constants!$H69*'Activity data'!BF11*Constants!$H87*EF!$H212*MMVolatEF*NtoN2O*kgtoGg</f>
        <v>1.2850954378673365E-4</v>
      </c>
      <c r="BG162" s="22">
        <f>Constants!$H69*'Activity data'!BG11*Constants!$H87*EF!$H212*MMVolatEF*NtoN2O*kgtoGg</f>
        <v>1.2881344298730903E-4</v>
      </c>
      <c r="BH162" s="22">
        <f>Constants!$H69*'Activity data'!BH11*Constants!$H87*EF!$H212*MMVolatEF*NtoN2O*kgtoGg</f>
        <v>1.2910712424209542E-4</v>
      </c>
      <c r="BI162" s="22">
        <f>Constants!$H69*'Activity data'!BI11*Constants!$H87*EF!$H212*MMVolatEF*NtoN2O*kgtoGg</f>
        <v>1.2939055437105907E-4</v>
      </c>
      <c r="BJ162" s="22">
        <f>Constants!$H69*'Activity data'!BJ11*Constants!$H87*EF!$H212*MMVolatEF*NtoN2O*kgtoGg</f>
        <v>1.2966334958227195E-4</v>
      </c>
      <c r="BK162" s="22">
        <f>Constants!$H69*'Activity data'!BK11*Constants!$H87*EF!$H212*MMVolatEF*NtoN2O*kgtoGg</f>
        <v>1.2992531849335335E-4</v>
      </c>
      <c r="BL162" s="22">
        <f>Constants!$H69*'Activity data'!BL11*Constants!$H87*EF!$H212*MMVolatEF*NtoN2O*kgtoGg</f>
        <v>1.3017961587308716E-4</v>
      </c>
      <c r="BM162" s="22">
        <f>Constants!$H69*'Activity data'!BM11*Constants!$H87*EF!$H212*MMVolatEF*NtoN2O*kgtoGg</f>
        <v>1.3040536097649709E-4</v>
      </c>
      <c r="BN162" s="22">
        <f>Constants!$H69*'Activity data'!BN11*Constants!$H87*EF!$H212*MMVolatEF*NtoN2O*kgtoGg</f>
        <v>1.3061661327960918E-4</v>
      </c>
      <c r="BO162" s="22">
        <f>Constants!$H69*'Activity data'!BO11*Constants!$H87*EF!$H212*MMVolatEF*NtoN2O*kgtoGg</f>
        <v>1.3081596944979545E-4</v>
      </c>
      <c r="BP162" s="22">
        <f>Constants!$H69*'Activity data'!BP11*Constants!$H87*EF!$H212*MMVolatEF*NtoN2O*kgtoGg</f>
        <v>1.3100193530910493E-4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8.0420661765993721E-4</v>
      </c>
      <c r="AE163" s="22">
        <f>Constants!$H70*'Activity data'!AE12*Constants!$H88*EF!$H213*MMVolatEF*NtoN2O*kgtoGg</f>
        <v>8.046414496191049E-4</v>
      </c>
      <c r="AF163" s="22">
        <f>Constants!$H70*'Activity data'!AF12*Constants!$H88*EF!$H213*MMVolatEF*NtoN2O*kgtoGg</f>
        <v>8.0568111652005558E-4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8.1974172500085462E-4</v>
      </c>
      <c r="AM163" s="22">
        <f>Constants!$H70*'Activity data'!AM12*Constants!$H88*EF!$H213*MMVolatEF*NtoN2O*kgtoGg</f>
        <v>8.2326775931950064E-4</v>
      </c>
      <c r="AN163" s="22">
        <f>Constants!$H70*'Activity data'!AN12*Constants!$H88*EF!$H213*MMVolatEF*NtoN2O*kgtoGg</f>
        <v>8.271700609585247E-4</v>
      </c>
      <c r="AO163" s="22">
        <f>Constants!$H70*'Activity data'!AO12*Constants!$H88*EF!$H213*MMVolatEF*NtoN2O*kgtoGg</f>
        <v>8.3126464483083116E-4</v>
      </c>
      <c r="AP163" s="22">
        <f>Constants!$H70*'Activity data'!AP12*Constants!$H88*EF!$H213*MMVolatEF*NtoN2O*kgtoGg</f>
        <v>8.3559048921218453E-4</v>
      </c>
      <c r="AQ163" s="22">
        <f>Constants!$H70*'Activity data'!AQ12*Constants!$H88*EF!$H213*MMVolatEF*NtoN2O*kgtoGg</f>
        <v>8.4012039507430744E-4</v>
      </c>
      <c r="AR163" s="22">
        <f>Constants!$H70*'Activity data'!AR12*Constants!$H88*EF!$H213*MMVolatEF*NtoN2O*kgtoGg</f>
        <v>8.4431699795600083E-4</v>
      </c>
      <c r="AS163" s="22">
        <f>Constants!$H70*'Activity data'!AS12*Constants!$H88*EF!$H213*MMVolatEF*NtoN2O*kgtoGg</f>
        <v>8.4817720210257814E-4</v>
      </c>
      <c r="AT163" s="22">
        <f>Constants!$H70*'Activity data'!AT12*Constants!$H88*EF!$H213*MMVolatEF*NtoN2O*kgtoGg</f>
        <v>8.5168431199803744E-4</v>
      </c>
      <c r="AU163" s="22">
        <f>Constants!$H70*'Activity data'!AU12*Constants!$H88*EF!$H213*MMVolatEF*NtoN2O*kgtoGg</f>
        <v>8.5485907850723806E-4</v>
      </c>
      <c r="AV163" s="22">
        <f>Constants!$H70*'Activity data'!AV12*Constants!$H88*EF!$H213*MMVolatEF*NtoN2O*kgtoGg</f>
        <v>8.5762142696421239E-4</v>
      </c>
      <c r="AW163" s="22">
        <f>Constants!$H70*'Activity data'!AW12*Constants!$H88*EF!$H213*MMVolatEF*NtoN2O*kgtoGg</f>
        <v>8.6035281554438289E-4</v>
      </c>
      <c r="AX163" s="22">
        <f>Constants!$H70*'Activity data'!AX12*Constants!$H88*EF!$H213*MMVolatEF*NtoN2O*kgtoGg</f>
        <v>8.6302282494919974E-4</v>
      </c>
      <c r="AY163" s="22">
        <f>Constants!$H70*'Activity data'!AY12*Constants!$H88*EF!$H213*MMVolatEF*NtoN2O*kgtoGg</f>
        <v>8.6564985662315112E-4</v>
      </c>
      <c r="AZ163" s="22">
        <f>Constants!$H70*'Activity data'!AZ12*Constants!$H88*EF!$H213*MMVolatEF*NtoN2O*kgtoGg</f>
        <v>8.6821005410079634E-4</v>
      </c>
      <c r="BA163" s="22">
        <f>Constants!$H70*'Activity data'!BA12*Constants!$H88*EF!$H213*MMVolatEF*NtoN2O*kgtoGg</f>
        <v>8.7062986619261551E-4</v>
      </c>
      <c r="BB163" s="22">
        <f>Constants!$H70*'Activity data'!BB12*Constants!$H88*EF!$H213*MMVolatEF*NtoN2O*kgtoGg</f>
        <v>8.7299483525548607E-4</v>
      </c>
      <c r="BC163" s="22">
        <f>Constants!$H70*'Activity data'!BC12*Constants!$H88*EF!$H213*MMVolatEF*NtoN2O*kgtoGg</f>
        <v>8.7531729860540019E-4</v>
      </c>
      <c r="BD163" s="22">
        <f>Constants!$H70*'Activity data'!BD12*Constants!$H88*EF!$H213*MMVolatEF*NtoN2O*kgtoGg</f>
        <v>8.7757261123427692E-4</v>
      </c>
      <c r="BE163" s="22">
        <f>Constants!$H70*'Activity data'!BE12*Constants!$H88*EF!$H213*MMVolatEF*NtoN2O*kgtoGg</f>
        <v>8.7977660415516207E-4</v>
      </c>
      <c r="BF163" s="22">
        <f>Constants!$H70*'Activity data'!BF12*Constants!$H88*EF!$H213*MMVolatEF*NtoN2O*kgtoGg</f>
        <v>8.8189869640909911E-4</v>
      </c>
      <c r="BG163" s="22">
        <f>Constants!$H70*'Activity data'!BG12*Constants!$H88*EF!$H213*MMVolatEF*NtoN2O*kgtoGg</f>
        <v>8.8398420928954304E-4</v>
      </c>
      <c r="BH163" s="22">
        <f>Constants!$H70*'Activity data'!BH12*Constants!$H88*EF!$H213*MMVolatEF*NtoN2O*kgtoGg</f>
        <v>8.859996013617906E-4</v>
      </c>
      <c r="BI163" s="22">
        <f>Constants!$H70*'Activity data'!BI12*Constants!$H88*EF!$H213*MMVolatEF*NtoN2O*kgtoGg</f>
        <v>8.8794464492735544E-4</v>
      </c>
      <c r="BJ163" s="22">
        <f>Constants!$H70*'Activity data'!BJ12*Constants!$H88*EF!$H213*MMVolatEF*NtoN2O*kgtoGg</f>
        <v>8.8981670620830264E-4</v>
      </c>
      <c r="BK163" s="22">
        <f>Constants!$H70*'Activity data'!BK12*Constants!$H88*EF!$H213*MMVolatEF*NtoN2O*kgtoGg</f>
        <v>8.916144718401364E-4</v>
      </c>
      <c r="BL163" s="22">
        <f>Constants!$H70*'Activity data'!BL12*Constants!$H88*EF!$H213*MMVolatEF*NtoN2O*kgtoGg</f>
        <v>8.9335959147155959E-4</v>
      </c>
      <c r="BM163" s="22">
        <f>Constants!$H70*'Activity data'!BM12*Constants!$H88*EF!$H213*MMVolatEF*NtoN2O*kgtoGg</f>
        <v>8.9490877067297621E-4</v>
      </c>
      <c r="BN163" s="22">
        <f>Constants!$H70*'Activity data'!BN12*Constants!$H88*EF!$H213*MMVolatEF*NtoN2O*kgtoGg</f>
        <v>8.9635849281219089E-4</v>
      </c>
      <c r="BO163" s="22">
        <f>Constants!$H70*'Activity data'!BO12*Constants!$H88*EF!$H213*MMVolatEF*NtoN2O*kgtoGg</f>
        <v>8.9772657755848905E-4</v>
      </c>
      <c r="BP163" s="22">
        <f>Constants!$H70*'Activity data'!BP12*Constants!$H88*EF!$H213*MMVolatEF*NtoN2O*kgtoGg</f>
        <v>8.990027710929848E-4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1.5059853867070929E-5</v>
      </c>
      <c r="AM164" s="22">
        <f>Constants!$H71*'Activity data'!AM13*Constants!$H89*EF!$H214*MMVolatEF*NtoN2O*kgtoGg</f>
        <v>1.5167124625631526E-5</v>
      </c>
      <c r="AN164" s="22">
        <f>Constants!$H71*'Activity data'!AN13*Constants!$H89*EF!$H214*MMVolatEF*NtoN2O*kgtoGg</f>
        <v>1.5283284642477729E-5</v>
      </c>
      <c r="AO164" s="22">
        <f>Constants!$H71*'Activity data'!AO13*Constants!$H89*EF!$H214*MMVolatEF*NtoN2O*kgtoGg</f>
        <v>1.5403277705574446E-5</v>
      </c>
      <c r="AP164" s="22">
        <f>Constants!$H71*'Activity data'!AP13*Constants!$H89*EF!$H214*MMVolatEF*NtoN2O*kgtoGg</f>
        <v>1.5528250734118246E-5</v>
      </c>
      <c r="AQ164" s="22">
        <f>Constants!$H71*'Activity data'!AQ13*Constants!$H89*EF!$H214*MMVolatEF*NtoN2O*kgtoGg</f>
        <v>1.5657505187360494E-5</v>
      </c>
      <c r="AR164" s="22">
        <f>Constants!$H71*'Activity data'!AR13*Constants!$H89*EF!$H214*MMVolatEF*NtoN2O*kgtoGg</f>
        <v>1.5776302669215045E-5</v>
      </c>
      <c r="AS164" s="22">
        <f>Constants!$H71*'Activity data'!AS13*Constants!$H89*EF!$H214*MMVolatEF*NtoN2O*kgtoGg</f>
        <v>1.5884699128932849E-5</v>
      </c>
      <c r="AT164" s="22">
        <f>Constants!$H71*'Activity data'!AT13*Constants!$H89*EF!$H214*MMVolatEF*NtoN2O*kgtoGg</f>
        <v>1.598236792184587E-5</v>
      </c>
      <c r="AU164" s="22">
        <f>Constants!$H71*'Activity data'!AU13*Constants!$H89*EF!$H214*MMVolatEF*NtoN2O*kgtoGg</f>
        <v>1.6070000497479039E-5</v>
      </c>
      <c r="AV164" s="22">
        <f>Constants!$H71*'Activity data'!AV13*Constants!$H89*EF!$H214*MMVolatEF*NtoN2O*kgtoGg</f>
        <v>1.6145524591945034E-5</v>
      </c>
      <c r="AW164" s="22">
        <f>Constants!$H71*'Activity data'!AW13*Constants!$H89*EF!$H214*MMVolatEF*NtoN2O*kgtoGg</f>
        <v>1.6219442580938144E-5</v>
      </c>
      <c r="AX164" s="22">
        <f>Constants!$H71*'Activity data'!AX13*Constants!$H89*EF!$H214*MMVolatEF*NtoN2O*kgtoGg</f>
        <v>1.6290975743204122E-5</v>
      </c>
      <c r="AY164" s="22">
        <f>Constants!$H71*'Activity data'!AY13*Constants!$H89*EF!$H214*MMVolatEF*NtoN2O*kgtoGg</f>
        <v>1.6360671671875951E-5</v>
      </c>
      <c r="AZ164" s="22">
        <f>Constants!$H71*'Activity data'!AZ13*Constants!$H89*EF!$H214*MMVolatEF*NtoN2O*kgtoGg</f>
        <v>1.6427926876189465E-5</v>
      </c>
      <c r="BA164" s="22">
        <f>Constants!$H71*'Activity data'!BA13*Constants!$H89*EF!$H214*MMVolatEF*NtoN2O*kgtoGg</f>
        <v>1.6490797561748879E-5</v>
      </c>
      <c r="BB164" s="22">
        <f>Constants!$H71*'Activity data'!BB13*Constants!$H89*EF!$H214*MMVolatEF*NtoN2O*kgtoGg</f>
        <v>1.6551640518648345E-5</v>
      </c>
      <c r="BC164" s="22">
        <f>Constants!$H71*'Activity data'!BC13*Constants!$H89*EF!$H214*MMVolatEF*NtoN2O*kgtoGg</f>
        <v>1.6610822596898277E-5</v>
      </c>
      <c r="BD164" s="22">
        <f>Constants!$H71*'Activity data'!BD13*Constants!$H89*EF!$H214*MMVolatEF*NtoN2O*kgtoGg</f>
        <v>1.6667712669704048E-5</v>
      </c>
      <c r="BE164" s="22">
        <f>Constants!$H71*'Activity data'!BE13*Constants!$H89*EF!$H214*MMVolatEF*NtoN2O*kgtoGg</f>
        <v>1.6722767389990501E-5</v>
      </c>
      <c r="BF164" s="22">
        <f>Constants!$H71*'Activity data'!BF13*Constants!$H89*EF!$H214*MMVolatEF*NtoN2O*kgtoGg</f>
        <v>1.6775196463174171E-5</v>
      </c>
      <c r="BG164" s="22">
        <f>Constants!$H71*'Activity data'!BG13*Constants!$H89*EF!$H214*MMVolatEF*NtoN2O*kgtoGg</f>
        <v>1.6826241109997634E-5</v>
      </c>
      <c r="BH164" s="22">
        <f>Constants!$H71*'Activity data'!BH13*Constants!$H89*EF!$H214*MMVolatEF*NtoN2O*kgtoGg</f>
        <v>1.6875029537007162E-5</v>
      </c>
      <c r="BI164" s="22">
        <f>Constants!$H71*'Activity data'!BI13*Constants!$H89*EF!$H214*MMVolatEF*NtoN2O*kgtoGg</f>
        <v>1.6921581513240172E-5</v>
      </c>
      <c r="BJ164" s="22">
        <f>Constants!$H71*'Activity data'!BJ13*Constants!$H89*EF!$H214*MMVolatEF*NtoN2O*kgtoGg</f>
        <v>1.6965851524050945E-5</v>
      </c>
      <c r="BK164" s="22">
        <f>Constants!$H71*'Activity data'!BK13*Constants!$H89*EF!$H214*MMVolatEF*NtoN2O*kgtoGg</f>
        <v>1.7007828281763253E-5</v>
      </c>
      <c r="BL164" s="22">
        <f>Constants!$H71*'Activity data'!BL13*Constants!$H89*EF!$H214*MMVolatEF*NtoN2O*kgtoGg</f>
        <v>1.7048107740674831E-5</v>
      </c>
      <c r="BM164" s="22">
        <f>Constants!$H71*'Activity data'!BM13*Constants!$H89*EF!$H214*MMVolatEF*NtoN2O*kgtoGg</f>
        <v>1.7082919504257796E-5</v>
      </c>
      <c r="BN164" s="22">
        <f>Constants!$H71*'Activity data'!BN13*Constants!$H89*EF!$H214*MMVolatEF*NtoN2O*kgtoGg</f>
        <v>1.7114846774541831E-5</v>
      </c>
      <c r="BO164" s="22">
        <f>Constants!$H71*'Activity data'!BO13*Constants!$H89*EF!$H214*MMVolatEF*NtoN2O*kgtoGg</f>
        <v>1.7144381767875482E-5</v>
      </c>
      <c r="BP164" s="22">
        <f>Constants!$H71*'Activity data'!BP13*Constants!$H89*EF!$H214*MMVolatEF*NtoN2O*kgtoGg</f>
        <v>1.7171274019271092E-5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1.5056556116759298E-3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1.5322077690529017E-3</v>
      </c>
      <c r="AM165" s="22">
        <f>Constants!$H72*'Activity data'!AM14*Constants!$H90*EF!$H215*MMVolatEF*NtoN2O*kgtoGg</f>
        <v>1.5431216259275771E-3</v>
      </c>
      <c r="AN165" s="22">
        <f>Constants!$H72*'Activity data'!AN14*Constants!$H90*EF!$H215*MMVolatEF*NtoN2O*kgtoGg</f>
        <v>1.554939886704611E-3</v>
      </c>
      <c r="AO165" s="22">
        <f>Constants!$H72*'Activity data'!AO14*Constants!$H90*EF!$H215*MMVolatEF*NtoN2O*kgtoGg</f>
        <v>1.567148126248771E-3</v>
      </c>
      <c r="AP165" s="22">
        <f>Constants!$H72*'Activity data'!AP14*Constants!$H90*EF!$H215*MMVolatEF*NtoN2O*kgtoGg</f>
        <v>1.5798630335079687E-3</v>
      </c>
      <c r="AQ165" s="22">
        <f>Constants!$H72*'Activity data'!AQ14*Constants!$H90*EF!$H215*MMVolatEF*NtoN2O*kgtoGg</f>
        <v>1.5930135381005462E-3</v>
      </c>
      <c r="AR165" s="22">
        <f>Constants!$H72*'Activity data'!AR14*Constants!$H90*EF!$H215*MMVolatEF*NtoN2O*kgtoGg</f>
        <v>1.6051001377613478E-3</v>
      </c>
      <c r="AS165" s="22">
        <f>Constants!$H72*'Activity data'!AS14*Constants!$H90*EF!$H215*MMVolatEF*NtoN2O*kgtoGg</f>
        <v>1.6161285248349172E-3</v>
      </c>
      <c r="AT165" s="22">
        <f>Constants!$H72*'Activity data'!AT14*Constants!$H90*EF!$H215*MMVolatEF*NtoN2O*kgtoGg</f>
        <v>1.6260654660971801E-3</v>
      </c>
      <c r="AU165" s="22">
        <f>Constants!$H72*'Activity data'!AU14*Constants!$H90*EF!$H215*MMVolatEF*NtoN2O*kgtoGg</f>
        <v>1.6349813104601094E-3</v>
      </c>
      <c r="AV165" s="22">
        <f>Constants!$H72*'Activity data'!AV14*Constants!$H90*EF!$H215*MMVolatEF*NtoN2O*kgtoGg</f>
        <v>1.6426652232864149E-3</v>
      </c>
      <c r="AW165" s="22">
        <f>Constants!$H72*'Activity data'!AW14*Constants!$H90*EF!$H215*MMVolatEF*NtoN2O*kgtoGg</f>
        <v>1.6501857289970086E-3</v>
      </c>
      <c r="AX165" s="22">
        <f>Constants!$H72*'Activity data'!AX14*Constants!$H90*EF!$H215*MMVolatEF*NtoN2O*kgtoGg</f>
        <v>1.6574635995484953E-3</v>
      </c>
      <c r="AY165" s="22">
        <f>Constants!$H72*'Activity data'!AY14*Constants!$H90*EF!$H215*MMVolatEF*NtoN2O*kgtoGg</f>
        <v>1.6645545477293293E-3</v>
      </c>
      <c r="AZ165" s="22">
        <f>Constants!$H72*'Activity data'!AZ14*Constants!$H90*EF!$H215*MMVolatEF*NtoN2O*kgtoGg</f>
        <v>1.6713971736583722E-3</v>
      </c>
      <c r="BA165" s="22">
        <f>Constants!$H72*'Activity data'!BA14*Constants!$H90*EF!$H215*MMVolatEF*NtoN2O*kgtoGg</f>
        <v>1.6777937133399721E-3</v>
      </c>
      <c r="BB165" s="22">
        <f>Constants!$H72*'Activity data'!BB14*Constants!$H90*EF!$H215*MMVolatEF*NtoN2O*kgtoGg</f>
        <v>1.683983949452246E-3</v>
      </c>
      <c r="BC165" s="22">
        <f>Constants!$H72*'Activity data'!BC14*Constants!$H90*EF!$H215*MMVolatEF*NtoN2O*kgtoGg</f>
        <v>1.6900052057594883E-3</v>
      </c>
      <c r="BD165" s="22">
        <f>Constants!$H72*'Activity data'!BD14*Constants!$H90*EF!$H215*MMVolatEF*NtoN2O*kgtoGg</f>
        <v>1.6957932706573547E-3</v>
      </c>
      <c r="BE165" s="22">
        <f>Constants!$H72*'Activity data'!BE14*Constants!$H90*EF!$H215*MMVolatEF*NtoN2O*kgtoGg</f>
        <v>1.7013946045673987E-3</v>
      </c>
      <c r="BF165" s="22">
        <f>Constants!$H72*'Activity data'!BF14*Constants!$H90*EF!$H215*MMVolatEF*NtoN2O*kgtoGg</f>
        <v>1.7067288019616985E-3</v>
      </c>
      <c r="BG165" s="22">
        <f>Constants!$H72*'Activity data'!BG14*Constants!$H90*EF!$H215*MMVolatEF*NtoN2O*kgtoGg</f>
        <v>1.71192214614165E-3</v>
      </c>
      <c r="BH165" s="22">
        <f>Constants!$H72*'Activity data'!BH14*Constants!$H90*EF!$H215*MMVolatEF*NtoN2O*kgtoGg</f>
        <v>1.716885939785579E-3</v>
      </c>
      <c r="BI165" s="22">
        <f>Constants!$H72*'Activity data'!BI14*Constants!$H90*EF!$H215*MMVolatEF*NtoN2O*kgtoGg</f>
        <v>1.7216221942192923E-3</v>
      </c>
      <c r="BJ165" s="22">
        <f>Constants!$H72*'Activity data'!BJ14*Constants!$H90*EF!$H215*MMVolatEF*NtoN2O*kgtoGg</f>
        <v>1.7261262787276175E-3</v>
      </c>
      <c r="BK165" s="22">
        <f>Constants!$H72*'Activity data'!BK14*Constants!$H90*EF!$H215*MMVolatEF*NtoN2O*kgtoGg</f>
        <v>1.7303970448887078E-3</v>
      </c>
      <c r="BL165" s="22">
        <f>Constants!$H72*'Activity data'!BL14*Constants!$H90*EF!$H215*MMVolatEF*NtoN2O*kgtoGg</f>
        <v>1.7344951258144805E-3</v>
      </c>
      <c r="BM165" s="22">
        <f>Constants!$H72*'Activity data'!BM14*Constants!$H90*EF!$H215*MMVolatEF*NtoN2O*kgtoGg</f>
        <v>1.7380369167964555E-3</v>
      </c>
      <c r="BN165" s="22">
        <f>Constants!$H72*'Activity data'!BN14*Constants!$H90*EF!$H215*MMVolatEF*NtoN2O*kgtoGg</f>
        <v>1.7412852359372415E-3</v>
      </c>
      <c r="BO165" s="22">
        <f>Constants!$H72*'Activity data'!BO14*Constants!$H90*EF!$H215*MMVolatEF*NtoN2O*kgtoGg</f>
        <v>1.7442901619241858E-3</v>
      </c>
      <c r="BP165" s="22">
        <f>Constants!$H72*'Activity data'!BP14*Constants!$H90*EF!$H215*MMVolatEF*NtoN2O*kgtoGg</f>
        <v>1.7470262121461449E-3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0.12056837226162823</v>
      </c>
      <c r="AL168" s="22">
        <f>Constants!$H75*'Activity data'!AL17*Constants!$H93*EF!$H218*MMVolatEF*NtoN2O*kgtoGg</f>
        <v>0.10749993250765247</v>
      </c>
      <c r="AM168" s="22">
        <f>Constants!$H75*'Activity data'!AM17*Constants!$H93*EF!$H218*MMVolatEF*NtoN2O*kgtoGg</f>
        <v>0.10909460476481191</v>
      </c>
      <c r="AN168" s="22">
        <f>Constants!$H75*'Activity data'!AN17*Constants!$H93*EF!$H218*MMVolatEF*NtoN2O*kgtoGg</f>
        <v>0.10967897190302667</v>
      </c>
      <c r="AO168" s="22">
        <f>Constants!$H75*'Activity data'!AO17*Constants!$H93*EF!$H218*MMVolatEF*NtoN2O*kgtoGg</f>
        <v>0.10993607646040858</v>
      </c>
      <c r="AP168" s="22">
        <f>Constants!$H75*'Activity data'!AP17*Constants!$H93*EF!$H218*MMVolatEF*NtoN2O*kgtoGg</f>
        <v>0.11039656933692092</v>
      </c>
      <c r="AQ168" s="22">
        <f>Constants!$H75*'Activity data'!AQ17*Constants!$H93*EF!$H218*MMVolatEF*NtoN2O*kgtoGg</f>
        <v>0.11062930408961913</v>
      </c>
      <c r="AR168" s="22">
        <f>Constants!$H75*'Activity data'!AR17*Constants!$H93*EF!$H218*MMVolatEF*NtoN2O*kgtoGg</f>
        <v>0.11044894472785742</v>
      </c>
      <c r="AS168" s="22">
        <f>Constants!$H75*'Activity data'!AS17*Constants!$H93*EF!$H218*MMVolatEF*NtoN2O*kgtoGg</f>
        <v>0.11026722170212108</v>
      </c>
      <c r="AT168" s="22">
        <f>Constants!$H75*'Activity data'!AT17*Constants!$H93*EF!$H218*MMVolatEF*NtoN2O*kgtoGg</f>
        <v>0.11016137280346233</v>
      </c>
      <c r="AU168" s="22">
        <f>Constants!$H75*'Activity data'!AU17*Constants!$H93*EF!$H218*MMVolatEF*NtoN2O*kgtoGg</f>
        <v>0.11093231987781835</v>
      </c>
      <c r="AV168" s="22">
        <f>Constants!$H75*'Activity data'!AV17*Constants!$H93*EF!$H218*MMVolatEF*NtoN2O*kgtoGg</f>
        <v>0.11129462358625096</v>
      </c>
      <c r="AW168" s="22">
        <f>Constants!$H75*'Activity data'!AW17*Constants!$H93*EF!$H218*MMVolatEF*NtoN2O*kgtoGg</f>
        <v>0.11221759192072639</v>
      </c>
      <c r="AX168" s="22">
        <f>Constants!$H75*'Activity data'!AX17*Constants!$H93*EF!$H218*MMVolatEF*NtoN2O*kgtoGg</f>
        <v>0.11324767647428659</v>
      </c>
      <c r="AY168" s="22">
        <f>Constants!$H75*'Activity data'!AY17*Constants!$H93*EF!$H218*MMVolatEF*NtoN2O*kgtoGg</f>
        <v>0.11487834124486472</v>
      </c>
      <c r="AZ168" s="22">
        <f>Constants!$H75*'Activity data'!AZ17*Constants!$H93*EF!$H218*MMVolatEF*NtoN2O*kgtoGg</f>
        <v>0.11677360265456475</v>
      </c>
      <c r="BA168" s="22">
        <f>Constants!$H75*'Activity data'!BA17*Constants!$H93*EF!$H218*MMVolatEF*NtoN2O*kgtoGg</f>
        <v>0.11769292685587922</v>
      </c>
      <c r="BB168" s="22">
        <f>Constants!$H75*'Activity data'!BB17*Constants!$H93*EF!$H218*MMVolatEF*NtoN2O*kgtoGg</f>
        <v>0.11857685478458881</v>
      </c>
      <c r="BC168" s="22">
        <f>Constants!$H75*'Activity data'!BC17*Constants!$H93*EF!$H218*MMVolatEF*NtoN2O*kgtoGg</f>
        <v>0.1197479550652055</v>
      </c>
      <c r="BD168" s="22">
        <f>Constants!$H75*'Activity data'!BD17*Constants!$H93*EF!$H218*MMVolatEF*NtoN2O*kgtoGg</f>
        <v>0.12085246107990889</v>
      </c>
      <c r="BE168" s="22">
        <f>Constants!$H75*'Activity data'!BE17*Constants!$H93*EF!$H218*MMVolatEF*NtoN2O*kgtoGg</f>
        <v>0.12225601493093669</v>
      </c>
      <c r="BF168" s="22">
        <f>Constants!$H75*'Activity data'!BF17*Constants!$H93*EF!$H218*MMVolatEF*NtoN2O*kgtoGg</f>
        <v>0.12350409916269037</v>
      </c>
      <c r="BG168" s="22">
        <f>Constants!$H75*'Activity data'!BG17*Constants!$H93*EF!$H218*MMVolatEF*NtoN2O*kgtoGg</f>
        <v>0.12523827638032828</v>
      </c>
      <c r="BH168" s="22">
        <f>Constants!$H75*'Activity data'!BH17*Constants!$H93*EF!$H218*MMVolatEF*NtoN2O*kgtoGg</f>
        <v>0.12694922306936196</v>
      </c>
      <c r="BI168" s="22">
        <f>Constants!$H75*'Activity data'!BI17*Constants!$H93*EF!$H218*MMVolatEF*NtoN2O*kgtoGg</f>
        <v>0.12869906094221986</v>
      </c>
      <c r="BJ168" s="22">
        <f>Constants!$H75*'Activity data'!BJ17*Constants!$H93*EF!$H218*MMVolatEF*NtoN2O*kgtoGg</f>
        <v>0.1305043942582346</v>
      </c>
      <c r="BK168" s="22">
        <f>Constants!$H75*'Activity data'!BK17*Constants!$H93*EF!$H218*MMVolatEF*NtoN2O*kgtoGg</f>
        <v>0.13239884504080182</v>
      </c>
      <c r="BL168" s="22">
        <f>Constants!$H75*'Activity data'!BL17*Constants!$H93*EF!$H218*MMVolatEF*NtoN2O*kgtoGg</f>
        <v>0.13456730614075865</v>
      </c>
      <c r="BM168" s="22">
        <f>Constants!$H75*'Activity data'!BM17*Constants!$H93*EF!$H218*MMVolatEF*NtoN2O*kgtoGg</f>
        <v>0.13483756735248184</v>
      </c>
      <c r="BN168" s="22">
        <f>Constants!$H75*'Activity data'!BN17*Constants!$H93*EF!$H218*MMVolatEF*NtoN2O*kgtoGg</f>
        <v>0.1348033826746983</v>
      </c>
      <c r="BO168" s="22">
        <f>Constants!$H75*'Activity data'!BO17*Constants!$H93*EF!$H218*MMVolatEF*NtoN2O*kgtoGg</f>
        <v>0.13478775889442043</v>
      </c>
      <c r="BP168" s="22">
        <f>Constants!$H75*'Activity data'!BP17*Constants!$H93*EF!$H218*MMVolatEF*NtoN2O*kgtoGg</f>
        <v>0.13467936527133467</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1.1733192711380727E-2</v>
      </c>
      <c r="AL169" s="22">
        <f>Constants!$H76*'Activity data'!AL18*Constants!$H94*EF!$H219*MMVolatEF*NtoN2O*kgtoGg</f>
        <v>1.0461428655897439E-2</v>
      </c>
      <c r="AM169" s="22">
        <f>Constants!$H76*'Activity data'!AM18*Constants!$H94*EF!$H219*MMVolatEF*NtoN2O*kgtoGg</f>
        <v>1.0616615265401821E-2</v>
      </c>
      <c r="AN169" s="22">
        <f>Constants!$H76*'Activity data'!AN18*Constants!$H94*EF!$H219*MMVolatEF*NtoN2O*kgtoGg</f>
        <v>1.0673483348782705E-2</v>
      </c>
      <c r="AO169" s="22">
        <f>Constants!$H76*'Activity data'!AO18*Constants!$H94*EF!$H219*MMVolatEF*NtoN2O*kgtoGg</f>
        <v>1.0698503652716063E-2</v>
      </c>
      <c r="AP169" s="22">
        <f>Constants!$H76*'Activity data'!AP18*Constants!$H94*EF!$H219*MMVolatEF*NtoN2O*kgtoGg</f>
        <v>1.0743316828518201E-2</v>
      </c>
      <c r="AQ169" s="22">
        <f>Constants!$H76*'Activity data'!AQ18*Constants!$H94*EF!$H219*MMVolatEF*NtoN2O*kgtoGg</f>
        <v>1.0765965568422542E-2</v>
      </c>
      <c r="AR169" s="22">
        <f>Constants!$H76*'Activity data'!AR18*Constants!$H94*EF!$H219*MMVolatEF*NtoN2O*kgtoGg</f>
        <v>1.0748413775119234E-2</v>
      </c>
      <c r="AS169" s="22">
        <f>Constants!$H76*'Activity data'!AS18*Constants!$H94*EF!$H219*MMVolatEF*NtoN2O*kgtoGg</f>
        <v>1.0730729275933722E-2</v>
      </c>
      <c r="AT169" s="22">
        <f>Constants!$H76*'Activity data'!AT18*Constants!$H94*EF!$H219*MMVolatEF*NtoN2O*kgtoGg</f>
        <v>1.0720428518753761E-2</v>
      </c>
      <c r="AU169" s="22">
        <f>Constants!$H76*'Activity data'!AU18*Constants!$H94*EF!$H219*MMVolatEF*NtoN2O*kgtoGg</f>
        <v>1.0795453754841925E-2</v>
      </c>
      <c r="AV169" s="22">
        <f>Constants!$H76*'Activity data'!AV18*Constants!$H94*EF!$H219*MMVolatEF*NtoN2O*kgtoGg</f>
        <v>1.0830711585327214E-2</v>
      </c>
      <c r="AW169" s="22">
        <f>Constants!$H76*'Activity data'!AW18*Constants!$H94*EF!$H219*MMVolatEF*NtoN2O*kgtoGg</f>
        <v>1.0920530873186578E-2</v>
      </c>
      <c r="AX169" s="22">
        <f>Constants!$H76*'Activity data'!AX18*Constants!$H94*EF!$H219*MMVolatEF*NtoN2O*kgtoGg</f>
        <v>1.1020774248370509E-2</v>
      </c>
      <c r="AY169" s="22">
        <f>Constants!$H76*'Activity data'!AY18*Constants!$H94*EF!$H219*MMVolatEF*NtoN2O*kgtoGg</f>
        <v>1.1179463493667238E-2</v>
      </c>
      <c r="AZ169" s="22">
        <f>Constants!$H76*'Activity data'!AZ18*Constants!$H94*EF!$H219*MMVolatEF*NtoN2O*kgtoGg</f>
        <v>1.1363902139900257E-2</v>
      </c>
      <c r="BA169" s="22">
        <f>Constants!$H76*'Activity data'!BA18*Constants!$H94*EF!$H219*MMVolatEF*NtoN2O*kgtoGg</f>
        <v>1.1453366796475805E-2</v>
      </c>
      <c r="BB169" s="22">
        <f>Constants!$H76*'Activity data'!BB18*Constants!$H94*EF!$H219*MMVolatEF*NtoN2O*kgtoGg</f>
        <v>1.1539386840837152E-2</v>
      </c>
      <c r="BC169" s="22">
        <f>Constants!$H76*'Activity data'!BC18*Constants!$H94*EF!$H219*MMVolatEF*NtoN2O*kgtoGg</f>
        <v>1.1653353256897004E-2</v>
      </c>
      <c r="BD169" s="22">
        <f>Constants!$H76*'Activity data'!BD18*Constants!$H94*EF!$H219*MMVolatEF*NtoN2O*kgtoGg</f>
        <v>1.1760839006918352E-2</v>
      </c>
      <c r="BE169" s="22">
        <f>Constants!$H76*'Activity data'!BE18*Constants!$H94*EF!$H219*MMVolatEF*NtoN2O*kgtoGg</f>
        <v>1.1897426799438055E-2</v>
      </c>
      <c r="BF169" s="22">
        <f>Constants!$H76*'Activity data'!BF18*Constants!$H94*EF!$H219*MMVolatEF*NtoN2O*kgtoGg</f>
        <v>1.2018884960782591E-2</v>
      </c>
      <c r="BG169" s="22">
        <f>Constants!$H76*'Activity data'!BG18*Constants!$H94*EF!$H219*MMVolatEF*NtoN2O*kgtoGg</f>
        <v>1.2187647589891319E-2</v>
      </c>
      <c r="BH169" s="22">
        <f>Constants!$H76*'Activity data'!BH18*Constants!$H94*EF!$H219*MMVolatEF*NtoN2O*kgtoGg</f>
        <v>1.2354149524393423E-2</v>
      </c>
      <c r="BI169" s="22">
        <f>Constants!$H76*'Activity data'!BI18*Constants!$H94*EF!$H219*MMVolatEF*NtoN2O*kgtoGg</f>
        <v>1.2524436180759343E-2</v>
      </c>
      <c r="BJ169" s="22">
        <f>Constants!$H76*'Activity data'!BJ18*Constants!$H94*EF!$H219*MMVolatEF*NtoN2O*kgtoGg</f>
        <v>1.2700123413718845E-2</v>
      </c>
      <c r="BK169" s="22">
        <f>Constants!$H76*'Activity data'!BK18*Constants!$H94*EF!$H219*MMVolatEF*NtoN2O*kgtoGg</f>
        <v>1.2884483173224048E-2</v>
      </c>
      <c r="BL169" s="22">
        <f>Constants!$H76*'Activity data'!BL18*Constants!$H94*EF!$H219*MMVolatEF*NtoN2O*kgtoGg</f>
        <v>1.3095508432134534E-2</v>
      </c>
      <c r="BM169" s="22">
        <f>Constants!$H76*'Activity data'!BM18*Constants!$H94*EF!$H219*MMVolatEF*NtoN2O*kgtoGg</f>
        <v>1.3121809084785618E-2</v>
      </c>
      <c r="BN169" s="22">
        <f>Constants!$H76*'Activity data'!BN18*Constants!$H94*EF!$H219*MMVolatEF*NtoN2O*kgtoGg</f>
        <v>1.3118482379741109E-2</v>
      </c>
      <c r="BO169" s="22">
        <f>Constants!$H76*'Activity data'!BO18*Constants!$H94*EF!$H219*MMVolatEF*NtoN2O*kgtoGg</f>
        <v>1.3116961940993847E-2</v>
      </c>
      <c r="BP169" s="22">
        <f>Constants!$H76*'Activity data'!BP18*Constants!$H94*EF!$H219*MMVolatEF*NtoN2O*kgtoGg</f>
        <v>1.3106413542234763E-2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6.5763803942104529E-2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6.9069905475160995E-2</v>
      </c>
      <c r="AM170" s="22">
        <f>Constants!$H77*'Activity data'!AM19*Constants!$H95*EF!$H220*MMVolatEF*NtoN2O*kgtoGg</f>
        <v>7.1030076379784493E-2</v>
      </c>
      <c r="AN170" s="22">
        <f>Constants!$H77*'Activity data'!AN19*Constants!$H95*EF!$H220*MMVolatEF*NtoN2O*kgtoGg</f>
        <v>7.2686290115573982E-2</v>
      </c>
      <c r="AO170" s="22">
        <f>Constants!$H77*'Activity data'!AO19*Constants!$H95*EF!$H220*MMVolatEF*NtoN2O*kgtoGg</f>
        <v>7.4246555552348034E-2</v>
      </c>
      <c r="AP170" s="22">
        <f>Constants!$H77*'Activity data'!AP19*Constants!$H95*EF!$H220*MMVolatEF*NtoN2O*kgtoGg</f>
        <v>7.5899896451039159E-2</v>
      </c>
      <c r="AQ170" s="22">
        <f>Constants!$H77*'Activity data'!AQ19*Constants!$H95*EF!$H220*MMVolatEF*NtoN2O*kgtoGg</f>
        <v>7.7490807110569715E-2</v>
      </c>
      <c r="AR170" s="22">
        <f>Constants!$H77*'Activity data'!AR19*Constants!$H95*EF!$H220*MMVolatEF*NtoN2O*kgtoGg</f>
        <v>7.8907267467113157E-2</v>
      </c>
      <c r="AS170" s="22">
        <f>Constants!$H77*'Activity data'!AS19*Constants!$H95*EF!$H220*MMVolatEF*NtoN2O*kgtoGg</f>
        <v>8.0298980848646132E-2</v>
      </c>
      <c r="AT170" s="22">
        <f>Constants!$H77*'Activity data'!AT19*Constants!$H95*EF!$H220*MMVolatEF*NtoN2O*kgtoGg</f>
        <v>8.1695750254575622E-2</v>
      </c>
      <c r="AU170" s="22">
        <f>Constants!$H77*'Activity data'!AU19*Constants!$H95*EF!$H220*MMVolatEF*NtoN2O*kgtoGg</f>
        <v>8.3424117314487733E-2</v>
      </c>
      <c r="AV170" s="22">
        <f>Constants!$H77*'Activity data'!AV19*Constants!$H95*EF!$H220*MMVolatEF*NtoN2O*kgtoGg</f>
        <v>8.4971949551581563E-2</v>
      </c>
      <c r="AW170" s="22">
        <f>Constants!$H77*'Activity data'!AW19*Constants!$H95*EF!$H220*MMVolatEF*NtoN2O*kgtoGg</f>
        <v>8.6763717936872528E-2</v>
      </c>
      <c r="AX170" s="22">
        <f>Constants!$H77*'Activity data'!AX19*Constants!$H95*EF!$H220*MMVolatEF*NtoN2O*kgtoGg</f>
        <v>8.8618155554364086E-2</v>
      </c>
      <c r="AY170" s="22">
        <f>Constants!$H77*'Activity data'!AY19*Constants!$H95*EF!$H220*MMVolatEF*NtoN2O*kgtoGg</f>
        <v>9.0755656410270003E-2</v>
      </c>
      <c r="AZ170" s="22">
        <f>Constants!$H77*'Activity data'!AZ19*Constants!$H95*EF!$H220*MMVolatEF*NtoN2O*kgtoGg</f>
        <v>9.304148299805591E-2</v>
      </c>
      <c r="BA170" s="22">
        <f>Constants!$H77*'Activity data'!BA19*Constants!$H95*EF!$H220*MMVolatEF*NtoN2O*kgtoGg</f>
        <v>9.4915533397556248E-2</v>
      </c>
      <c r="BB170" s="22">
        <f>Constants!$H77*'Activity data'!BB19*Constants!$H95*EF!$H220*MMVolatEF*NtoN2O*kgtoGg</f>
        <v>9.6794552851364055E-2</v>
      </c>
      <c r="BC170" s="22">
        <f>Constants!$H77*'Activity data'!BC19*Constants!$H95*EF!$H220*MMVolatEF*NtoN2O*kgtoGg</f>
        <v>9.8831584226043614E-2</v>
      </c>
      <c r="BD170" s="22">
        <f>Constants!$H77*'Activity data'!BD19*Constants!$H95*EF!$H220*MMVolatEF*NtoN2O*kgtoGg</f>
        <v>0.10086365040438827</v>
      </c>
      <c r="BE170" s="22">
        <f>Constants!$H77*'Activity data'!BE19*Constants!$H95*EF!$H220*MMVolatEF*NtoN2O*kgtoGg</f>
        <v>0.10307024501965835</v>
      </c>
      <c r="BF170" s="22">
        <f>Constants!$H77*'Activity data'!BF19*Constants!$H95*EF!$H220*MMVolatEF*NtoN2O*kgtoGg</f>
        <v>0.10523180998629976</v>
      </c>
      <c r="BG170" s="22">
        <f>Constants!$H77*'Activity data'!BG19*Constants!$H95*EF!$H220*MMVolatEF*NtoN2O*kgtoGg</f>
        <v>0.10767470905586386</v>
      </c>
      <c r="BH170" s="22">
        <f>Constants!$H77*'Activity data'!BH19*Constants!$H95*EF!$H220*MMVolatEF*NtoN2O*kgtoGg</f>
        <v>0.11014787634096397</v>
      </c>
      <c r="BI170" s="22">
        <f>Constants!$H77*'Activity data'!BI19*Constants!$H95*EF!$H220*MMVolatEF*NtoN2O*kgtoGg</f>
        <v>0.11268488022429619</v>
      </c>
      <c r="BJ170" s="22">
        <f>Constants!$H77*'Activity data'!BJ19*Constants!$H95*EF!$H220*MMVolatEF*NtoN2O*kgtoGg</f>
        <v>0.11529712187773757</v>
      </c>
      <c r="BK170" s="22">
        <f>Constants!$H77*'Activity data'!BK19*Constants!$H95*EF!$H220*MMVolatEF*NtoN2O*kgtoGg</f>
        <v>0.11800616785450584</v>
      </c>
      <c r="BL170" s="22">
        <f>Constants!$H77*'Activity data'!BL19*Constants!$H95*EF!$H220*MMVolatEF*NtoN2O*kgtoGg</f>
        <v>0.12092114824539603</v>
      </c>
      <c r="BM170" s="22">
        <f>Constants!$H77*'Activity data'!BM19*Constants!$H95*EF!$H220*MMVolatEF*NtoN2O*kgtoGg</f>
        <v>0.12280790074300332</v>
      </c>
      <c r="BN170" s="22">
        <f>Constants!$H77*'Activity data'!BN19*Constants!$H95*EF!$H220*MMVolatEF*NtoN2O*kgtoGg</f>
        <v>0.12453769793597573</v>
      </c>
      <c r="BO170" s="22">
        <f>Constants!$H77*'Activity data'!BO19*Constants!$H95*EF!$H220*MMVolatEF*NtoN2O*kgtoGg</f>
        <v>0.12629345508606429</v>
      </c>
      <c r="BP170" s="22">
        <f>Constants!$H77*'Activity data'!BP19*Constants!$H95*EF!$H220*MMVolatEF*NtoN2O*kgtoGg</f>
        <v>0.12800911050424035</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0.26927747691303766</v>
      </c>
      <c r="AM171" s="22">
        <f>Constants!$H78*'Activity data'!AM20*Constants!$H96*EF!$H221*MMVolatEF*NtoN2O*kgtoGg</f>
        <v>0.28013919169410711</v>
      </c>
      <c r="AN171" s="22">
        <f>Constants!$H78*'Activity data'!AN20*Constants!$H96*EF!$H221*MMVolatEF*NtoN2O*kgtoGg</f>
        <v>0.28707035676242876</v>
      </c>
      <c r="AO171" s="22">
        <f>Constants!$H78*'Activity data'!AO20*Constants!$H96*EF!$H221*MMVolatEF*NtoN2O*kgtoGg</f>
        <v>0.29273066081611399</v>
      </c>
      <c r="AP171" s="22">
        <f>Constants!$H78*'Activity data'!AP20*Constants!$H96*EF!$H221*MMVolatEF*NtoN2O*kgtoGg</f>
        <v>0.29923497122681597</v>
      </c>
      <c r="AQ171" s="22">
        <f>Constants!$H78*'Activity data'!AQ20*Constants!$H96*EF!$H221*MMVolatEF*NtoN2O*kgtoGg</f>
        <v>0.30483844983416553</v>
      </c>
      <c r="AR171" s="22">
        <f>Constants!$H78*'Activity data'!AR20*Constants!$H96*EF!$H221*MMVolatEF*NtoN2O*kgtoGg</f>
        <v>0.30888309056067237</v>
      </c>
      <c r="AS171" s="22">
        <f>Constants!$H78*'Activity data'!AS20*Constants!$H96*EF!$H221*MMVolatEF*NtoN2O*kgtoGg</f>
        <v>0.31305870720689966</v>
      </c>
      <c r="AT171" s="22">
        <f>Constants!$H78*'Activity data'!AT20*Constants!$H96*EF!$H221*MMVolatEF*NtoN2O*kgtoGg</f>
        <v>0.31770528341597637</v>
      </c>
      <c r="AU171" s="22">
        <f>Constants!$H78*'Activity data'!AU20*Constants!$H96*EF!$H221*MMVolatEF*NtoN2O*kgtoGg</f>
        <v>0.32633238923067143</v>
      </c>
      <c r="AV171" s="22">
        <f>Constants!$H78*'Activity data'!AV20*Constants!$H96*EF!$H221*MMVolatEF*NtoN2O*kgtoGg</f>
        <v>0.33342204428164046</v>
      </c>
      <c r="AW171" s="22">
        <f>Constants!$H78*'Activity data'!AW20*Constants!$H96*EF!$H221*MMVolatEF*NtoN2O*kgtoGg</f>
        <v>0.34314648473623283</v>
      </c>
      <c r="AX171" s="22">
        <f>Constants!$H78*'Activity data'!AX20*Constants!$H96*EF!$H221*MMVolatEF*NtoN2O*kgtoGg</f>
        <v>0.35355495419934724</v>
      </c>
      <c r="AY171" s="22">
        <f>Constants!$H78*'Activity data'!AY20*Constants!$H96*EF!$H221*MMVolatEF*NtoN2O*kgtoGg</f>
        <v>0.36693521225104381</v>
      </c>
      <c r="AZ171" s="22">
        <f>Constants!$H78*'Activity data'!AZ20*Constants!$H96*EF!$H221*MMVolatEF*NtoN2O*kgtoGg</f>
        <v>0.38183998181822304</v>
      </c>
      <c r="BA171" s="22">
        <f>Constants!$H78*'Activity data'!BA20*Constants!$H96*EF!$H221*MMVolatEF*NtoN2O*kgtoGg</f>
        <v>0.39249224596513771</v>
      </c>
      <c r="BB171" s="22">
        <f>Constants!$H78*'Activity data'!BB20*Constants!$H96*EF!$H221*MMVolatEF*NtoN2O*kgtoGg</f>
        <v>0.403192611084571</v>
      </c>
      <c r="BC171" s="22">
        <f>Constants!$H78*'Activity data'!BC20*Constants!$H96*EF!$H221*MMVolatEF*NtoN2O*kgtoGg</f>
        <v>0.41549731026617959</v>
      </c>
      <c r="BD171" s="22">
        <f>Constants!$H78*'Activity data'!BD20*Constants!$H96*EF!$H221*MMVolatEF*NtoN2O*kgtoGg</f>
        <v>0.42773887618987877</v>
      </c>
      <c r="BE171" s="22">
        <f>Constants!$H78*'Activity data'!BE20*Constants!$H96*EF!$H221*MMVolatEF*NtoN2O*kgtoGg</f>
        <v>0.44172128269010674</v>
      </c>
      <c r="BF171" s="22">
        <f>Constants!$H78*'Activity data'!BF20*Constants!$H96*EF!$H221*MMVolatEF*NtoN2O*kgtoGg</f>
        <v>0.45523265445104122</v>
      </c>
      <c r="BG171" s="22">
        <f>Constants!$H78*'Activity data'!BG20*Constants!$H96*EF!$H221*MMVolatEF*NtoN2O*kgtoGg</f>
        <v>0.47150326475822557</v>
      </c>
      <c r="BH171" s="22">
        <f>Constants!$H78*'Activity data'!BH20*Constants!$H96*EF!$H221*MMVolatEF*NtoN2O*kgtoGg</f>
        <v>0.48801993484338602</v>
      </c>
      <c r="BI171" s="22">
        <f>Constants!$H78*'Activity data'!BI20*Constants!$H96*EF!$H221*MMVolatEF*NtoN2O*kgtoGg</f>
        <v>0.5051118283717444</v>
      </c>
      <c r="BJ171" s="22">
        <f>Constants!$H78*'Activity data'!BJ20*Constants!$H96*EF!$H221*MMVolatEF*NtoN2O*kgtoGg</f>
        <v>0.52288503097279992</v>
      </c>
      <c r="BK171" s="22">
        <f>Constants!$H78*'Activity data'!BK20*Constants!$H96*EF!$H221*MMVolatEF*NtoN2O*kgtoGg</f>
        <v>0.54154158244862627</v>
      </c>
      <c r="BL171" s="22">
        <f>Constants!$H78*'Activity data'!BL20*Constants!$H96*EF!$H221*MMVolatEF*NtoN2O*kgtoGg</f>
        <v>0.56210797467081697</v>
      </c>
      <c r="BM171" s="22">
        <f>Constants!$H78*'Activity data'!BM20*Constants!$H96*EF!$H221*MMVolatEF*NtoN2O*kgtoGg</f>
        <v>0.57275616434258303</v>
      </c>
      <c r="BN171" s="22">
        <f>Constants!$H78*'Activity data'!BN20*Constants!$H96*EF!$H221*MMVolatEF*NtoN2O*kgtoGg</f>
        <v>0.5819372316343443</v>
      </c>
      <c r="BO171" s="22">
        <f>Constants!$H78*'Activity data'!BO20*Constants!$H96*EF!$H221*MMVolatEF*NtoN2O*kgtoGg</f>
        <v>0.59140814115405727</v>
      </c>
      <c r="BP171" s="22">
        <f>Constants!$H78*'Activity data'!BP20*Constants!$H96*EF!$H221*MMVolatEF*NtoN2O*kgtoGg</f>
        <v>0.60054550095364956</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8.9462716962405986E-2</v>
      </c>
      <c r="AM172" s="22">
        <f>Constants!$H63*'Activity data'!AM5*Constants!$H81*FracLEACHMM*MMLeachEF*NtoN2O*kgtoGg</f>
        <v>9.0651396308437951E-2</v>
      </c>
      <c r="AN172" s="22">
        <f>Constants!$H63*'Activity data'!AN5*Constants!$H81*FracLEACHMM*MMLeachEF*NtoN2O*kgtoGg</f>
        <v>9.1622064867176986E-2</v>
      </c>
      <c r="AO172" s="22">
        <f>Constants!$H63*'Activity data'!AO5*Constants!$H81*FracLEACHMM*MMLeachEF*NtoN2O*kgtoGg</f>
        <v>9.2527999404262984E-2</v>
      </c>
      <c r="AP172" s="22">
        <f>Constants!$H63*'Activity data'!AP5*Constants!$H81*FracLEACHMM*MMLeachEF*NtoN2O*kgtoGg</f>
        <v>9.3511116939219485E-2</v>
      </c>
      <c r="AQ172" s="22">
        <f>Constants!$H63*'Activity data'!AQ5*Constants!$H81*FracLEACHMM*MMLeachEF*NtoN2O*kgtoGg</f>
        <v>9.4454632543911218E-2</v>
      </c>
      <c r="AR172" s="22">
        <f>Constants!$H63*'Activity data'!AR5*Constants!$H81*FracLEACHMM*MMLeachEF*NtoN2O*kgtoGg</f>
        <v>9.5261729847458523E-2</v>
      </c>
      <c r="AS172" s="22">
        <f>Constants!$H63*'Activity data'!AS5*Constants!$H81*FracLEACHMM*MMLeachEF*NtoN2O*kgtoGg</f>
        <v>9.6043167100600346E-2</v>
      </c>
      <c r="AT172" s="22">
        <f>Constants!$H63*'Activity data'!AT5*Constants!$H81*FracLEACHMM*MMLeachEF*NtoN2O*kgtoGg</f>
        <v>9.6820082618555486E-2</v>
      </c>
      <c r="AU172" s="22">
        <f>Constants!$H63*'Activity data'!AU5*Constants!$H81*FracLEACHMM*MMLeachEF*NtoN2O*kgtoGg</f>
        <v>9.7828799256679019E-2</v>
      </c>
      <c r="AV172" s="22">
        <f>Constants!$H63*'Activity data'!AV5*Constants!$H81*FracLEACHMM*MMLeachEF*NtoN2O*kgtoGg</f>
        <v>9.8695038380228889E-2</v>
      </c>
      <c r="AW172" s="22">
        <f>Constants!$H63*'Activity data'!AW5*Constants!$H81*FracLEACHMM*MMLeachEF*NtoN2O*kgtoGg</f>
        <v>9.9735260125350944E-2</v>
      </c>
      <c r="AX172" s="22">
        <f>Constants!$H63*'Activity data'!AX5*Constants!$H81*FracLEACHMM*MMLeachEF*NtoN2O*kgtoGg</f>
        <v>0.10081690070402227</v>
      </c>
      <c r="AY172" s="22">
        <f>Constants!$H63*'Activity data'!AY5*Constants!$H81*FracLEACHMM*MMLeachEF*NtoN2O*kgtoGg</f>
        <v>0.10209644254737262</v>
      </c>
      <c r="AZ172" s="22">
        <f>Constants!$H63*'Activity data'!AZ5*Constants!$H81*FracLEACHMM*MMLeachEF*NtoN2O*kgtoGg</f>
        <v>0.1034753800390871</v>
      </c>
      <c r="BA172" s="22">
        <f>Constants!$H63*'Activity data'!BA5*Constants!$H81*FracLEACHMM*MMLeachEF*NtoN2O*kgtoGg</f>
        <v>0.10455566334732354</v>
      </c>
      <c r="BB172" s="22">
        <f>Constants!$H63*'Activity data'!BB5*Constants!$H81*FracLEACHMM*MMLeachEF*NtoN2O*kgtoGg</f>
        <v>0.10563572789091812</v>
      </c>
      <c r="BC172" s="22">
        <f>Constants!$H63*'Activity data'!BC5*Constants!$H81*FracLEACHMM*MMLeachEF*NtoN2O*kgtoGg</f>
        <v>0.10682289825342051</v>
      </c>
      <c r="BD172" s="22">
        <f>Constants!$H63*'Activity data'!BD5*Constants!$H81*FracLEACHMM*MMLeachEF*NtoN2O*kgtoGg</f>
        <v>0.10800167046327296</v>
      </c>
      <c r="BE172" s="22">
        <f>Constants!$H63*'Activity data'!BE5*Constants!$H81*FracLEACHMM*MMLeachEF*NtoN2O*kgtoGg</f>
        <v>0.10929716165195881</v>
      </c>
      <c r="BF172" s="22">
        <f>Constants!$H63*'Activity data'!BF5*Constants!$H81*FracLEACHMM*MMLeachEF*NtoN2O*kgtoGg</f>
        <v>0.11055534614063188</v>
      </c>
      <c r="BG172" s="22">
        <f>Constants!$H63*'Activity data'!BG5*Constants!$H81*FracLEACHMM*MMLeachEF*NtoN2O*kgtoGg</f>
        <v>0.11200286016771083</v>
      </c>
      <c r="BH172" s="22">
        <f>Constants!$H63*'Activity data'!BH5*Constants!$H81*FracLEACHMM*MMLeachEF*NtoN2O*kgtoGg</f>
        <v>0.11346432359154421</v>
      </c>
      <c r="BI172" s="22">
        <f>Constants!$H63*'Activity data'!BI5*Constants!$H81*FracLEACHMM*MMLeachEF*NtoN2O*kgtoGg</f>
        <v>0.11496258949291976</v>
      </c>
      <c r="BJ172" s="22">
        <f>Constants!$H63*'Activity data'!BJ5*Constants!$H81*FracLEACHMM*MMLeachEF*NtoN2O*kgtoGg</f>
        <v>0.11650501801176535</v>
      </c>
      <c r="BK172" s="22">
        <f>Constants!$H63*'Activity data'!BK5*Constants!$H81*FracLEACHMM*MMLeachEF*NtoN2O*kgtoGg</f>
        <v>0.11810583508751735</v>
      </c>
      <c r="BL172" s="22">
        <f>Constants!$H63*'Activity data'!BL5*Constants!$H81*FracLEACHMM*MMLeachEF*NtoN2O*kgtoGg</f>
        <v>0.119839114487825</v>
      </c>
      <c r="BM172" s="22">
        <f>Constants!$H63*'Activity data'!BM5*Constants!$H81*FracLEACHMM*MMLeachEF*NtoN2O*kgtoGg</f>
        <v>0.1208654455702753</v>
      </c>
      <c r="BN172" s="22">
        <f>Constants!$H63*'Activity data'!BN5*Constants!$H81*FracLEACHMM*MMLeachEF*NtoN2O*kgtoGg</f>
        <v>0.12178118528960818</v>
      </c>
      <c r="BO172" s="22">
        <f>Constants!$H63*'Activity data'!BO5*Constants!$H81*FracLEACHMM*MMLeachEF*NtoN2O*kgtoGg</f>
        <v>0.12271067647855134</v>
      </c>
      <c r="BP172" s="22">
        <f>Constants!$H63*'Activity data'!BP5*Constants!$H81*FracLEACHMM*MMLeachEF*NtoN2O*kgtoGg</f>
        <v>0.12360921243640238</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2.7015470851155701E-2</v>
      </c>
      <c r="AM173" s="22">
        <f>Constants!$H64*'Activity data'!AM6*Constants!$H82*FracLEACHMM*MMLeachEF*NtoN2O*kgtoGg</f>
        <v>2.7374421856830977E-2</v>
      </c>
      <c r="AN173" s="22">
        <f>Constants!$H64*'Activity data'!AN6*Constants!$H82*FracLEACHMM*MMLeachEF*NtoN2O*kgtoGg</f>
        <v>2.7667539135683199E-2</v>
      </c>
      <c r="AO173" s="22">
        <f>Constants!$H64*'Activity data'!AO6*Constants!$H82*FracLEACHMM*MMLeachEF*NtoN2O*kgtoGg</f>
        <v>2.7941108382300052E-2</v>
      </c>
      <c r="AP173" s="22">
        <f>Constants!$H64*'Activity data'!AP6*Constants!$H82*FracLEACHMM*MMLeachEF*NtoN2O*kgtoGg</f>
        <v>2.8237984936139111E-2</v>
      </c>
      <c r="AQ173" s="22">
        <f>Constants!$H64*'Activity data'!AQ6*Constants!$H82*FracLEACHMM*MMLeachEF*NtoN2O*kgtoGg</f>
        <v>2.8522902711740218E-2</v>
      </c>
      <c r="AR173" s="22">
        <f>Constants!$H64*'Activity data'!AR6*Constants!$H82*FracLEACHMM*MMLeachEF*NtoN2O*kgtoGg</f>
        <v>2.8766625621331601E-2</v>
      </c>
      <c r="AS173" s="22">
        <f>Constants!$H64*'Activity data'!AS6*Constants!$H82*FracLEACHMM*MMLeachEF*NtoN2O*kgtoGg</f>
        <v>2.9002599846696699E-2</v>
      </c>
      <c r="AT173" s="22">
        <f>Constants!$H64*'Activity data'!AT6*Constants!$H82*FracLEACHMM*MMLeachEF*NtoN2O*kgtoGg</f>
        <v>2.9237208622751944E-2</v>
      </c>
      <c r="AU173" s="22">
        <f>Constants!$H64*'Activity data'!AU6*Constants!$H82*FracLEACHMM*MMLeachEF*NtoN2O*kgtoGg</f>
        <v>2.9541815456297509E-2</v>
      </c>
      <c r="AV173" s="22">
        <f>Constants!$H64*'Activity data'!AV6*Constants!$H82*FracLEACHMM*MMLeachEF*NtoN2O*kgtoGg</f>
        <v>2.9803397695100139E-2</v>
      </c>
      <c r="AW173" s="22">
        <f>Constants!$H64*'Activity data'!AW6*Constants!$H82*FracLEACHMM*MMLeachEF*NtoN2O*kgtoGg</f>
        <v>3.011751827167387E-2</v>
      </c>
      <c r="AX173" s="22">
        <f>Constants!$H64*'Activity data'!AX6*Constants!$H82*FracLEACHMM*MMLeachEF*NtoN2O*kgtoGg</f>
        <v>3.0444146285182588E-2</v>
      </c>
      <c r="AY173" s="22">
        <f>Constants!$H64*'Activity data'!AY6*Constants!$H82*FracLEACHMM*MMLeachEF*NtoN2O*kgtoGg</f>
        <v>3.0830535459864049E-2</v>
      </c>
      <c r="AZ173" s="22">
        <f>Constants!$H64*'Activity data'!AZ6*Constants!$H82*FracLEACHMM*MMLeachEF*NtoN2O*kgtoGg</f>
        <v>3.1246939598681252E-2</v>
      </c>
      <c r="BA173" s="22">
        <f>Constants!$H64*'Activity data'!BA6*Constants!$H82*FracLEACHMM*MMLeachEF*NtoN2O*kgtoGg</f>
        <v>3.1573157750952617E-2</v>
      </c>
      <c r="BB173" s="22">
        <f>Constants!$H64*'Activity data'!BB6*Constants!$H82*FracLEACHMM*MMLeachEF*NtoN2O*kgtoGg</f>
        <v>3.18993098418522E-2</v>
      </c>
      <c r="BC173" s="22">
        <f>Constants!$H64*'Activity data'!BC6*Constants!$H82*FracLEACHMM*MMLeachEF*NtoN2O*kgtoGg</f>
        <v>3.2257805172784482E-2</v>
      </c>
      <c r="BD173" s="22">
        <f>Constants!$H64*'Activity data'!BD6*Constants!$H82*FracLEACHMM*MMLeachEF*NtoN2O*kgtoGg</f>
        <v>3.2613764474677835E-2</v>
      </c>
      <c r="BE173" s="22">
        <f>Constants!$H64*'Activity data'!BE6*Constants!$H82*FracLEACHMM*MMLeachEF*NtoN2O*kgtoGg</f>
        <v>3.3004969947015315E-2</v>
      </c>
      <c r="BF173" s="22">
        <f>Constants!$H64*'Activity data'!BF6*Constants!$H82*FracLEACHMM*MMLeachEF*NtoN2O*kgtoGg</f>
        <v>3.3384909742420886E-2</v>
      </c>
      <c r="BG173" s="22">
        <f>Constants!$H64*'Activity data'!BG6*Constants!$H82*FracLEACHMM*MMLeachEF*NtoN2O*kgtoGg</f>
        <v>3.3822022255129661E-2</v>
      </c>
      <c r="BH173" s="22">
        <f>Constants!$H64*'Activity data'!BH6*Constants!$H82*FracLEACHMM*MMLeachEF*NtoN2O*kgtoGg</f>
        <v>3.4263347131761691E-2</v>
      </c>
      <c r="BI173" s="22">
        <f>Constants!$H64*'Activity data'!BI6*Constants!$H82*FracLEACHMM*MMLeachEF*NtoN2O*kgtoGg</f>
        <v>3.471578542293164E-2</v>
      </c>
      <c r="BJ173" s="22">
        <f>Constants!$H64*'Activity data'!BJ6*Constants!$H82*FracLEACHMM*MMLeachEF*NtoN2O*kgtoGg</f>
        <v>3.5181559704170771E-2</v>
      </c>
      <c r="BK173" s="22">
        <f>Constants!$H64*'Activity data'!BK6*Constants!$H82*FracLEACHMM*MMLeachEF*NtoN2O*kgtoGg</f>
        <v>3.5664965848276414E-2</v>
      </c>
      <c r="BL173" s="22">
        <f>Constants!$H64*'Activity data'!BL6*Constants!$H82*FracLEACHMM*MMLeachEF*NtoN2O*kgtoGg</f>
        <v>3.6188372253825173E-2</v>
      </c>
      <c r="BM173" s="22">
        <f>Constants!$H64*'Activity data'!BM6*Constants!$H82*FracLEACHMM*MMLeachEF*NtoN2O*kgtoGg</f>
        <v>3.6498298202678525E-2</v>
      </c>
      <c r="BN173" s="22">
        <f>Constants!$H64*'Activity data'!BN6*Constants!$H82*FracLEACHMM*MMLeachEF*NtoN2O*kgtoGg</f>
        <v>3.677482836557619E-2</v>
      </c>
      <c r="BO173" s="22">
        <f>Constants!$H64*'Activity data'!BO6*Constants!$H82*FracLEACHMM*MMLeachEF*NtoN2O*kgtoGg</f>
        <v>3.705551112342103E-2</v>
      </c>
      <c r="BP173" s="22">
        <f>Constants!$H64*'Activity data'!BP6*Constants!$H82*FracLEACHMM*MMLeachEF*NtoN2O*kgtoGg</f>
        <v>3.732684618681107E-2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1.4524516177783782E-3</v>
      </c>
      <c r="AM174" s="22">
        <f>Constants!$H65*'Activity data'!AM7*Constants!$H83*FracLEACHMM*MMLeachEF*NtoN2O*kgtoGg</f>
        <v>1.471750151265679E-3</v>
      </c>
      <c r="AN174" s="22">
        <f>Constants!$H65*'Activity data'!AN7*Constants!$H83*FracLEACHMM*MMLeachEF*NtoN2O*kgtoGg</f>
        <v>1.4875092201419302E-3</v>
      </c>
      <c r="AO174" s="22">
        <f>Constants!$H65*'Activity data'!AO7*Constants!$H83*FracLEACHMM*MMLeachEF*NtoN2O*kgtoGg</f>
        <v>1.5022173145154195E-3</v>
      </c>
      <c r="AP174" s="22">
        <f>Constants!$H65*'Activity data'!AP7*Constants!$H83*FracLEACHMM*MMLeachEF*NtoN2O*kgtoGg</f>
        <v>1.5181784959169848E-3</v>
      </c>
      <c r="AQ174" s="22">
        <f>Constants!$H65*'Activity data'!AQ7*Constants!$H83*FracLEACHMM*MMLeachEF*NtoN2O*kgtoGg</f>
        <v>1.5334967291762047E-3</v>
      </c>
      <c r="AR174" s="22">
        <f>Constants!$H65*'Activity data'!AR7*Constants!$H83*FracLEACHMM*MMLeachEF*NtoN2O*kgtoGg</f>
        <v>1.5466001740976735E-3</v>
      </c>
      <c r="AS174" s="22">
        <f>Constants!$H65*'Activity data'!AS7*Constants!$H83*FracLEACHMM*MMLeachEF*NtoN2O*kgtoGg</f>
        <v>1.5592870211000409E-3</v>
      </c>
      <c r="AT174" s="22">
        <f>Constants!$H65*'Activity data'!AT7*Constants!$H83*FracLEACHMM*MMLeachEF*NtoN2O*kgtoGg</f>
        <v>1.5719004564979985E-3</v>
      </c>
      <c r="AU174" s="22">
        <f>Constants!$H65*'Activity data'!AU7*Constants!$H83*FracLEACHMM*MMLeachEF*NtoN2O*kgtoGg</f>
        <v>1.5882772463236207E-3</v>
      </c>
      <c r="AV174" s="22">
        <f>Constants!$H65*'Activity data'!AV7*Constants!$H83*FracLEACHMM*MMLeachEF*NtoN2O*kgtoGg</f>
        <v>1.6023408748283494E-3</v>
      </c>
      <c r="AW174" s="22">
        <f>Constants!$H65*'Activity data'!AW7*Constants!$H83*FracLEACHMM*MMLeachEF*NtoN2O*kgtoGg</f>
        <v>1.6192291586615538E-3</v>
      </c>
      <c r="AX174" s="22">
        <f>Constants!$H65*'Activity data'!AX7*Constants!$H83*FracLEACHMM*MMLeachEF*NtoN2O*kgtoGg</f>
        <v>1.6367898885576305E-3</v>
      </c>
      <c r="AY174" s="22">
        <f>Constants!$H65*'Activity data'!AY7*Constants!$H83*FracLEACHMM*MMLeachEF*NtoN2O*kgtoGg</f>
        <v>1.6575635994786871E-3</v>
      </c>
      <c r="AZ174" s="22">
        <f>Constants!$H65*'Activity data'!AZ7*Constants!$H83*FracLEACHMM*MMLeachEF*NtoN2O*kgtoGg</f>
        <v>1.6799510258688063E-3</v>
      </c>
      <c r="BA174" s="22">
        <f>Constants!$H65*'Activity data'!BA7*Constants!$H83*FracLEACHMM*MMLeachEF*NtoN2O*kgtoGg</f>
        <v>1.6974897201090711E-3</v>
      </c>
      <c r="BB174" s="22">
        <f>Constants!$H65*'Activity data'!BB7*Constants!$H83*FracLEACHMM*MMLeachEF*NtoN2O*kgtoGg</f>
        <v>1.7150248626456904E-3</v>
      </c>
      <c r="BC174" s="22">
        <f>Constants!$H65*'Activity data'!BC7*Constants!$H83*FracLEACHMM*MMLeachEF*NtoN2O*kgtoGg</f>
        <v>1.7342988973736962E-3</v>
      </c>
      <c r="BD174" s="22">
        <f>Constants!$H65*'Activity data'!BD7*Constants!$H83*FracLEACHMM*MMLeachEF*NtoN2O*kgtoGg</f>
        <v>1.7534365858021821E-3</v>
      </c>
      <c r="BE174" s="22">
        <f>Constants!$H65*'Activity data'!BE7*Constants!$H83*FracLEACHMM*MMLeachEF*NtoN2O*kgtoGg</f>
        <v>1.7744692386961816E-3</v>
      </c>
      <c r="BF174" s="22">
        <f>Constants!$H65*'Activity data'!BF7*Constants!$H83*FracLEACHMM*MMLeachEF*NtoN2O*kgtoGg</f>
        <v>1.7948962071371785E-3</v>
      </c>
      <c r="BG174" s="22">
        <f>Constants!$H65*'Activity data'!BG7*Constants!$H83*FracLEACHMM*MMLeachEF*NtoN2O*kgtoGg</f>
        <v>1.8183969922885078E-3</v>
      </c>
      <c r="BH174" s="22">
        <f>Constants!$H65*'Activity data'!BH7*Constants!$H83*FracLEACHMM*MMLeachEF*NtoN2O*kgtoGg</f>
        <v>1.8421242497019253E-3</v>
      </c>
      <c r="BI174" s="22">
        <f>Constants!$H65*'Activity data'!BI7*Constants!$H83*FracLEACHMM*MMLeachEF*NtoN2O*kgtoGg</f>
        <v>1.8664490053789697E-3</v>
      </c>
      <c r="BJ174" s="22">
        <f>Constants!$H65*'Activity data'!BJ7*Constants!$H83*FracLEACHMM*MMLeachEF*NtoN2O*kgtoGg</f>
        <v>1.8914907531994186E-3</v>
      </c>
      <c r="BK174" s="22">
        <f>Constants!$H65*'Activity data'!BK7*Constants!$H83*FracLEACHMM*MMLeachEF*NtoN2O*kgtoGg</f>
        <v>1.9174804551712499E-3</v>
      </c>
      <c r="BL174" s="22">
        <f>Constants!$H65*'Activity data'!BL7*Constants!$H83*FracLEACHMM*MMLeachEF*NtoN2O*kgtoGg</f>
        <v>1.9456207191216137E-3</v>
      </c>
      <c r="BM174" s="22">
        <f>Constants!$H65*'Activity data'!BM7*Constants!$H83*FracLEACHMM*MMLeachEF*NtoN2O*kgtoGg</f>
        <v>1.9622834842565875E-3</v>
      </c>
      <c r="BN174" s="22">
        <f>Constants!$H65*'Activity data'!BN7*Constants!$H83*FracLEACHMM*MMLeachEF*NtoN2O*kgtoGg</f>
        <v>1.9771507684389787E-3</v>
      </c>
      <c r="BO174" s="22">
        <f>Constants!$H65*'Activity data'!BO7*Constants!$H83*FracLEACHMM*MMLeachEF*NtoN2O*kgtoGg</f>
        <v>1.9922413114822732E-3</v>
      </c>
      <c r="BP174" s="22">
        <f>Constants!$H65*'Activity data'!BP7*Constants!$H83*FracLEACHMM*MMLeachEF*NtoN2O*kgtoGg</f>
        <v>2.0068292879033478E-3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2.4027283638232224E-2</v>
      </c>
      <c r="AM175" s="22">
        <f>Constants!$H66*'Activity data'!AM8*Constants!$H84*FracLEACHMM*MMLeachEF*NtoN2O*kgtoGg</f>
        <v>2.4491142479241869E-2</v>
      </c>
      <c r="AN175" s="22">
        <f>Constants!$H66*'Activity data'!AN8*Constants!$H84*FracLEACHMM*MMLeachEF*NtoN2O*kgtoGg</f>
        <v>2.4732641326593474E-2</v>
      </c>
      <c r="AO175" s="22">
        <f>Constants!$H66*'Activity data'!AO8*Constants!$H84*FracLEACHMM*MMLeachEF*NtoN2O*kgtoGg</f>
        <v>2.4898518821909504E-2</v>
      </c>
      <c r="AP175" s="22">
        <f>Constants!$H66*'Activity data'!AP8*Constants!$H84*FracLEACHMM*MMLeachEF*NtoN2O*kgtoGg</f>
        <v>2.5105374251779448E-2</v>
      </c>
      <c r="AQ175" s="22">
        <f>Constants!$H66*'Activity data'!AQ8*Constants!$H84*FracLEACHMM*MMLeachEF*NtoN2O*kgtoGg</f>
        <v>2.52587971042613E-2</v>
      </c>
      <c r="AR175" s="22">
        <f>Constants!$H66*'Activity data'!AR8*Constants!$H84*FracLEACHMM*MMLeachEF*NtoN2O*kgtoGg</f>
        <v>2.5313171199770612E-2</v>
      </c>
      <c r="AS175" s="22">
        <f>Constants!$H66*'Activity data'!AS8*Constants!$H84*FracLEACHMM*MMLeachEF*NtoN2O*kgtoGg</f>
        <v>2.5359142377663044E-2</v>
      </c>
      <c r="AT175" s="22">
        <f>Constants!$H66*'Activity data'!AT8*Constants!$H84*FracLEACHMM*MMLeachEF*NtoN2O*kgtoGg</f>
        <v>2.5413999062825866E-2</v>
      </c>
      <c r="AU175" s="22">
        <f>Constants!$H66*'Activity data'!AU8*Constants!$H84*FracLEACHMM*MMLeachEF*NtoN2O*kgtoGg</f>
        <v>2.5655086138679447E-2</v>
      </c>
      <c r="AV175" s="22">
        <f>Constants!$H66*'Activity data'!AV8*Constants!$H84*FracLEACHMM*MMLeachEF*NtoN2O*kgtoGg</f>
        <v>2.5798798140044769E-2</v>
      </c>
      <c r="AW175" s="22">
        <f>Constants!$H66*'Activity data'!AW8*Constants!$H84*FracLEACHMM*MMLeachEF*NtoN2O*kgtoGg</f>
        <v>2.5843723496566915E-2</v>
      </c>
      <c r="AX175" s="22">
        <f>Constants!$H66*'Activity data'!AX8*Constants!$H84*FracLEACHMM*MMLeachEF*NtoN2O*kgtoGg</f>
        <v>2.5900266238203924E-2</v>
      </c>
      <c r="AY175" s="22">
        <f>Constants!$H66*'Activity data'!AY8*Constants!$H84*FracLEACHMM*MMLeachEF*NtoN2O*kgtoGg</f>
        <v>2.6074586738300744E-2</v>
      </c>
      <c r="AZ175" s="22">
        <f>Constants!$H66*'Activity data'!AZ8*Constants!$H84*FracLEACHMM*MMLeachEF*NtoN2O*kgtoGg</f>
        <v>2.6291370966818602E-2</v>
      </c>
      <c r="BA175" s="22">
        <f>Constants!$H66*'Activity data'!BA8*Constants!$H84*FracLEACHMM*MMLeachEF*NtoN2O*kgtoGg</f>
        <v>2.6285162221788675E-2</v>
      </c>
      <c r="BB175" s="22">
        <f>Constants!$H66*'Activity data'!BB8*Constants!$H84*FracLEACHMM*MMLeachEF*NtoN2O*kgtoGg</f>
        <v>2.625985431205673E-2</v>
      </c>
      <c r="BC175" s="22">
        <f>Constants!$H66*'Activity data'!BC8*Constants!$H84*FracLEACHMM*MMLeachEF*NtoN2O*kgtoGg</f>
        <v>2.6282959302882922E-2</v>
      </c>
      <c r="BD175" s="22">
        <f>Constants!$H66*'Activity data'!BD8*Constants!$H84*FracLEACHMM*MMLeachEF*NtoN2O*kgtoGg</f>
        <v>2.6279482800097263E-2</v>
      </c>
      <c r="BE175" s="22">
        <f>Constants!$H66*'Activity data'!BE8*Constants!$H84*FracLEACHMM*MMLeachEF*NtoN2O*kgtoGg</f>
        <v>2.6324619046553699E-2</v>
      </c>
      <c r="BF175" s="22">
        <f>Constants!$H66*'Activity data'!BF8*Constants!$H84*FracLEACHMM*MMLeachEF*NtoN2O*kgtoGg</f>
        <v>2.6324164681477795E-2</v>
      </c>
      <c r="BG175" s="22">
        <f>Constants!$H66*'Activity data'!BG8*Constants!$H84*FracLEACHMM*MMLeachEF*NtoN2O*kgtoGg</f>
        <v>2.6542515814287803E-2</v>
      </c>
      <c r="BH175" s="22">
        <f>Constants!$H66*'Activity data'!BH8*Constants!$H84*FracLEACHMM*MMLeachEF*NtoN2O*kgtoGg</f>
        <v>2.6746713869669723E-2</v>
      </c>
      <c r="BI175" s="22">
        <f>Constants!$H66*'Activity data'!BI8*Constants!$H84*FracLEACHMM*MMLeachEF*NtoN2O*kgtoGg</f>
        <v>2.6949098432765623E-2</v>
      </c>
      <c r="BJ175" s="22">
        <f>Constants!$H66*'Activity data'!BJ8*Constants!$H84*FracLEACHMM*MMLeachEF*NtoN2O*kgtoGg</f>
        <v>2.715268449456202E-2</v>
      </c>
      <c r="BK175" s="22">
        <f>Constants!$H66*'Activity data'!BK8*Constants!$H84*FracLEACHMM*MMLeachEF*NtoN2O*kgtoGg</f>
        <v>2.7363744760657248E-2</v>
      </c>
      <c r="BL175" s="22">
        <f>Constants!$H66*'Activity data'!BL8*Constants!$H84*FracLEACHMM*MMLeachEF*NtoN2O*kgtoGg</f>
        <v>2.7618066003622831E-2</v>
      </c>
      <c r="BM175" s="22">
        <f>Constants!$H66*'Activity data'!BM8*Constants!$H84*FracLEACHMM*MMLeachEF*NtoN2O*kgtoGg</f>
        <v>2.7491808254373144E-2</v>
      </c>
      <c r="BN175" s="22">
        <f>Constants!$H66*'Activity data'!BN8*Constants!$H84*FracLEACHMM*MMLeachEF*NtoN2O*kgtoGg</f>
        <v>2.7300215405932585E-2</v>
      </c>
      <c r="BO175" s="22">
        <f>Constants!$H66*'Activity data'!BO8*Constants!$H84*FracLEACHMM*MMLeachEF*NtoN2O*kgtoGg</f>
        <v>2.7106459051467597E-2</v>
      </c>
      <c r="BP175" s="22">
        <f>Constants!$H66*'Activity data'!BP8*Constants!$H84*FracLEACHMM*MMLeachEF*NtoN2O*kgtoGg</f>
        <v>2.688923798723885E-2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3.1895459096967733E-2</v>
      </c>
      <c r="AM176" s="22">
        <f>Constants!$H67*'Activity data'!AM9*Constants!$H85*FracLEACHMM*MMLeachEF*NtoN2O*kgtoGg</f>
        <v>3.2511217037521946E-2</v>
      </c>
      <c r="AN176" s="22">
        <f>Constants!$H67*'Activity data'!AN9*Constants!$H85*FracLEACHMM*MMLeachEF*NtoN2O*kgtoGg</f>
        <v>3.2831799119277187E-2</v>
      </c>
      <c r="AO176" s="22">
        <f>Constants!$H67*'Activity data'!AO9*Constants!$H85*FracLEACHMM*MMLeachEF*NtoN2O*kgtoGg</f>
        <v>3.3051996247950577E-2</v>
      </c>
      <c r="AP176" s="22">
        <f>Constants!$H67*'Activity data'!AP9*Constants!$H85*FracLEACHMM*MMLeachEF*NtoN2O*kgtoGg</f>
        <v>3.3326590288697826E-2</v>
      </c>
      <c r="AQ176" s="22">
        <f>Constants!$H67*'Activity data'!AQ9*Constants!$H85*FracLEACHMM*MMLeachEF*NtoN2O*kgtoGg</f>
        <v>3.353025427292318E-2</v>
      </c>
      <c r="AR176" s="22">
        <f>Constants!$H67*'Activity data'!AR9*Constants!$H85*FracLEACHMM*MMLeachEF*NtoN2O*kgtoGg</f>
        <v>3.3602434164972751E-2</v>
      </c>
      <c r="AS176" s="22">
        <f>Constants!$H67*'Activity data'!AS9*Constants!$H85*FracLEACHMM*MMLeachEF*NtoN2O*kgtoGg</f>
        <v>3.3663459449652634E-2</v>
      </c>
      <c r="AT176" s="22">
        <f>Constants!$H67*'Activity data'!AT9*Constants!$H85*FracLEACHMM*MMLeachEF*NtoN2O*kgtoGg</f>
        <v>3.3736279964203933E-2</v>
      </c>
      <c r="AU176" s="22">
        <f>Constants!$H67*'Activity data'!AU9*Constants!$H85*FracLEACHMM*MMLeachEF*NtoN2O*kgtoGg</f>
        <v>3.4056315432319011E-2</v>
      </c>
      <c r="AV176" s="22">
        <f>Constants!$H67*'Activity data'!AV9*Constants!$H85*FracLEACHMM*MMLeachEF*NtoN2O*kgtoGg</f>
        <v>3.4247088568821089E-2</v>
      </c>
      <c r="AW176" s="22">
        <f>Constants!$H67*'Activity data'!AW9*Constants!$H85*FracLEACHMM*MMLeachEF*NtoN2O*kgtoGg</f>
        <v>3.4306725558709068E-2</v>
      </c>
      <c r="AX176" s="22">
        <f>Constants!$H67*'Activity data'!AX9*Constants!$H85*FracLEACHMM*MMLeachEF*NtoN2O*kgtoGg</f>
        <v>3.4381784259903403E-2</v>
      </c>
      <c r="AY176" s="22">
        <f>Constants!$H67*'Activity data'!AY9*Constants!$H85*FracLEACHMM*MMLeachEF*NtoN2O*kgtoGg</f>
        <v>3.4613189210388688E-2</v>
      </c>
      <c r="AZ176" s="22">
        <f>Constants!$H67*'Activity data'!AZ9*Constants!$H85*FracLEACHMM*MMLeachEF*NtoN2O*kgtoGg</f>
        <v>3.4900963417313899E-2</v>
      </c>
      <c r="BA176" s="22">
        <f>Constants!$H67*'Activity data'!BA9*Constants!$H85*FracLEACHMM*MMLeachEF*NtoN2O*kgtoGg</f>
        <v>3.4892721504656304E-2</v>
      </c>
      <c r="BB176" s="22">
        <f>Constants!$H67*'Activity data'!BB9*Constants!$H85*FracLEACHMM*MMLeachEF*NtoN2O*kgtoGg</f>
        <v>3.4859126054923452E-2</v>
      </c>
      <c r="BC176" s="22">
        <f>Constants!$H67*'Activity data'!BC9*Constants!$H85*FracLEACHMM*MMLeachEF*NtoN2O*kgtoGg</f>
        <v>3.4889797199482625E-2</v>
      </c>
      <c r="BD176" s="22">
        <f>Constants!$H67*'Activity data'!BD9*Constants!$H85*FracLEACHMM*MMLeachEF*NtoN2O*kgtoGg</f>
        <v>3.4885182251989187E-2</v>
      </c>
      <c r="BE176" s="22">
        <f>Constants!$H67*'Activity data'!BE9*Constants!$H85*FracLEACHMM*MMLeachEF*NtoN2O*kgtoGg</f>
        <v>3.4945099191594942E-2</v>
      </c>
      <c r="BF176" s="22">
        <f>Constants!$H67*'Activity data'!BF9*Constants!$H85*FracLEACHMM*MMLeachEF*NtoN2O*kgtoGg</f>
        <v>3.494449603632728E-2</v>
      </c>
      <c r="BG176" s="22">
        <f>Constants!$H67*'Activity data'!BG9*Constants!$H85*FracLEACHMM*MMLeachEF*NtoN2O*kgtoGg</f>
        <v>3.5234350259142407E-2</v>
      </c>
      <c r="BH176" s="22">
        <f>Constants!$H67*'Activity data'!BH9*Constants!$H85*FracLEACHMM*MMLeachEF*NtoN2O*kgtoGg</f>
        <v>3.550541671930401E-2</v>
      </c>
      <c r="BI176" s="22">
        <f>Constants!$H67*'Activity data'!BI9*Constants!$H85*FracLEACHMM*MMLeachEF*NtoN2O*kgtoGg</f>
        <v>3.5774075825812907E-2</v>
      </c>
      <c r="BJ176" s="22">
        <f>Constants!$H67*'Activity data'!BJ9*Constants!$H85*FracLEACHMM*MMLeachEF*NtoN2O*kgtoGg</f>
        <v>3.6044329883845774E-2</v>
      </c>
      <c r="BK176" s="22">
        <f>Constants!$H67*'Activity data'!BK9*Constants!$H85*FracLEACHMM*MMLeachEF*NtoN2O*kgtoGg</f>
        <v>3.6324505711691907E-2</v>
      </c>
      <c r="BL176" s="22">
        <f>Constants!$H67*'Activity data'!BL9*Constants!$H85*FracLEACHMM*MMLeachEF*NtoN2O*kgtoGg</f>
        <v>3.6662109118079128E-2</v>
      </c>
      <c r="BM176" s="22">
        <f>Constants!$H67*'Activity data'!BM9*Constants!$H85*FracLEACHMM*MMLeachEF*NtoN2O*kgtoGg</f>
        <v>3.6494505949218999E-2</v>
      </c>
      <c r="BN176" s="22">
        <f>Constants!$H67*'Activity data'!BN9*Constants!$H85*FracLEACHMM*MMLeachEF*NtoN2O*kgtoGg</f>
        <v>3.6240172502595688E-2</v>
      </c>
      <c r="BO176" s="22">
        <f>Constants!$H67*'Activity data'!BO9*Constants!$H85*FracLEACHMM*MMLeachEF*NtoN2O*kgtoGg</f>
        <v>3.5982967070152132E-2</v>
      </c>
      <c r="BP176" s="22">
        <f>Constants!$H67*'Activity data'!BP9*Constants!$H85*FracLEACHMM*MMLeachEF*NtoN2O*kgtoGg</f>
        <v>3.569461297763693E-2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4.6010915971909983E-2</v>
      </c>
      <c r="AM177" s="22">
        <f>Constants!$H68*'Activity data'!AM10*Constants!$H86*FracLEACHMM*MMLeachEF*NtoN2O*kgtoGg</f>
        <v>4.802910751144409E-2</v>
      </c>
      <c r="AN177" s="22">
        <f>Constants!$H68*'Activity data'!AN10*Constants!$H86*FracLEACHMM*MMLeachEF*NtoN2O*kgtoGg</f>
        <v>4.9655220500926189E-2</v>
      </c>
      <c r="AO177" s="22">
        <f>Constants!$H68*'Activity data'!AO10*Constants!$H86*FracLEACHMM*MMLeachEF*NtoN2O*kgtoGg</f>
        <v>5.11609661465975E-2</v>
      </c>
      <c r="AP177" s="22">
        <f>Constants!$H68*'Activity data'!AP10*Constants!$H86*FracLEACHMM*MMLeachEF*NtoN2O*kgtoGg</f>
        <v>5.2781963567036239E-2</v>
      </c>
      <c r="AQ177" s="22">
        <f>Constants!$H68*'Activity data'!AQ10*Constants!$H86*FracLEACHMM*MMLeachEF*NtoN2O*kgtoGg</f>
        <v>5.4322256674573466E-2</v>
      </c>
      <c r="AR177" s="22">
        <f>Constants!$H68*'Activity data'!AR10*Constants!$H86*FracLEACHMM*MMLeachEF*NtoN2O*kgtoGg</f>
        <v>5.5674921696077649E-2</v>
      </c>
      <c r="AS177" s="22">
        <f>Constants!$H68*'Activity data'!AS10*Constants!$H86*FracLEACHMM*MMLeachEF*NtoN2O*kgtoGg</f>
        <v>5.7030253906482163E-2</v>
      </c>
      <c r="AT177" s="22">
        <f>Constants!$H68*'Activity data'!AT10*Constants!$H86*FracLEACHMM*MMLeachEF*NtoN2O*kgtoGg</f>
        <v>5.8427680173914358E-2</v>
      </c>
      <c r="AU177" s="22">
        <f>Constants!$H68*'Activity data'!AU10*Constants!$H86*FracLEACHMM*MMLeachEF*NtoN2O*kgtoGg</f>
        <v>6.0286217391837323E-2</v>
      </c>
      <c r="AV177" s="22">
        <f>Constants!$H68*'Activity data'!AV10*Constants!$H86*FracLEACHMM*MMLeachEF*NtoN2O*kgtoGg</f>
        <v>6.1954560287961084E-2</v>
      </c>
      <c r="AW177" s="22">
        <f>Constants!$H68*'Activity data'!AW10*Constants!$H86*FracLEACHMM*MMLeachEF*NtoN2O*kgtoGg</f>
        <v>6.4120605214801743E-2</v>
      </c>
      <c r="AX177" s="22">
        <f>Constants!$H68*'Activity data'!AX10*Constants!$H86*FracLEACHMM*MMLeachEF*NtoN2O*kgtoGg</f>
        <v>6.639604352616281E-2</v>
      </c>
      <c r="AY177" s="22">
        <f>Constants!$H68*'Activity data'!AY10*Constants!$H86*FracLEACHMM*MMLeachEF*NtoN2O*kgtoGg</f>
        <v>6.9069532953596913E-2</v>
      </c>
      <c r="AZ177" s="22">
        <f>Constants!$H68*'Activity data'!AZ10*Constants!$H86*FracLEACHMM*MMLeachEF*NtoN2O*kgtoGg</f>
        <v>7.1971064313873803E-2</v>
      </c>
      <c r="BA177" s="22">
        <f>Constants!$H68*'Activity data'!BA10*Constants!$H86*FracLEACHMM*MMLeachEF*NtoN2O*kgtoGg</f>
        <v>7.4367676941330188E-2</v>
      </c>
      <c r="BB177" s="22">
        <f>Constants!$H68*'Activity data'!BB10*Constants!$H86*FracLEACHMM*MMLeachEF*NtoN2O*kgtoGg</f>
        <v>7.6799205567299494E-2</v>
      </c>
      <c r="BC177" s="22">
        <f>Constants!$H68*'Activity data'!BC10*Constants!$H86*FracLEACHMM*MMLeachEF*NtoN2O*kgtoGg</f>
        <v>7.9469469622950942E-2</v>
      </c>
      <c r="BD177" s="22">
        <f>Constants!$H68*'Activity data'!BD10*Constants!$H86*FracLEACHMM*MMLeachEF*NtoN2O*kgtoGg</f>
        <v>8.2164483463454716E-2</v>
      </c>
      <c r="BE177" s="22">
        <f>Constants!$H68*'Activity data'!BE10*Constants!$H86*FracLEACHMM*MMLeachEF*NtoN2O*kgtoGg</f>
        <v>8.5125421291036757E-2</v>
      </c>
      <c r="BF177" s="22">
        <f>Constants!$H68*'Activity data'!BF10*Constants!$H86*FracLEACHMM*MMLeachEF*NtoN2O*kgtoGg</f>
        <v>8.8060141914649323E-2</v>
      </c>
      <c r="BG177" s="22">
        <f>Constants!$H68*'Activity data'!BG10*Constants!$H86*FracLEACHMM*MMLeachEF*NtoN2O*kgtoGg</f>
        <v>9.1295821609452182E-2</v>
      </c>
      <c r="BH177" s="22">
        <f>Constants!$H68*'Activity data'!BH10*Constants!$H86*FracLEACHMM*MMLeachEF*NtoN2O*kgtoGg</f>
        <v>9.460290633719115E-2</v>
      </c>
      <c r="BI177" s="22">
        <f>Constants!$H68*'Activity data'!BI10*Constants!$H86*FracLEACHMM*MMLeachEF*NtoN2O*kgtoGg</f>
        <v>9.8027988298296467E-2</v>
      </c>
      <c r="BJ177" s="22">
        <f>Constants!$H68*'Activity data'!BJ10*Constants!$H86*FracLEACHMM*MMLeachEF*NtoN2O*kgtoGg</f>
        <v>0.10158799529532597</v>
      </c>
      <c r="BK177" s="22">
        <f>Constants!$H68*'Activity data'!BK10*Constants!$H86*FracLEACHMM*MMLeachEF*NtoN2O*kgtoGg</f>
        <v>0.10531404865723754</v>
      </c>
      <c r="BL177" s="22">
        <f>Constants!$H68*'Activity data'!BL10*Constants!$H86*FracLEACHMM*MMLeachEF*NtoN2O*kgtoGg</f>
        <v>0.10935737631598824</v>
      </c>
      <c r="BM177" s="22">
        <f>Constants!$H68*'Activity data'!BM10*Constants!$H86*FracLEACHMM*MMLeachEF*NtoN2O*kgtoGg</f>
        <v>0.1120135619727341</v>
      </c>
      <c r="BN177" s="22">
        <f>Constants!$H68*'Activity data'!BN10*Constants!$H86*FracLEACHMM*MMLeachEF*NtoN2O*kgtoGg</f>
        <v>0.11447745302560278</v>
      </c>
      <c r="BO177" s="22">
        <f>Constants!$H68*'Activity data'!BO10*Constants!$H86*FracLEACHMM*MMLeachEF*NtoN2O*kgtoGg</f>
        <v>0.11700195875525442</v>
      </c>
      <c r="BP177" s="22">
        <f>Constants!$H68*'Activity data'!BP10*Constants!$H86*FracLEACHMM*MMLeachEF*NtoN2O*kgtoGg</f>
        <v>0.11949537224086629</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4.4026193063540792E-3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4.4794530623989371E-3</v>
      </c>
      <c r="AM178" s="22">
        <f>Constants!$H69*'Activity data'!AM11*Constants!$H87*FracLEACHMM*MMLeachEF*NtoN2O*kgtoGg</f>
        <v>4.4987209668437998E-3</v>
      </c>
      <c r="AN178" s="22">
        <f>Constants!$H69*'Activity data'!AN11*Constants!$H87*FracLEACHMM*MMLeachEF*NtoN2O*kgtoGg</f>
        <v>4.5200449723130963E-3</v>
      </c>
      <c r="AO178" s="22">
        <f>Constants!$H69*'Activity data'!AO11*Constants!$H87*FracLEACHMM*MMLeachEF*NtoN2O*kgtoGg</f>
        <v>4.5424196980427588E-3</v>
      </c>
      <c r="AP178" s="22">
        <f>Constants!$H69*'Activity data'!AP11*Constants!$H87*FracLEACHMM*MMLeachEF*NtoN2O*kgtoGg</f>
        <v>4.5660581396037205E-3</v>
      </c>
      <c r="AQ178" s="22">
        <f>Constants!$H69*'Activity data'!AQ11*Constants!$H87*FracLEACHMM*MMLeachEF*NtoN2O*kgtoGg</f>
        <v>4.5908116687551669E-3</v>
      </c>
      <c r="AR178" s="22">
        <f>Constants!$H69*'Activity data'!AR11*Constants!$H87*FracLEACHMM*MMLeachEF*NtoN2O*kgtoGg</f>
        <v>4.6137438741763979E-3</v>
      </c>
      <c r="AS178" s="22">
        <f>Constants!$H69*'Activity data'!AS11*Constants!$H87*FracLEACHMM*MMLeachEF*NtoN2O*kgtoGg</f>
        <v>4.6348378392125833E-3</v>
      </c>
      <c r="AT178" s="22">
        <f>Constants!$H69*'Activity data'!AT11*Constants!$H87*FracLEACHMM*MMLeachEF*NtoN2O*kgtoGg</f>
        <v>4.6540023317377969E-3</v>
      </c>
      <c r="AU178" s="22">
        <f>Constants!$H69*'Activity data'!AU11*Constants!$H87*FracLEACHMM*MMLeachEF*NtoN2O*kgtoGg</f>
        <v>4.6713507442051822E-3</v>
      </c>
      <c r="AV178" s="22">
        <f>Constants!$H69*'Activity data'!AV11*Constants!$H87*FracLEACHMM*MMLeachEF*NtoN2O*kgtoGg</f>
        <v>4.6864455111026377E-3</v>
      </c>
      <c r="AW178" s="22">
        <f>Constants!$H69*'Activity data'!AW11*Constants!$H87*FracLEACHMM*MMLeachEF*NtoN2O*kgtoGg</f>
        <v>4.7013710987199248E-3</v>
      </c>
      <c r="AX178" s="22">
        <f>Constants!$H69*'Activity data'!AX11*Constants!$H87*FracLEACHMM*MMLeachEF*NtoN2O*kgtoGg</f>
        <v>4.7159612817498633E-3</v>
      </c>
      <c r="AY178" s="22">
        <f>Constants!$H69*'Activity data'!AY11*Constants!$H87*FracLEACHMM*MMLeachEF*NtoN2O*kgtoGg</f>
        <v>4.7303166143113345E-3</v>
      </c>
      <c r="AZ178" s="22">
        <f>Constants!$H69*'Activity data'!AZ11*Constants!$H87*FracLEACHMM*MMLeachEF*NtoN2O*kgtoGg</f>
        <v>4.7443067334937781E-3</v>
      </c>
      <c r="BA178" s="22">
        <f>Constants!$H69*'Activity data'!BA11*Constants!$H87*FracLEACHMM*MMLeachEF*NtoN2O*kgtoGg</f>
        <v>4.7575297211184687E-3</v>
      </c>
      <c r="BB178" s="22">
        <f>Constants!$H69*'Activity data'!BB11*Constants!$H87*FracLEACHMM*MMLeachEF*NtoN2O*kgtoGg</f>
        <v>4.7704530207237717E-3</v>
      </c>
      <c r="BC178" s="22">
        <f>Constants!$H69*'Activity data'!BC11*Constants!$H87*FracLEACHMM*MMLeachEF*NtoN2O*kgtoGg</f>
        <v>4.7831440491877333E-3</v>
      </c>
      <c r="BD178" s="22">
        <f>Constants!$H69*'Activity data'!BD11*Constants!$H87*FracLEACHMM*MMLeachEF*NtoN2O*kgtoGg</f>
        <v>4.7954681346331551E-3</v>
      </c>
      <c r="BE178" s="22">
        <f>Constants!$H69*'Activity data'!BE11*Constants!$H87*FracLEACHMM*MMLeachEF*NtoN2O*kgtoGg</f>
        <v>4.8075117851365569E-3</v>
      </c>
      <c r="BF178" s="22">
        <f>Constants!$H69*'Activity data'!BF11*Constants!$H87*FracLEACHMM*MMLeachEF*NtoN2O*kgtoGg</f>
        <v>4.8191078920025122E-3</v>
      </c>
      <c r="BG178" s="22">
        <f>Constants!$H69*'Activity data'!BG11*Constants!$H87*FracLEACHMM*MMLeachEF*NtoN2O*kgtoGg</f>
        <v>4.8305041120240881E-3</v>
      </c>
      <c r="BH178" s="22">
        <f>Constants!$H69*'Activity data'!BH11*Constants!$H87*FracLEACHMM*MMLeachEF*NtoN2O*kgtoGg</f>
        <v>4.8415171590785793E-3</v>
      </c>
      <c r="BI178" s="22">
        <f>Constants!$H69*'Activity data'!BI11*Constants!$H87*FracLEACHMM*MMLeachEF*NtoN2O*kgtoGg</f>
        <v>4.8521457889147152E-3</v>
      </c>
      <c r="BJ178" s="22">
        <f>Constants!$H69*'Activity data'!BJ11*Constants!$H87*FracLEACHMM*MMLeachEF*NtoN2O*kgtoGg</f>
        <v>4.8623756093351981E-3</v>
      </c>
      <c r="BK178" s="22">
        <f>Constants!$H69*'Activity data'!BK11*Constants!$H87*FracLEACHMM*MMLeachEF*NtoN2O*kgtoGg</f>
        <v>4.8721994435007507E-3</v>
      </c>
      <c r="BL178" s="22">
        <f>Constants!$H69*'Activity data'!BL11*Constants!$H87*FracLEACHMM*MMLeachEF*NtoN2O*kgtoGg</f>
        <v>4.8817355952407689E-3</v>
      </c>
      <c r="BM178" s="22">
        <f>Constants!$H69*'Activity data'!BM11*Constants!$H87*FracLEACHMM*MMLeachEF*NtoN2O*kgtoGg</f>
        <v>4.8902010366186415E-3</v>
      </c>
      <c r="BN178" s="22">
        <f>Constants!$H69*'Activity data'!BN11*Constants!$H87*FracLEACHMM*MMLeachEF*NtoN2O*kgtoGg</f>
        <v>4.898122997985345E-3</v>
      </c>
      <c r="BO178" s="22">
        <f>Constants!$H69*'Activity data'!BO11*Constants!$H87*FracLEACHMM*MMLeachEF*NtoN2O*kgtoGg</f>
        <v>4.9055988543673301E-3</v>
      </c>
      <c r="BP178" s="22">
        <f>Constants!$H69*'Activity data'!BP11*Constants!$H87*FracLEACHMM*MMLeachEF*NtoN2O*kgtoGg</f>
        <v>4.9125725740914346E-3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3.6554846257269868E-3</v>
      </c>
      <c r="AE179" s="22">
        <f>Constants!$H70*'Activity data'!AE12*Constants!$H88*FracLEACHMM*MMLeachEF*NtoN2O*kgtoGg</f>
        <v>3.6574611346322943E-3</v>
      </c>
      <c r="AF179" s="22">
        <f>Constants!$H70*'Activity data'!AF12*Constants!$H88*FracLEACHMM*MMLeachEF*NtoN2O*kgtoGg</f>
        <v>3.6621868932729799E-3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3.7260987500038843E-3</v>
      </c>
      <c r="AM179" s="22">
        <f>Constants!$H70*'Activity data'!AM12*Constants!$H88*FracLEACHMM*MMLeachEF*NtoN2O*kgtoGg</f>
        <v>3.7421261787250032E-3</v>
      </c>
      <c r="AN179" s="22">
        <f>Constants!$H70*'Activity data'!AN12*Constants!$H88*FracLEACHMM*MMLeachEF*NtoN2O*kgtoGg</f>
        <v>3.7598639134478391E-3</v>
      </c>
      <c r="AO179" s="22">
        <f>Constants!$H70*'Activity data'!AO12*Constants!$H88*FracLEACHMM*MMLeachEF*NtoN2O*kgtoGg</f>
        <v>3.7784756583219593E-3</v>
      </c>
      <c r="AP179" s="22">
        <f>Constants!$H70*'Activity data'!AP12*Constants!$H88*FracLEACHMM*MMLeachEF*NtoN2O*kgtoGg</f>
        <v>3.7981385873281119E-3</v>
      </c>
      <c r="AQ179" s="22">
        <f>Constants!$H70*'Activity data'!AQ12*Constants!$H88*FracLEACHMM*MMLeachEF*NtoN2O*kgtoGg</f>
        <v>3.8187290685195792E-3</v>
      </c>
      <c r="AR179" s="22">
        <f>Constants!$H70*'Activity data'!AR12*Constants!$H88*FracLEACHMM*MMLeachEF*NtoN2O*kgtoGg</f>
        <v>3.8378045361636402E-3</v>
      </c>
      <c r="AS179" s="22">
        <f>Constants!$H70*'Activity data'!AS12*Constants!$H88*FracLEACHMM*MMLeachEF*NtoN2O*kgtoGg</f>
        <v>3.8553509186480825E-3</v>
      </c>
      <c r="AT179" s="22">
        <f>Constants!$H70*'Activity data'!AT12*Constants!$H88*FracLEACHMM*MMLeachEF*NtoN2O*kgtoGg</f>
        <v>3.8712923272638065E-3</v>
      </c>
      <c r="AU179" s="22">
        <f>Constants!$H70*'Activity data'!AU12*Constants!$H88*FracLEACHMM*MMLeachEF*NtoN2O*kgtoGg</f>
        <v>3.8857230841238097E-3</v>
      </c>
      <c r="AV179" s="22">
        <f>Constants!$H70*'Activity data'!AV12*Constants!$H88*FracLEACHMM*MMLeachEF*NtoN2O*kgtoGg</f>
        <v>3.8982792134736933E-3</v>
      </c>
      <c r="AW179" s="22">
        <f>Constants!$H70*'Activity data'!AW12*Constants!$H88*FracLEACHMM*MMLeachEF*NtoN2O*kgtoGg</f>
        <v>3.9106946161108309E-3</v>
      </c>
      <c r="AX179" s="22">
        <f>Constants!$H70*'Activity data'!AX12*Constants!$H88*FracLEACHMM*MMLeachEF*NtoN2O*kgtoGg</f>
        <v>3.9228310224963623E-3</v>
      </c>
      <c r="AY179" s="22">
        <f>Constants!$H70*'Activity data'!AY12*Constants!$H88*FracLEACHMM*MMLeachEF*NtoN2O*kgtoGg</f>
        <v>3.9347720755597776E-3</v>
      </c>
      <c r="AZ179" s="22">
        <f>Constants!$H70*'Activity data'!AZ12*Constants!$H88*FracLEACHMM*MMLeachEF*NtoN2O*kgtoGg</f>
        <v>3.9464093368218019E-3</v>
      </c>
      <c r="BA179" s="22">
        <f>Constants!$H70*'Activity data'!BA12*Constants!$H88*FracLEACHMM*MMLeachEF*NtoN2O*kgtoGg</f>
        <v>3.957408482693707E-3</v>
      </c>
      <c r="BB179" s="22">
        <f>Constants!$H70*'Activity data'!BB12*Constants!$H88*FracLEACHMM*MMLeachEF*NtoN2O*kgtoGg</f>
        <v>3.9681583420703905E-3</v>
      </c>
      <c r="BC179" s="22">
        <f>Constants!$H70*'Activity data'!BC12*Constants!$H88*FracLEACHMM*MMLeachEF*NtoN2O*kgtoGg</f>
        <v>3.97871499366091E-3</v>
      </c>
      <c r="BD179" s="22">
        <f>Constants!$H70*'Activity data'!BD12*Constants!$H88*FracLEACHMM*MMLeachEF*NtoN2O*kgtoGg</f>
        <v>3.9889664147012577E-3</v>
      </c>
      <c r="BE179" s="22">
        <f>Constants!$H70*'Activity data'!BE12*Constants!$H88*FracLEACHMM*MMLeachEF*NtoN2O*kgtoGg</f>
        <v>3.9989845643416452E-3</v>
      </c>
      <c r="BF179" s="22">
        <f>Constants!$H70*'Activity data'!BF12*Constants!$H88*FracLEACHMM*MMLeachEF*NtoN2O*kgtoGg</f>
        <v>4.0086304382231782E-3</v>
      </c>
      <c r="BG179" s="22">
        <f>Constants!$H70*'Activity data'!BG12*Constants!$H88*FracLEACHMM*MMLeachEF*NtoN2O*kgtoGg</f>
        <v>4.0181100422251956E-3</v>
      </c>
      <c r="BH179" s="22">
        <f>Constants!$H70*'Activity data'!BH12*Constants!$H88*FracLEACHMM*MMLeachEF*NtoN2O*kgtoGg</f>
        <v>4.0272709152808662E-3</v>
      </c>
      <c r="BI179" s="22">
        <f>Constants!$H70*'Activity data'!BI12*Constants!$H88*FracLEACHMM*MMLeachEF*NtoN2O*kgtoGg</f>
        <v>4.0361120223970717E-3</v>
      </c>
      <c r="BJ179" s="22">
        <f>Constants!$H70*'Activity data'!BJ12*Constants!$H88*FracLEACHMM*MMLeachEF*NtoN2O*kgtoGg</f>
        <v>4.044621391855921E-3</v>
      </c>
      <c r="BK179" s="22">
        <f>Constants!$H70*'Activity data'!BK12*Constants!$H88*FracLEACHMM*MMLeachEF*NtoN2O*kgtoGg</f>
        <v>4.0527930538188017E-3</v>
      </c>
      <c r="BL179" s="22">
        <f>Constants!$H70*'Activity data'!BL12*Constants!$H88*FracLEACHMM*MMLeachEF*NtoN2O*kgtoGg</f>
        <v>4.0607254157798154E-3</v>
      </c>
      <c r="BM179" s="22">
        <f>Constants!$H70*'Activity data'!BM12*Constants!$H88*FracLEACHMM*MMLeachEF*NtoN2O*kgtoGg</f>
        <v>4.0677671394226192E-3</v>
      </c>
      <c r="BN179" s="22">
        <f>Constants!$H70*'Activity data'!BN12*Constants!$H88*FracLEACHMM*MMLeachEF*NtoN2O*kgtoGg</f>
        <v>4.0743567855099586E-3</v>
      </c>
      <c r="BO179" s="22">
        <f>Constants!$H70*'Activity data'!BO12*Constants!$H88*FracLEACHMM*MMLeachEF*NtoN2O*kgtoGg</f>
        <v>4.0805753525385872E-3</v>
      </c>
      <c r="BP179" s="22">
        <f>Constants!$H70*'Activity data'!BP12*Constants!$H88*FracLEACHMM*MMLeachEF*NtoN2O*kgtoGg</f>
        <v>4.0863762322408403E-3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5.6474452001515989E-4</v>
      </c>
      <c r="AM180" s="22">
        <f>Constants!$H71*'Activity data'!AM13*Constants!$H89*FracLEACHMM*MMLeachEF*NtoN2O*kgtoGg</f>
        <v>5.6876717346118224E-4</v>
      </c>
      <c r="AN180" s="22">
        <f>Constants!$H71*'Activity data'!AN13*Constants!$H89*FracLEACHMM*MMLeachEF*NtoN2O*kgtoGg</f>
        <v>5.7312317409291492E-4</v>
      </c>
      <c r="AO180" s="22">
        <f>Constants!$H71*'Activity data'!AO13*Constants!$H89*FracLEACHMM*MMLeachEF*NtoN2O*kgtoGg</f>
        <v>5.7762291395904166E-4</v>
      </c>
      <c r="AP180" s="22">
        <f>Constants!$H71*'Activity data'!AP13*Constants!$H89*FracLEACHMM*MMLeachEF*NtoN2O*kgtoGg</f>
        <v>5.8230940252943419E-4</v>
      </c>
      <c r="AQ180" s="22">
        <f>Constants!$H71*'Activity data'!AQ13*Constants!$H89*FracLEACHMM*MMLeachEF*NtoN2O*kgtoGg</f>
        <v>5.8715644452601856E-4</v>
      </c>
      <c r="AR180" s="22">
        <f>Constants!$H71*'Activity data'!AR13*Constants!$H89*FracLEACHMM*MMLeachEF*NtoN2O*kgtoGg</f>
        <v>5.9161135009556422E-4</v>
      </c>
      <c r="AS180" s="22">
        <f>Constants!$H71*'Activity data'!AS13*Constants!$H89*FracLEACHMM*MMLeachEF*NtoN2O*kgtoGg</f>
        <v>5.9567621733498178E-4</v>
      </c>
      <c r="AT180" s="22">
        <f>Constants!$H71*'Activity data'!AT13*Constants!$H89*FracLEACHMM*MMLeachEF*NtoN2O*kgtoGg</f>
        <v>5.9933879706922013E-4</v>
      </c>
      <c r="AU180" s="22">
        <f>Constants!$H71*'Activity data'!AU13*Constants!$H89*FracLEACHMM*MMLeachEF*NtoN2O*kgtoGg</f>
        <v>6.0262501865546397E-4</v>
      </c>
      <c r="AV180" s="22">
        <f>Constants!$H71*'Activity data'!AV13*Constants!$H89*FracLEACHMM*MMLeachEF*NtoN2O*kgtoGg</f>
        <v>6.0545717219793874E-4</v>
      </c>
      <c r="AW180" s="22">
        <f>Constants!$H71*'Activity data'!AW13*Constants!$H89*FracLEACHMM*MMLeachEF*NtoN2O*kgtoGg</f>
        <v>6.082290967851803E-4</v>
      </c>
      <c r="AX180" s="22">
        <f>Constants!$H71*'Activity data'!AX13*Constants!$H89*FracLEACHMM*MMLeachEF*NtoN2O*kgtoGg</f>
        <v>6.1091159037015435E-4</v>
      </c>
      <c r="AY180" s="22">
        <f>Constants!$H71*'Activity data'!AY13*Constants!$H89*FracLEACHMM*MMLeachEF*NtoN2O*kgtoGg</f>
        <v>6.1352518769534805E-4</v>
      </c>
      <c r="AZ180" s="22">
        <f>Constants!$H71*'Activity data'!AZ13*Constants!$H89*FracLEACHMM*MMLeachEF*NtoN2O*kgtoGg</f>
        <v>6.1604725785710502E-4</v>
      </c>
      <c r="BA180" s="22">
        <f>Constants!$H71*'Activity data'!BA13*Constants!$H89*FracLEACHMM*MMLeachEF*NtoN2O*kgtoGg</f>
        <v>6.1840490856558304E-4</v>
      </c>
      <c r="BB180" s="22">
        <f>Constants!$H71*'Activity data'!BB13*Constants!$H89*FracLEACHMM*MMLeachEF*NtoN2O*kgtoGg</f>
        <v>6.2068651944931295E-4</v>
      </c>
      <c r="BC180" s="22">
        <f>Constants!$H71*'Activity data'!BC13*Constants!$H89*FracLEACHMM*MMLeachEF*NtoN2O*kgtoGg</f>
        <v>6.2290584738368534E-4</v>
      </c>
      <c r="BD180" s="22">
        <f>Constants!$H71*'Activity data'!BD13*Constants!$H89*FracLEACHMM*MMLeachEF*NtoN2O*kgtoGg</f>
        <v>6.2503922511390189E-4</v>
      </c>
      <c r="BE180" s="22">
        <f>Constants!$H71*'Activity data'!BE13*Constants!$H89*FracLEACHMM*MMLeachEF*NtoN2O*kgtoGg</f>
        <v>6.2710377712464377E-4</v>
      </c>
      <c r="BF180" s="22">
        <f>Constants!$H71*'Activity data'!BF13*Constants!$H89*FracLEACHMM*MMLeachEF*NtoN2O*kgtoGg</f>
        <v>6.2906986736903142E-4</v>
      </c>
      <c r="BG180" s="22">
        <f>Constants!$H71*'Activity data'!BG13*Constants!$H89*FracLEACHMM*MMLeachEF*NtoN2O*kgtoGg</f>
        <v>6.3098404162491132E-4</v>
      </c>
      <c r="BH180" s="22">
        <f>Constants!$H71*'Activity data'!BH13*Constants!$H89*FracLEACHMM*MMLeachEF*NtoN2O*kgtoGg</f>
        <v>6.3281360763776863E-4</v>
      </c>
      <c r="BI180" s="22">
        <f>Constants!$H71*'Activity data'!BI13*Constants!$H89*FracLEACHMM*MMLeachEF*NtoN2O*kgtoGg</f>
        <v>6.3455930674650649E-4</v>
      </c>
      <c r="BJ180" s="22">
        <f>Constants!$H71*'Activity data'!BJ13*Constants!$H89*FracLEACHMM*MMLeachEF*NtoN2O*kgtoGg</f>
        <v>6.3621943215191044E-4</v>
      </c>
      <c r="BK180" s="22">
        <f>Constants!$H71*'Activity data'!BK13*Constants!$H89*FracLEACHMM*MMLeachEF*NtoN2O*kgtoGg</f>
        <v>6.3779356056612184E-4</v>
      </c>
      <c r="BL180" s="22">
        <f>Constants!$H71*'Activity data'!BL13*Constants!$H89*FracLEACHMM*MMLeachEF*NtoN2O*kgtoGg</f>
        <v>6.3930404027530614E-4</v>
      </c>
      <c r="BM180" s="22">
        <f>Constants!$H71*'Activity data'!BM13*Constants!$H89*FracLEACHMM*MMLeachEF*NtoN2O*kgtoGg</f>
        <v>6.4060948140966755E-4</v>
      </c>
      <c r="BN180" s="22">
        <f>Constants!$H71*'Activity data'!BN13*Constants!$H89*FracLEACHMM*MMLeachEF*NtoN2O*kgtoGg</f>
        <v>6.4180675404531867E-4</v>
      </c>
      <c r="BO180" s="22">
        <f>Constants!$H71*'Activity data'!BO13*Constants!$H89*FracLEACHMM*MMLeachEF*NtoN2O*kgtoGg</f>
        <v>6.4291431629533049E-4</v>
      </c>
      <c r="BP180" s="22">
        <f>Constants!$H71*'Activity data'!BP13*Constants!$H89*FracLEACHMM*MMLeachEF*NtoN2O*kgtoGg</f>
        <v>6.439227757226659E-4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6.8438891439814992E-3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6.9645807684222804E-3</v>
      </c>
      <c r="AM181" s="22">
        <f>Constants!$H72*'Activity data'!AM14*Constants!$H90*FracLEACHMM*MMLeachEF*NtoN2O*kgtoGg</f>
        <v>7.0141892087617133E-3</v>
      </c>
      <c r="AN181" s="22">
        <f>Constants!$H72*'Activity data'!AN14*Constants!$H90*FracLEACHMM*MMLeachEF*NtoN2O*kgtoGg</f>
        <v>7.0679085759300505E-3</v>
      </c>
      <c r="AO181" s="22">
        <f>Constants!$H72*'Activity data'!AO14*Constants!$H90*FracLEACHMM*MMLeachEF*NtoN2O*kgtoGg</f>
        <v>7.1234005738580498E-3</v>
      </c>
      <c r="AP181" s="22">
        <f>Constants!$H72*'Activity data'!AP14*Constants!$H90*FracLEACHMM*MMLeachEF*NtoN2O*kgtoGg</f>
        <v>7.1811956068544014E-3</v>
      </c>
      <c r="AQ181" s="22">
        <f>Constants!$H72*'Activity data'!AQ14*Constants!$H90*FracLEACHMM*MMLeachEF*NtoN2O*kgtoGg</f>
        <v>7.2409706277297555E-3</v>
      </c>
      <c r="AR181" s="22">
        <f>Constants!$H72*'Activity data'!AR14*Constants!$H90*FracLEACHMM*MMLeachEF*NtoN2O*kgtoGg</f>
        <v>7.295909717097036E-3</v>
      </c>
      <c r="AS181" s="22">
        <f>Constants!$H72*'Activity data'!AS14*Constants!$H90*FracLEACHMM*MMLeachEF*NtoN2O*kgtoGg</f>
        <v>7.3460387492496225E-3</v>
      </c>
      <c r="AT181" s="22">
        <f>Constants!$H72*'Activity data'!AT14*Constants!$H90*FracLEACHMM*MMLeachEF*NtoN2O*kgtoGg</f>
        <v>7.3912066640780911E-3</v>
      </c>
      <c r="AU181" s="22">
        <f>Constants!$H72*'Activity data'!AU14*Constants!$H90*FracLEACHMM*MMLeachEF*NtoN2O*kgtoGg</f>
        <v>7.431733229364133E-3</v>
      </c>
      <c r="AV181" s="22">
        <f>Constants!$H72*'Activity data'!AV14*Constants!$H90*FracLEACHMM*MMLeachEF*NtoN2O*kgtoGg</f>
        <v>7.4666601058473404E-3</v>
      </c>
      <c r="AW181" s="22">
        <f>Constants!$H72*'Activity data'!AW14*Constants!$H90*FracLEACHMM*MMLeachEF*NtoN2O*kgtoGg</f>
        <v>7.5008442227136743E-3</v>
      </c>
      <c r="AX181" s="22">
        <f>Constants!$H72*'Activity data'!AX14*Constants!$H90*FracLEACHMM*MMLeachEF*NtoN2O*kgtoGg</f>
        <v>7.5339254524931596E-3</v>
      </c>
      <c r="AY181" s="22">
        <f>Constants!$H72*'Activity data'!AY14*Constants!$H90*FracLEACHMM*MMLeachEF*NtoN2O*kgtoGg</f>
        <v>7.5661570351333151E-3</v>
      </c>
      <c r="AZ181" s="22">
        <f>Constants!$H72*'Activity data'!AZ14*Constants!$H90*FracLEACHMM*MMLeachEF*NtoN2O*kgtoGg</f>
        <v>7.5972598802653288E-3</v>
      </c>
      <c r="BA181" s="22">
        <f>Constants!$H72*'Activity data'!BA14*Constants!$H90*FracLEACHMM*MMLeachEF*NtoN2O*kgtoGg</f>
        <v>7.6263350606362371E-3</v>
      </c>
      <c r="BB181" s="22">
        <f>Constants!$H72*'Activity data'!BB14*Constants!$H90*FracLEACHMM*MMLeachEF*NtoN2O*kgtoGg</f>
        <v>7.65447249751021E-3</v>
      </c>
      <c r="BC181" s="22">
        <f>Constants!$H72*'Activity data'!BC14*Constants!$H90*FracLEACHMM*MMLeachEF*NtoN2O*kgtoGg</f>
        <v>7.6818418443613083E-3</v>
      </c>
      <c r="BD181" s="22">
        <f>Constants!$H72*'Activity data'!BD14*Constants!$H90*FracLEACHMM*MMLeachEF*NtoN2O*kgtoGg</f>
        <v>7.7081512302607019E-3</v>
      </c>
      <c r="BE181" s="22">
        <f>Constants!$H72*'Activity data'!BE14*Constants!$H90*FracLEACHMM*MMLeachEF*NtoN2O*kgtoGg</f>
        <v>7.7336118389427213E-3</v>
      </c>
      <c r="BF181" s="22">
        <f>Constants!$H72*'Activity data'!BF14*Constants!$H90*FracLEACHMM*MMLeachEF*NtoN2O*kgtoGg</f>
        <v>7.7578581907349923E-3</v>
      </c>
      <c r="BG181" s="22">
        <f>Constants!$H72*'Activity data'!BG14*Constants!$H90*FracLEACHMM*MMLeachEF*NtoN2O*kgtoGg</f>
        <v>7.7814643006438623E-3</v>
      </c>
      <c r="BH181" s="22">
        <f>Constants!$H72*'Activity data'!BH14*Constants!$H90*FracLEACHMM*MMLeachEF*NtoN2O*kgtoGg</f>
        <v>7.8040269990253576E-3</v>
      </c>
      <c r="BI181" s="22">
        <f>Constants!$H72*'Activity data'!BI14*Constants!$H90*FracLEACHMM*MMLeachEF*NtoN2O*kgtoGg</f>
        <v>7.8255554282695115E-3</v>
      </c>
      <c r="BJ181" s="22">
        <f>Constants!$H72*'Activity data'!BJ14*Constants!$H90*FracLEACHMM*MMLeachEF*NtoN2O*kgtoGg</f>
        <v>7.8460285396709881E-3</v>
      </c>
      <c r="BK181" s="22">
        <f>Constants!$H72*'Activity data'!BK14*Constants!$H90*FracLEACHMM*MMLeachEF*NtoN2O*kgtoGg</f>
        <v>7.8654411131304884E-3</v>
      </c>
      <c r="BL181" s="22">
        <f>Constants!$H72*'Activity data'!BL14*Constants!$H90*FracLEACHMM*MMLeachEF*NtoN2O*kgtoGg</f>
        <v>7.8840687537021833E-3</v>
      </c>
      <c r="BM181" s="22">
        <f>Constants!$H72*'Activity data'!BM14*Constants!$H90*FracLEACHMM*MMLeachEF*NtoN2O*kgtoGg</f>
        <v>7.9001678036202533E-3</v>
      </c>
      <c r="BN181" s="22">
        <f>Constants!$H72*'Activity data'!BN14*Constants!$H90*FracLEACHMM*MMLeachEF*NtoN2O*kgtoGg</f>
        <v>7.9149328906238259E-3</v>
      </c>
      <c r="BO181" s="22">
        <f>Constants!$H72*'Activity data'!BO14*Constants!$H90*FracLEACHMM*MMLeachEF*NtoN2O*kgtoGg</f>
        <v>7.9285916451099364E-3</v>
      </c>
      <c r="BP181" s="22">
        <f>Constants!$H72*'Activity data'!BP14*Constants!$H90*FracLEACHMM*MMLeachEF*NtoN2O*kgtoGg</f>
        <v>7.941028237027933E-3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2.6729002214214564E-2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2.2095080674359918E-2</v>
      </c>
      <c r="AM184" s="22">
        <f>Constants!$H75*'Activity data'!AM17*Constants!$H93*FracLEACHMM*MMLeachEF*NtoN2O*kgtoGg</f>
        <v>2.2422842853825412E-2</v>
      </c>
      <c r="AN184" s="22">
        <f>Constants!$H75*'Activity data'!AN17*Constants!$H93*FracLEACHMM*MMLeachEF*NtoN2O*kgtoGg</f>
        <v>2.2542951199580708E-2</v>
      </c>
      <c r="AO184" s="22">
        <f>Constants!$H75*'Activity data'!AO17*Constants!$H93*FracLEACHMM*MMLeachEF*NtoN2O*kgtoGg</f>
        <v>2.2595795381010256E-2</v>
      </c>
      <c r="AP184" s="22">
        <f>Constants!$H75*'Activity data'!AP17*Constants!$H93*FracLEACHMM*MMLeachEF*NtoN2O*kgtoGg</f>
        <v>2.2690443135842887E-2</v>
      </c>
      <c r="AQ184" s="22">
        <f>Constants!$H75*'Activity data'!AQ17*Constants!$H93*FracLEACHMM*MMLeachEF*NtoN2O*kgtoGg</f>
        <v>2.2738278450867185E-2</v>
      </c>
      <c r="AR184" s="22">
        <f>Constants!$H75*'Activity data'!AR17*Constants!$H93*FracLEACHMM*MMLeachEF*NtoN2O*kgtoGg</f>
        <v>2.270120815179311E-2</v>
      </c>
      <c r="AS184" s="22">
        <f>Constants!$H75*'Activity data'!AS17*Constants!$H93*FracLEACHMM*MMLeachEF*NtoN2O*kgtoGg</f>
        <v>2.2663857571003237E-2</v>
      </c>
      <c r="AT184" s="22">
        <f>Constants!$H75*'Activity data'!AT17*Constants!$H93*FracLEACHMM*MMLeachEF*NtoN2O*kgtoGg</f>
        <v>2.264210183683112E-2</v>
      </c>
      <c r="AU184" s="22">
        <f>Constants!$H75*'Activity data'!AU17*Constants!$H93*FracLEACHMM*MMLeachEF*NtoN2O*kgtoGg</f>
        <v>2.280055903216327E-2</v>
      </c>
      <c r="AV184" s="22">
        <f>Constants!$H75*'Activity data'!AV17*Constants!$H93*FracLEACHMM*MMLeachEF*NtoN2O*kgtoGg</f>
        <v>2.2875025401394418E-2</v>
      </c>
      <c r="AW184" s="22">
        <f>Constants!$H75*'Activity data'!AW17*Constants!$H93*FracLEACHMM*MMLeachEF*NtoN2O*kgtoGg</f>
        <v>2.3064728402451298E-2</v>
      </c>
      <c r="AX184" s="22">
        <f>Constants!$H75*'Activity data'!AX17*Constants!$H93*FracLEACHMM*MMLeachEF*NtoN2O*kgtoGg</f>
        <v>2.3276447617351315E-2</v>
      </c>
      <c r="AY184" s="22">
        <f>Constants!$H75*'Activity data'!AY17*Constants!$H93*FracLEACHMM*MMLeachEF*NtoN2O*kgtoGg</f>
        <v>2.3611607545532622E-2</v>
      </c>
      <c r="AZ184" s="22">
        <f>Constants!$H75*'Activity data'!AZ17*Constants!$H93*FracLEACHMM*MMLeachEF*NtoN2O*kgtoGg</f>
        <v>2.4001151545882039E-2</v>
      </c>
      <c r="BA184" s="22">
        <f>Constants!$H75*'Activity data'!BA17*Constants!$H93*FracLEACHMM*MMLeachEF*NtoN2O*kgtoGg</f>
        <v>2.4190105547248403E-2</v>
      </c>
      <c r="BB184" s="22">
        <f>Constants!$H75*'Activity data'!BB17*Constants!$H93*FracLEACHMM*MMLeachEF*NtoN2O*kgtoGg</f>
        <v>2.4371784348709673E-2</v>
      </c>
      <c r="BC184" s="22">
        <f>Constants!$H75*'Activity data'!BC17*Constants!$H93*FracLEACHMM*MMLeachEF*NtoN2O*kgtoGg</f>
        <v>2.4612487338696663E-2</v>
      </c>
      <c r="BD184" s="22">
        <f>Constants!$H75*'Activity data'!BD17*Constants!$H93*FracLEACHMM*MMLeachEF*NtoN2O*kgtoGg</f>
        <v>2.4839502825412897E-2</v>
      </c>
      <c r="BE184" s="22">
        <f>Constants!$H75*'Activity data'!BE17*Constants!$H93*FracLEACHMM*MMLeachEF*NtoN2O*kgtoGg</f>
        <v>2.5127983337408195E-2</v>
      </c>
      <c r="BF184" s="22">
        <f>Constants!$H75*'Activity data'!BF17*Constants!$H93*FracLEACHMM*MMLeachEF*NtoN2O*kgtoGg</f>
        <v>2.538450928254803E-2</v>
      </c>
      <c r="BG184" s="22">
        <f>Constants!$H75*'Activity data'!BG17*Constants!$H93*FracLEACHMM*MMLeachEF*NtoN2O*kgtoGg</f>
        <v>2.5740944720538839E-2</v>
      </c>
      <c r="BH184" s="22">
        <f>Constants!$H75*'Activity data'!BH17*Constants!$H93*FracLEACHMM*MMLeachEF*NtoN2O*kgtoGg</f>
        <v>2.6092605454102896E-2</v>
      </c>
      <c r="BI184" s="22">
        <f>Constants!$H75*'Activity data'!BI17*Constants!$H93*FracLEACHMM*MMLeachEF*NtoN2O*kgtoGg</f>
        <v>2.6452259716816903E-2</v>
      </c>
      <c r="BJ184" s="22">
        <f>Constants!$H75*'Activity data'!BJ17*Constants!$H93*FracLEACHMM*MMLeachEF*NtoN2O*kgtoGg</f>
        <v>2.6823320277795548E-2</v>
      </c>
      <c r="BK184" s="22">
        <f>Constants!$H75*'Activity data'!BK17*Constants!$H93*FracLEACHMM*MMLeachEF*NtoN2O*kgtoGg</f>
        <v>2.7212697665278538E-2</v>
      </c>
      <c r="BL184" s="22">
        <f>Constants!$H75*'Activity data'!BL17*Constants!$H93*FracLEACHMM*MMLeachEF*NtoN2O*kgtoGg</f>
        <v>2.7658393972477109E-2</v>
      </c>
      <c r="BM184" s="22">
        <f>Constants!$H75*'Activity data'!BM17*Constants!$H93*FracLEACHMM*MMLeachEF*NtoN2O*kgtoGg</f>
        <v>2.7713942316898162E-2</v>
      </c>
      <c r="BN184" s="22">
        <f>Constants!$H75*'Activity data'!BN17*Constants!$H93*FracLEACHMM*MMLeachEF*NtoN2O*kgtoGg</f>
        <v>2.7706916143059396E-2</v>
      </c>
      <c r="BO184" s="22">
        <f>Constants!$H75*'Activity data'!BO17*Constants!$H93*FracLEACHMM*MMLeachEF*NtoN2O*kgtoGg</f>
        <v>2.7703704897455553E-2</v>
      </c>
      <c r="BP184" s="22">
        <f>Constants!$H75*'Activity data'!BP17*Constants!$H93*FracLEACHMM*MMLeachEF*NtoN2O*kgtoGg</f>
        <v>2.7681426131406145E-2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3.7036593154610876E-3</v>
      </c>
      <c r="AL185" s="22">
        <f>Constants!$H76*'Activity data'!AL18*Constants!$H94*FracLEACHMM*MMLeachEF*NtoN2O*kgtoGg</f>
        <v>3.302218641381768E-3</v>
      </c>
      <c r="AM185" s="22">
        <f>Constants!$H76*'Activity data'!AM18*Constants!$H94*FracLEACHMM*MMLeachEF*NtoN2O*kgtoGg</f>
        <v>3.3512043135738084E-3</v>
      </c>
      <c r="AN185" s="22">
        <f>Constants!$H76*'Activity data'!AN18*Constants!$H94*FracLEACHMM*MMLeachEF*NtoN2O*kgtoGg</f>
        <v>3.3691550974692887E-3</v>
      </c>
      <c r="AO185" s="22">
        <f>Constants!$H76*'Activity data'!AO18*Constants!$H94*FracLEACHMM*MMLeachEF*NtoN2O*kgtoGg</f>
        <v>3.3770529206805762E-3</v>
      </c>
      <c r="AP185" s="22">
        <f>Constants!$H76*'Activity data'!AP18*Constants!$H94*FracLEACHMM*MMLeachEF*NtoN2O*kgtoGg</f>
        <v>3.3911984938504417E-3</v>
      </c>
      <c r="AQ185" s="22">
        <f>Constants!$H76*'Activity data'!AQ18*Constants!$H94*FracLEACHMM*MMLeachEF*NtoN2O*kgtoGg</f>
        <v>3.3983477173050954E-3</v>
      </c>
      <c r="AR185" s="22">
        <f>Constants!$H76*'Activity data'!AR18*Constants!$H94*FracLEACHMM*MMLeachEF*NtoN2O*kgtoGg</f>
        <v>3.39280737850986E-3</v>
      </c>
      <c r="AS185" s="22">
        <f>Constants!$H76*'Activity data'!AS18*Constants!$H94*FracLEACHMM*MMLeachEF*NtoN2O*kgtoGg</f>
        <v>3.3872251502316047E-3</v>
      </c>
      <c r="AT185" s="22">
        <f>Constants!$H76*'Activity data'!AT18*Constants!$H94*FracLEACHMM*MMLeachEF*NtoN2O*kgtoGg</f>
        <v>3.3839736485965148E-3</v>
      </c>
      <c r="AU185" s="22">
        <f>Constants!$H76*'Activity data'!AU18*Constants!$H94*FracLEACHMM*MMLeachEF*NtoN2O*kgtoGg</f>
        <v>3.407655856957677E-3</v>
      </c>
      <c r="AV185" s="22">
        <f>Constants!$H76*'Activity data'!AV18*Constants!$H94*FracLEACHMM*MMLeachEF*NtoN2O*kgtoGg</f>
        <v>3.4187852226411665E-3</v>
      </c>
      <c r="AW185" s="22">
        <f>Constants!$H76*'Activity data'!AW18*Constants!$H94*FracLEACHMM*MMLeachEF*NtoN2O*kgtoGg</f>
        <v>3.4471372705765714E-3</v>
      </c>
      <c r="AX185" s="22">
        <f>Constants!$H76*'Activity data'!AX18*Constants!$H94*FracLEACHMM*MMLeachEF*NtoN2O*kgtoGg</f>
        <v>3.4787797501169542E-3</v>
      </c>
      <c r="AY185" s="22">
        <f>Constants!$H76*'Activity data'!AY18*Constants!$H94*FracLEACHMM*MMLeachEF*NtoN2O*kgtoGg</f>
        <v>3.5288710522939511E-3</v>
      </c>
      <c r="AZ185" s="22">
        <f>Constants!$H76*'Activity data'!AZ18*Constants!$H94*FracLEACHMM*MMLeachEF*NtoN2O*kgtoGg</f>
        <v>3.5870903219382129E-3</v>
      </c>
      <c r="BA185" s="22">
        <f>Constants!$H76*'Activity data'!BA18*Constants!$H94*FracLEACHMM*MMLeachEF*NtoN2O*kgtoGg</f>
        <v>3.6153304281804932E-3</v>
      </c>
      <c r="BB185" s="22">
        <f>Constants!$H76*'Activity data'!BB18*Constants!$H94*FracLEACHMM*MMLeachEF*NtoN2O*kgtoGg</f>
        <v>3.6424832199612222E-3</v>
      </c>
      <c r="BC185" s="22">
        <f>Constants!$H76*'Activity data'!BC18*Constants!$H94*FracLEACHMM*MMLeachEF*NtoN2O*kgtoGg</f>
        <v>3.6784574674548621E-3</v>
      </c>
      <c r="BD185" s="22">
        <f>Constants!$H76*'Activity data'!BD18*Constants!$H94*FracLEACHMM*MMLeachEF*NtoN2O*kgtoGg</f>
        <v>3.7123860501636213E-3</v>
      </c>
      <c r="BE185" s="22">
        <f>Constants!$H76*'Activity data'!BE18*Constants!$H94*FracLEACHMM*MMLeachEF*NtoN2O*kgtoGg</f>
        <v>3.7555008836610017E-3</v>
      </c>
      <c r="BF185" s="22">
        <f>Constants!$H76*'Activity data'!BF18*Constants!$H94*FracLEACHMM*MMLeachEF*NtoN2O*kgtoGg</f>
        <v>3.7938399497419797E-3</v>
      </c>
      <c r="BG185" s="22">
        <f>Constants!$H76*'Activity data'!BG18*Constants!$H94*FracLEACHMM*MMLeachEF*NtoN2O*kgtoGg</f>
        <v>3.8471109816576132E-3</v>
      </c>
      <c r="BH185" s="22">
        <f>Constants!$H76*'Activity data'!BH18*Constants!$H94*FracLEACHMM*MMLeachEF*NtoN2O*kgtoGg</f>
        <v>3.8996684104777224E-3</v>
      </c>
      <c r="BI185" s="22">
        <f>Constants!$H76*'Activity data'!BI18*Constants!$H94*FracLEACHMM*MMLeachEF*NtoN2O*kgtoGg</f>
        <v>3.9534205116033283E-3</v>
      </c>
      <c r="BJ185" s="22">
        <f>Constants!$H76*'Activity data'!BJ18*Constants!$H94*FracLEACHMM*MMLeachEF*NtoN2O*kgtoGg</f>
        <v>4.008877340189029E-3</v>
      </c>
      <c r="BK185" s="22">
        <f>Constants!$H76*'Activity data'!BK18*Constants!$H94*FracLEACHMM*MMLeachEF*NtoN2O*kgtoGg</f>
        <v>4.0670717087197125E-3</v>
      </c>
      <c r="BL185" s="22">
        <f>Constants!$H76*'Activity data'!BL18*Constants!$H94*FracLEACHMM*MMLeachEF*NtoN2O*kgtoGg</f>
        <v>4.133683217214185E-3</v>
      </c>
      <c r="BM185" s="22">
        <f>Constants!$H76*'Activity data'!BM18*Constants!$H94*FracLEACHMM*MMLeachEF*NtoN2O*kgtoGg</f>
        <v>4.1419851909045508E-3</v>
      </c>
      <c r="BN185" s="22">
        <f>Constants!$H76*'Activity data'!BN18*Constants!$H94*FracLEACHMM*MMLeachEF*NtoN2O*kgtoGg</f>
        <v>4.1409350946152498E-3</v>
      </c>
      <c r="BO185" s="22">
        <f>Constants!$H76*'Activity data'!BO18*Constants!$H94*FracLEACHMM*MMLeachEF*NtoN2O*kgtoGg</f>
        <v>4.1404551581419972E-3</v>
      </c>
      <c r="BP185" s="22">
        <f>Constants!$H76*'Activity data'!BP18*Constants!$H94*FracLEACHMM*MMLeachEF*NtoN2O*kgtoGg</f>
        <v>4.1371254868165274E-3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1.7066731126843735E-2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1.7924715953761508E-2</v>
      </c>
      <c r="AM186" s="22">
        <f>Constants!$H77*'Activity data'!AM19*Constants!$H95*FracLEACHMM*MMLeachEF*NtoN2O*kgtoGg</f>
        <v>1.843341082520359E-2</v>
      </c>
      <c r="AN186" s="22">
        <f>Constants!$H77*'Activity data'!AN19*Constants!$H95*FracLEACHMM*MMLeachEF*NtoN2O*kgtoGg</f>
        <v>1.8863224078436151E-2</v>
      </c>
      <c r="AO186" s="22">
        <f>Constants!$H77*'Activity data'!AO19*Constants!$H95*FracLEACHMM*MMLeachEF*NtoN2O*kgtoGg</f>
        <v>1.9268137254069565E-2</v>
      </c>
      <c r="AP186" s="22">
        <f>Constants!$H77*'Activity data'!AP19*Constants!$H95*FracLEACHMM*MMLeachEF*NtoN2O*kgtoGg</f>
        <v>1.9697204961342345E-2</v>
      </c>
      <c r="AQ186" s="22">
        <f>Constants!$H77*'Activity data'!AQ19*Constants!$H95*FracLEACHMM*MMLeachEF*NtoN2O*kgtoGg</f>
        <v>2.0110071049455811E-2</v>
      </c>
      <c r="AR186" s="22">
        <f>Constants!$H77*'Activity data'!AR19*Constants!$H95*FracLEACHMM*MMLeachEF*NtoN2O*kgtoGg</f>
        <v>2.0477664567589916E-2</v>
      </c>
      <c r="AS186" s="22">
        <f>Constants!$H77*'Activity data'!AS19*Constants!$H95*FracLEACHMM*MMLeachEF*NtoN2O*kgtoGg</f>
        <v>2.0838835860375299E-2</v>
      </c>
      <c r="AT186" s="22">
        <f>Constants!$H77*'Activity data'!AT19*Constants!$H95*FracLEACHMM*MMLeachEF*NtoN2O*kgtoGg</f>
        <v>2.120131927021859E-2</v>
      </c>
      <c r="AU186" s="22">
        <f>Constants!$H77*'Activity data'!AU19*Constants!$H95*FracLEACHMM*MMLeachEF*NtoN2O*kgtoGg</f>
        <v>2.1649857434555643E-2</v>
      </c>
      <c r="AV186" s="22">
        <f>Constants!$H77*'Activity data'!AV19*Constants!$H95*FracLEACHMM*MMLeachEF*NtoN2O*kgtoGg</f>
        <v>2.2051544001275489E-2</v>
      </c>
      <c r="AW186" s="22">
        <f>Constants!$H77*'Activity data'!AW19*Constants!$H95*FracLEACHMM*MMLeachEF*NtoN2O*kgtoGg</f>
        <v>2.251653579676623E-2</v>
      </c>
      <c r="AX186" s="22">
        <f>Constants!$H77*'Activity data'!AX19*Constants!$H95*FracLEACHMM*MMLeachEF*NtoN2O*kgtoGg</f>
        <v>2.2997791233831506E-2</v>
      </c>
      <c r="AY186" s="22">
        <f>Constants!$H77*'Activity data'!AY19*Constants!$H95*FracLEACHMM*MMLeachEF*NtoN2O*kgtoGg</f>
        <v>2.3552505988824399E-2</v>
      </c>
      <c r="AZ186" s="22">
        <f>Constants!$H77*'Activity data'!AZ19*Constants!$H95*FracLEACHMM*MMLeachEF*NtoN2O*kgtoGg</f>
        <v>2.4145713580810361E-2</v>
      </c>
      <c r="BA186" s="22">
        <f>Constants!$H77*'Activity data'!BA19*Constants!$H95*FracLEACHMM*MMLeachEF*NtoN2O*kgtoGg</f>
        <v>2.4632058840196262E-2</v>
      </c>
      <c r="BB186" s="22">
        <f>Constants!$H77*'Activity data'!BB19*Constants!$H95*FracLEACHMM*MMLeachEF*NtoN2O*kgtoGg</f>
        <v>2.5119693646547769E-2</v>
      </c>
      <c r="BC186" s="22">
        <f>Constants!$H77*'Activity data'!BC19*Constants!$H95*FracLEACHMM*MMLeachEF*NtoN2O*kgtoGg</f>
        <v>2.5648335006758723E-2</v>
      </c>
      <c r="BD186" s="22">
        <f>Constants!$H77*'Activity data'!BD19*Constants!$H95*FracLEACHMM*MMLeachEF*NtoN2O*kgtoGg</f>
        <v>2.6175687821208025E-2</v>
      </c>
      <c r="BE186" s="22">
        <f>Constants!$H77*'Activity data'!BE19*Constants!$H95*FracLEACHMM*MMLeachEF*NtoN2O*kgtoGg</f>
        <v>2.6748333482610302E-2</v>
      </c>
      <c r="BF186" s="22">
        <f>Constants!$H77*'Activity data'!BF19*Constants!$H95*FracLEACHMM*MMLeachEF*NtoN2O*kgtoGg</f>
        <v>2.7309293249039725E-2</v>
      </c>
      <c r="BG186" s="22">
        <f>Constants!$H77*'Activity data'!BG19*Constants!$H95*FracLEACHMM*MMLeachEF*NtoN2O*kgtoGg</f>
        <v>2.7943263595812423E-2</v>
      </c>
      <c r="BH186" s="22">
        <f>Constants!$H77*'Activity data'!BH19*Constants!$H95*FracLEACHMM*MMLeachEF*NtoN2O*kgtoGg</f>
        <v>2.8585089015821099E-2</v>
      </c>
      <c r="BI186" s="22">
        <f>Constants!$H77*'Activity data'!BI19*Constants!$H95*FracLEACHMM*MMLeachEF*NtoN2O*kgtoGg</f>
        <v>2.9243481027066483E-2</v>
      </c>
      <c r="BJ186" s="22">
        <f>Constants!$H77*'Activity data'!BJ19*Constants!$H95*FracLEACHMM*MMLeachEF*NtoN2O*kgtoGg</f>
        <v>2.9921398411177573E-2</v>
      </c>
      <c r="BK186" s="22">
        <f>Constants!$H77*'Activity data'!BK19*Constants!$H95*FracLEACHMM*MMLeachEF*NtoN2O*kgtoGg</f>
        <v>3.0624438024525739E-2</v>
      </c>
      <c r="BL186" s="22">
        <f>Constants!$H77*'Activity data'!BL19*Constants!$H95*FracLEACHMM*MMLeachEF*NtoN2O*kgtoGg</f>
        <v>3.1380920824929763E-2</v>
      </c>
      <c r="BM186" s="22">
        <f>Constants!$H77*'Activity data'!BM19*Constants!$H95*FracLEACHMM*MMLeachEF*NtoN2O*kgtoGg</f>
        <v>3.1870562476557958E-2</v>
      </c>
      <c r="BN186" s="22">
        <f>Constants!$H77*'Activity data'!BN19*Constants!$H95*FracLEACHMM*MMLeachEF*NtoN2O*kgtoGg</f>
        <v>3.231947178269267E-2</v>
      </c>
      <c r="BO186" s="22">
        <f>Constants!$H77*'Activity data'!BO19*Constants!$H95*FracLEACHMM*MMLeachEF*NtoN2O*kgtoGg</f>
        <v>3.2775118101919791E-2</v>
      </c>
      <c r="BP186" s="22">
        <f>Constants!$H77*'Activity data'!BP19*Constants!$H95*FracLEACHMM*MMLeachEF*NtoN2O*kgtoGg</f>
        <v>3.322035739729421E-2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6.7319369228259429E-2</v>
      </c>
      <c r="AM187" s="22">
        <f>Constants!$H78*'Activity data'!AM20*Constants!$H96*FracLEACHMM*MMLeachEF*NtoN2O*kgtoGg</f>
        <v>7.0034797923526779E-2</v>
      </c>
      <c r="AN187" s="22">
        <f>Constants!$H78*'Activity data'!AN20*Constants!$H96*FracLEACHMM*MMLeachEF*NtoN2O*kgtoGg</f>
        <v>7.1767589190607203E-2</v>
      </c>
      <c r="AO187" s="22">
        <f>Constants!$H78*'Activity data'!AO20*Constants!$H96*FracLEACHMM*MMLeachEF*NtoN2O*kgtoGg</f>
        <v>7.3182665204028496E-2</v>
      </c>
      <c r="AP187" s="22">
        <f>Constants!$H78*'Activity data'!AP20*Constants!$H96*FracLEACHMM*MMLeachEF*NtoN2O*kgtoGg</f>
        <v>7.4808742806704007E-2</v>
      </c>
      <c r="AQ187" s="22">
        <f>Constants!$H78*'Activity data'!AQ20*Constants!$H96*FracLEACHMM*MMLeachEF*NtoN2O*kgtoGg</f>
        <v>7.6209612458541354E-2</v>
      </c>
      <c r="AR187" s="22">
        <f>Constants!$H78*'Activity data'!AR20*Constants!$H96*FracLEACHMM*MMLeachEF*NtoN2O*kgtoGg</f>
        <v>7.7220772640168078E-2</v>
      </c>
      <c r="AS187" s="22">
        <f>Constants!$H78*'Activity data'!AS20*Constants!$H96*FracLEACHMM*MMLeachEF*NtoN2O*kgtoGg</f>
        <v>7.8264676801724914E-2</v>
      </c>
      <c r="AT187" s="22">
        <f>Constants!$H78*'Activity data'!AT20*Constants!$H96*FracLEACHMM*MMLeachEF*NtoN2O*kgtoGg</f>
        <v>7.9426320853994106E-2</v>
      </c>
      <c r="AU187" s="22">
        <f>Constants!$H78*'Activity data'!AU20*Constants!$H96*FracLEACHMM*MMLeachEF*NtoN2O*kgtoGg</f>
        <v>8.1583097307667857E-2</v>
      </c>
      <c r="AV187" s="22">
        <f>Constants!$H78*'Activity data'!AV20*Constants!$H96*FracLEACHMM*MMLeachEF*NtoN2O*kgtoGg</f>
        <v>8.3355511070410115E-2</v>
      </c>
      <c r="AW187" s="22">
        <f>Constants!$H78*'Activity data'!AW20*Constants!$H96*FracLEACHMM*MMLeachEF*NtoN2O*kgtoGg</f>
        <v>8.578662118405822E-2</v>
      </c>
      <c r="AX187" s="22">
        <f>Constants!$H78*'Activity data'!AX20*Constants!$H96*FracLEACHMM*MMLeachEF*NtoN2O*kgtoGg</f>
        <v>8.8388738549836809E-2</v>
      </c>
      <c r="AY187" s="22">
        <f>Constants!$H78*'Activity data'!AY20*Constants!$H96*FracLEACHMM*MMLeachEF*NtoN2O*kgtoGg</f>
        <v>9.1733803062760966E-2</v>
      </c>
      <c r="AZ187" s="22">
        <f>Constants!$H78*'Activity data'!AZ20*Constants!$H96*FracLEACHMM*MMLeachEF*NtoN2O*kgtoGg</f>
        <v>9.545999545455576E-2</v>
      </c>
      <c r="BA187" s="22">
        <f>Constants!$H78*'Activity data'!BA20*Constants!$H96*FracLEACHMM*MMLeachEF*NtoN2O*kgtoGg</f>
        <v>9.8123061491284413E-2</v>
      </c>
      <c r="BB187" s="22">
        <f>Constants!$H78*'Activity data'!BB20*Constants!$H96*FracLEACHMM*MMLeachEF*NtoN2O*kgtoGg</f>
        <v>0.10079815277114273</v>
      </c>
      <c r="BC187" s="22">
        <f>Constants!$H78*'Activity data'!BC20*Constants!$H96*FracLEACHMM*MMLeachEF*NtoN2O*kgtoGg</f>
        <v>0.10387432756654491</v>
      </c>
      <c r="BD187" s="22">
        <f>Constants!$H78*'Activity data'!BD20*Constants!$H96*FracLEACHMM*MMLeachEF*NtoN2O*kgtoGg</f>
        <v>0.10693471904746969</v>
      </c>
      <c r="BE187" s="22">
        <f>Constants!$H78*'Activity data'!BE20*Constants!$H96*FracLEACHMM*MMLeachEF*NtoN2O*kgtoGg</f>
        <v>0.1104303206725267</v>
      </c>
      <c r="BF187" s="22">
        <f>Constants!$H78*'Activity data'!BF20*Constants!$H96*FracLEACHMM*MMLeachEF*NtoN2O*kgtoGg</f>
        <v>0.1138081636127603</v>
      </c>
      <c r="BG187" s="22">
        <f>Constants!$H78*'Activity data'!BG20*Constants!$H96*FracLEACHMM*MMLeachEF*NtoN2O*kgtoGg</f>
        <v>0.11787581618955639</v>
      </c>
      <c r="BH187" s="22">
        <f>Constants!$H78*'Activity data'!BH20*Constants!$H96*FracLEACHMM*MMLeachEF*NtoN2O*kgtoGg</f>
        <v>0.12200498371084653</v>
      </c>
      <c r="BI187" s="22">
        <f>Constants!$H78*'Activity data'!BI20*Constants!$H96*FracLEACHMM*MMLeachEF*NtoN2O*kgtoGg</f>
        <v>0.12627795709293613</v>
      </c>
      <c r="BJ187" s="22">
        <f>Constants!$H78*'Activity data'!BJ20*Constants!$H96*FracLEACHMM*MMLeachEF*NtoN2O*kgtoGg</f>
        <v>0.13072125774320001</v>
      </c>
      <c r="BK187" s="22">
        <f>Constants!$H78*'Activity data'!BK20*Constants!$H96*FracLEACHMM*MMLeachEF*NtoN2O*kgtoGg</f>
        <v>0.13538539561215654</v>
      </c>
      <c r="BL187" s="22">
        <f>Constants!$H78*'Activity data'!BL20*Constants!$H96*FracLEACHMM*MMLeachEF*NtoN2O*kgtoGg</f>
        <v>0.14052699366770421</v>
      </c>
      <c r="BM187" s="22">
        <f>Constants!$H78*'Activity data'!BM20*Constants!$H96*FracLEACHMM*MMLeachEF*NtoN2O*kgtoGg</f>
        <v>0.14318904108564576</v>
      </c>
      <c r="BN187" s="22">
        <f>Constants!$H78*'Activity data'!BN20*Constants!$H96*FracLEACHMM*MMLeachEF*NtoN2O*kgtoGg</f>
        <v>0.14548430790858607</v>
      </c>
      <c r="BO187" s="22">
        <f>Constants!$H78*'Activity data'!BO20*Constants!$H96*FracLEACHMM*MMLeachEF*NtoN2O*kgtoGg</f>
        <v>0.14785203528851432</v>
      </c>
      <c r="BP187" s="22">
        <f>Constants!$H78*'Activity data'!BP20*Constants!$H96*FracLEACHMM*MMLeachEF*NtoN2O*kgtoGg</f>
        <v>0.15013637523841239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5546875" defaultRowHeight="15" x14ac:dyDescent="0.25"/>
  <cols>
    <col min="1" max="1" width="34.42578125" customWidth="1"/>
    <col min="2" max="2" width="33.28515625" customWidth="1"/>
    <col min="3" max="3" width="27.42578125" customWidth="1"/>
    <col min="4" max="4" width="7.42578125" customWidth="1"/>
    <col min="5" max="5" width="26.140625" customWidth="1"/>
    <col min="6" max="33" width="9.7109375" customWidth="1"/>
    <col min="34" max="34" width="9.42578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1101.2673361670934</v>
      </c>
      <c r="AJ4" s="40">
        <f t="shared" si="0"/>
        <v>1014.9444970124563</v>
      </c>
      <c r="AK4" s="40">
        <f t="shared" si="0"/>
        <v>1031.6511900761543</v>
      </c>
      <c r="AL4" s="40">
        <f t="shared" ref="AL4:BN4" si="1">SUM(AL5:AL10)</f>
        <v>1041.9349692382825</v>
      </c>
      <c r="AM4" s="40">
        <f t="shared" si="1"/>
        <v>1050.0749644339012</v>
      </c>
      <c r="AN4" s="40">
        <f t="shared" si="1"/>
        <v>1059.5677978416422</v>
      </c>
      <c r="AO4" s="40">
        <f t="shared" si="1"/>
        <v>1067.5762904746384</v>
      </c>
      <c r="AP4" s="40">
        <f t="shared" si="1"/>
        <v>1072.5197498874884</v>
      </c>
      <c r="AQ4" s="40">
        <f t="shared" si="1"/>
        <v>1077.114616567332</v>
      </c>
      <c r="AR4" s="40">
        <f t="shared" si="1"/>
        <v>1081.8776480116362</v>
      </c>
      <c r="AS4" s="40">
        <f t="shared" si="1"/>
        <v>1092.2001645200364</v>
      </c>
      <c r="AT4" s="40">
        <f t="shared" si="1"/>
        <v>1099.470523490219</v>
      </c>
      <c r="AU4" s="40">
        <f t="shared" si="1"/>
        <v>1104.8646469928215</v>
      </c>
      <c r="AV4" s="40">
        <f t="shared" si="1"/>
        <v>1110.7052337429723</v>
      </c>
      <c r="AW4" s="40">
        <f t="shared" si="1"/>
        <v>1120.277174949307</v>
      </c>
      <c r="AX4" s="40">
        <f t="shared" si="1"/>
        <v>1131.2970021099229</v>
      </c>
      <c r="AY4" s="40">
        <f t="shared" si="1"/>
        <v>1135.5236937889331</v>
      </c>
      <c r="AZ4" s="40">
        <f t="shared" si="1"/>
        <v>1139.2632988644978</v>
      </c>
      <c r="BA4" s="40">
        <f t="shared" si="1"/>
        <v>1144.6347026505236</v>
      </c>
      <c r="BB4" s="40">
        <f t="shared" si="1"/>
        <v>1149.2980074170262</v>
      </c>
      <c r="BC4" s="40">
        <f t="shared" si="1"/>
        <v>1155.6347022413865</v>
      </c>
      <c r="BD4" s="40">
        <f t="shared" si="1"/>
        <v>1160.671485173403</v>
      </c>
      <c r="BE4" s="40">
        <f t="shared" si="1"/>
        <v>1171.9817562098892</v>
      </c>
      <c r="BF4" s="40">
        <f t="shared" si="1"/>
        <v>1182.9843135223377</v>
      </c>
      <c r="BG4" s="40">
        <f t="shared" si="1"/>
        <v>1194.0789427760737</v>
      </c>
      <c r="BH4" s="40">
        <f t="shared" si="1"/>
        <v>1205.3702374943687</v>
      </c>
      <c r="BI4" s="40">
        <f t="shared" si="1"/>
        <v>1217.0716075229604</v>
      </c>
      <c r="BJ4" s="40">
        <f t="shared" si="1"/>
        <v>1230.374154614708</v>
      </c>
      <c r="BK4" s="40">
        <f t="shared" si="1"/>
        <v>1231.3343393453092</v>
      </c>
      <c r="BL4" s="40">
        <f t="shared" si="1"/>
        <v>1230.2142354059226</v>
      </c>
      <c r="BM4" s="40">
        <f t="shared" si="1"/>
        <v>1229.0890361678353</v>
      </c>
      <c r="BN4" s="40">
        <f t="shared" si="1"/>
        <v>1227.2480897472515</v>
      </c>
    </row>
    <row r="5" spans="1:72" x14ac:dyDescent="0.25">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817.50416981239323</v>
      </c>
      <c r="AK5" s="27">
        <f>SUM(Emissions!AM4:AM9)</f>
        <v>833.20264347512648</v>
      </c>
      <c r="AL5" s="27">
        <f>SUM(Emissions!AN4:AN9)</f>
        <v>842.4287813491012</v>
      </c>
      <c r="AM5" s="27">
        <f>SUM(Emissions!AO4:AO9)</f>
        <v>849.48009968476947</v>
      </c>
      <c r="AN5" s="27">
        <f>SUM(Emissions!AP4:AP9)</f>
        <v>857.82163210114061</v>
      </c>
      <c r="AO5" s="27">
        <f>SUM(Emissions!AQ4:AQ9)</f>
        <v>864.64052481108149</v>
      </c>
      <c r="AP5" s="27">
        <f>SUM(Emissions!AR4:AR9)</f>
        <v>868.49769312823344</v>
      </c>
      <c r="AQ5" s="27">
        <f>SUM(Emissions!AS4:AS9)</f>
        <v>872.09306508657266</v>
      </c>
      <c r="AR5" s="27">
        <f>SUM(Emissions!AT4:AT9)</f>
        <v>875.94398943649298</v>
      </c>
      <c r="AS5" s="27">
        <f>SUM(Emissions!AU4:AU9)</f>
        <v>885.40262034901002</v>
      </c>
      <c r="AT5" s="27">
        <f>SUM(Emissions!AV4:AV9)</f>
        <v>891.93057241609847</v>
      </c>
      <c r="AU5" s="27">
        <f>SUM(Emissions!AW4:AW9)</f>
        <v>896.56774327870403</v>
      </c>
      <c r="AV5" s="27">
        <f>SUM(Emissions!AX4:AX9)</f>
        <v>901.66319163502794</v>
      </c>
      <c r="AW5" s="27">
        <f>SUM(Emissions!AY4:AY9)</f>
        <v>910.4758027697186</v>
      </c>
      <c r="AX5" s="27">
        <f>SUM(Emissions!AZ4:AZ9)</f>
        <v>920.7419261002758</v>
      </c>
      <c r="AY5" s="27">
        <f>SUM(Emissions!BA4:BA9)</f>
        <v>924.29231685051468</v>
      </c>
      <c r="AZ5" s="27">
        <f>SUM(Emissions!BB4:BB9)</f>
        <v>927.37129792391556</v>
      </c>
      <c r="BA5" s="27">
        <f>SUM(Emissions!BC4:BC9)</f>
        <v>932.08039734530917</v>
      </c>
      <c r="BB5" s="27">
        <f>SUM(Emissions!BD4:BD9)</f>
        <v>936.10111944911944</v>
      </c>
      <c r="BC5" s="27">
        <f>SUM(Emissions!BE4:BE9)</f>
        <v>941.79465393834698</v>
      </c>
      <c r="BD5" s="27">
        <f>SUM(Emissions!BF4:BF9)</f>
        <v>946.21526544376195</v>
      </c>
      <c r="BE5" s="27">
        <f>SUM(Emissions!BG4:BG9)</f>
        <v>956.89616707503455</v>
      </c>
      <c r="BF5" s="27">
        <f>SUM(Emissions!BH4:BH9)</f>
        <v>967.28703974053133</v>
      </c>
      <c r="BG5" s="27">
        <f>SUM(Emissions!BI4:BI9)</f>
        <v>977.78475459656465</v>
      </c>
      <c r="BH5" s="27">
        <f>SUM(Emissions!BJ4:BJ9)</f>
        <v>988.49360311270925</v>
      </c>
      <c r="BI5" s="27">
        <f>SUM(Emissions!BK4:BK9)</f>
        <v>999.62554842333452</v>
      </c>
      <c r="BJ5" s="27">
        <f>SUM(Emissions!BL4:BL9)</f>
        <v>1012.3574637471361</v>
      </c>
      <c r="BK5" s="27">
        <f>SUM(Emissions!BM4:BM9)</f>
        <v>1012.8832247875257</v>
      </c>
      <c r="BL5" s="27">
        <f>SUM(Emissions!BN4:BN9)</f>
        <v>1011.3672103667901</v>
      </c>
      <c r="BM5" s="27">
        <f>SUM(Emissions!BO4:BO9)</f>
        <v>1009.8649657707257</v>
      </c>
      <c r="BN5" s="27">
        <f>SUM(Emissions!BP4:BP9)</f>
        <v>1007.6736215930381</v>
      </c>
    </row>
    <row r="6" spans="1:72" x14ac:dyDescent="0.25">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146.95966438340821</v>
      </c>
      <c r="AC6" s="27">
        <f>SUM(Emissions!AE10:AE11)</f>
        <v>147.03912500631182</v>
      </c>
      <c r="AD6" s="27">
        <f>SUM(Emissions!AF10:AF11)</f>
        <v>147.22911237458149</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149.79852955915686</v>
      </c>
      <c r="AK6" s="27">
        <f>SUM(Emissions!AM10:AM11)</f>
        <v>150.44287245399701</v>
      </c>
      <c r="AL6" s="27">
        <f>SUM(Emissions!AN10:AN11)</f>
        <v>151.15597394632553</v>
      </c>
      <c r="AM6" s="27">
        <f>SUM(Emissions!AO10:AO11)</f>
        <v>151.90421284221381</v>
      </c>
      <c r="AN6" s="27">
        <f>SUM(Emissions!AP10:AP11)</f>
        <v>152.69471198074163</v>
      </c>
      <c r="AO6" s="27">
        <f>SUM(Emissions!AQ10:AQ11)</f>
        <v>153.52250104709262</v>
      </c>
      <c r="AP6" s="27">
        <f>SUM(Emissions!AR10:AR11)</f>
        <v>154.28938276318524</v>
      </c>
      <c r="AQ6" s="27">
        <f>SUM(Emissions!AS10:AS11)</f>
        <v>154.99479141486128</v>
      </c>
      <c r="AR6" s="27">
        <f>SUM(Emissions!AT10:AT11)</f>
        <v>155.63567608538554</v>
      </c>
      <c r="AS6" s="27">
        <f>SUM(Emissions!AU10:AU11)</f>
        <v>156.21582876063385</v>
      </c>
      <c r="AT6" s="27">
        <f>SUM(Emissions!AV10:AV11)</f>
        <v>156.72061670098705</v>
      </c>
      <c r="AU6" s="27">
        <f>SUM(Emissions!AW10:AW11)</f>
        <v>157.21974707398812</v>
      </c>
      <c r="AV6" s="27">
        <f>SUM(Emissions!AX10:AX11)</f>
        <v>157.70766109684729</v>
      </c>
      <c r="AW6" s="27">
        <f>SUM(Emissions!AY10:AY11)</f>
        <v>158.18772142543779</v>
      </c>
      <c r="AX6" s="27">
        <f>SUM(Emissions!AZ10:AZ11)</f>
        <v>158.65556856049966</v>
      </c>
      <c r="AY6" s="27">
        <f>SUM(Emissions!BA10:BA11)</f>
        <v>159.09776185395873</v>
      </c>
      <c r="AZ6" s="27">
        <f>SUM(Emissions!BB10:BB11)</f>
        <v>159.52993320411238</v>
      </c>
      <c r="BA6" s="27">
        <f>SUM(Emissions!BC10:BC11)</f>
        <v>159.95433711593208</v>
      </c>
      <c r="BB6" s="27">
        <f>SUM(Emissions!BD10:BD11)</f>
        <v>160.36646999290812</v>
      </c>
      <c r="BC6" s="27">
        <f>SUM(Emissions!BE10:BE11)</f>
        <v>160.76922477363746</v>
      </c>
      <c r="BD6" s="27">
        <f>SUM(Emissions!BF10:BF11)</f>
        <v>161.1570131337192</v>
      </c>
      <c r="BE6" s="27">
        <f>SUM(Emissions!BG10:BG11)</f>
        <v>161.53811702698127</v>
      </c>
      <c r="BF6" s="27">
        <f>SUM(Emissions!BH10:BH11)</f>
        <v>161.90640713556095</v>
      </c>
      <c r="BG6" s="27">
        <f>SUM(Emissions!BI10:BI11)</f>
        <v>162.261841850135</v>
      </c>
      <c r="BH6" s="27">
        <f>SUM(Emissions!BJ10:BJ11)</f>
        <v>162.60393987757189</v>
      </c>
      <c r="BI6" s="27">
        <f>SUM(Emissions!BK10:BK11)</f>
        <v>162.93246121536325</v>
      </c>
      <c r="BJ6" s="27">
        <f>SUM(Emissions!BL10:BL11)</f>
        <v>163.25136209196768</v>
      </c>
      <c r="BK6" s="27">
        <f>SUM(Emissions!BM10:BM11)</f>
        <v>163.53445707093272</v>
      </c>
      <c r="BL6" s="27">
        <f>SUM(Emissions!BN10:BN11)</f>
        <v>163.79937739656754</v>
      </c>
      <c r="BM6" s="27">
        <f>SUM(Emissions!BO10:BO11)</f>
        <v>164.04937941190667</v>
      </c>
      <c r="BN6" s="27">
        <f>SUM(Emissions!BP10:BP11)</f>
        <v>164.28258934751187</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38.314214869749947</v>
      </c>
      <c r="AH7" s="27">
        <f>SUM(Emissions!AJ12:AJ13)</f>
        <v>38.551961103128548</v>
      </c>
      <c r="AI7" s="27">
        <f>SUM(Emissions!AK12:AK13)</f>
        <v>38.805602883426992</v>
      </c>
      <c r="AJ7" s="27">
        <f>SUM(Emissions!AL12:AL13)</f>
        <v>38.989884030152659</v>
      </c>
      <c r="AK7" s="27">
        <f>SUM(Emissions!AM12:AM13)</f>
        <v>39.267607471098472</v>
      </c>
      <c r="AL7" s="27">
        <f>SUM(Emissions!AN12:AN13)</f>
        <v>39.5683451559227</v>
      </c>
      <c r="AM7" s="27">
        <f>SUM(Emissions!AO12:AO13)</f>
        <v>39.879006577730621</v>
      </c>
      <c r="AN7" s="27">
        <f>SUM(Emissions!AP12:AP13)</f>
        <v>40.202561104409924</v>
      </c>
      <c r="AO7" s="27">
        <f>SUM(Emissions!AQ12:AQ13)</f>
        <v>40.53720021756331</v>
      </c>
      <c r="AP7" s="27">
        <f>SUM(Emissions!AR12:AR13)</f>
        <v>40.844766285698341</v>
      </c>
      <c r="AQ7" s="27">
        <f>SUM(Emissions!AS12:AS13)</f>
        <v>41.125404161137311</v>
      </c>
      <c r="AR7" s="27">
        <f>SUM(Emissions!AT12:AT13)</f>
        <v>41.378268162518509</v>
      </c>
      <c r="AS7" s="27">
        <f>SUM(Emissions!AU12:AU13)</f>
        <v>41.605148449097655</v>
      </c>
      <c r="AT7" s="27">
        <f>SUM(Emissions!AV12:AV13)</f>
        <v>41.80067994035268</v>
      </c>
      <c r="AU7" s="27">
        <f>SUM(Emissions!AW12:AW13)</f>
        <v>41.992053232817696</v>
      </c>
      <c r="AV7" s="27">
        <f>SUM(Emissions!AX12:AX13)</f>
        <v>42.177252221179664</v>
      </c>
      <c r="AW7" s="27">
        <f>SUM(Emissions!AY12:AY13)</f>
        <v>42.357694621237094</v>
      </c>
      <c r="AX7" s="27">
        <f>SUM(Emissions!AZ12:AZ13)</f>
        <v>42.531817998512487</v>
      </c>
      <c r="AY7" s="27">
        <f>SUM(Emissions!BA12:BA13)</f>
        <v>42.694589879335162</v>
      </c>
      <c r="AZ7" s="27">
        <f>SUM(Emissions!BB12:BB13)</f>
        <v>42.852111981109914</v>
      </c>
      <c r="BA7" s="27">
        <f>SUM(Emissions!BC12:BC13)</f>
        <v>43.00533407662266</v>
      </c>
      <c r="BB7" s="27">
        <f>SUM(Emissions!BD12:BD13)</f>
        <v>43.152622181855484</v>
      </c>
      <c r="BC7" s="27">
        <f>SUM(Emissions!BE12:BE13)</f>
        <v>43.295158568876793</v>
      </c>
      <c r="BD7" s="27">
        <f>SUM(Emissions!BF12:BF13)</f>
        <v>43.430897169083892</v>
      </c>
      <c r="BE7" s="27">
        <f>SUM(Emissions!BG12:BG13)</f>
        <v>43.563051496580968</v>
      </c>
      <c r="BF7" s="27">
        <f>SUM(Emissions!BH12:BH13)</f>
        <v>43.689364482610287</v>
      </c>
      <c r="BG7" s="27">
        <f>SUM(Emissions!BI12:BI13)</f>
        <v>43.80988730910785</v>
      </c>
      <c r="BH7" s="27">
        <f>SUM(Emissions!BJ12:BJ13)</f>
        <v>43.924502138890482</v>
      </c>
      <c r="BI7" s="27">
        <f>SUM(Emissions!BK12:BK13)</f>
        <v>44.033179748222622</v>
      </c>
      <c r="BJ7" s="27">
        <f>SUM(Emissions!BL12:BL13)</f>
        <v>44.137463059709034</v>
      </c>
      <c r="BK7" s="27">
        <f>SUM(Emissions!BM12:BM13)</f>
        <v>44.227590536174986</v>
      </c>
      <c r="BL7" s="27">
        <f>SUM(Emissions!BN12:BN13)</f>
        <v>44.310250074359189</v>
      </c>
      <c r="BM7" s="27">
        <f>SUM(Emissions!BO12:BO13)</f>
        <v>44.386716019850759</v>
      </c>
      <c r="BN7" s="27">
        <f>SUM(Emissions!BP12:BP13)</f>
        <v>44.456339920087743</v>
      </c>
    </row>
    <row r="8" spans="1:72" x14ac:dyDescent="0.25">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5.5483103177944022</v>
      </c>
      <c r="AJ8" s="27">
        <f>Emissions!AL14</f>
        <v>5.2594752763681871</v>
      </c>
      <c r="AK8" s="27">
        <f>Emissions!AM14</f>
        <v>5.3200773987468288</v>
      </c>
      <c r="AL8" s="27">
        <f>Emissions!AN14</f>
        <v>5.3545163749368081</v>
      </c>
      <c r="AM8" s="27">
        <f>Emissions!AO14</f>
        <v>5.3801734099945513</v>
      </c>
      <c r="AN8" s="27">
        <f>Emissions!AP14</f>
        <v>5.4100424005182939</v>
      </c>
      <c r="AO8" s="27">
        <f>Emissions!AQ14</f>
        <v>5.4334851067530554</v>
      </c>
      <c r="AP8" s="27">
        <f>Emissions!AR14</f>
        <v>5.4482182607696963</v>
      </c>
      <c r="AQ8" s="27">
        <f>Emissions!AS14</f>
        <v>5.4645781472734996</v>
      </c>
      <c r="AR8" s="27">
        <f>Emissions!AT14</f>
        <v>5.4846325540790337</v>
      </c>
      <c r="AS8" s="27">
        <f>Emissions!AU14</f>
        <v>5.5291325404289164</v>
      </c>
      <c r="AT8" s="27">
        <f>Emissions!AV14</f>
        <v>5.5654149310972549</v>
      </c>
      <c r="AU8" s="27">
        <f>Emissions!AW14</f>
        <v>5.617075468057485</v>
      </c>
      <c r="AV8" s="27">
        <f>Emissions!AX14</f>
        <v>5.6725961228803161</v>
      </c>
      <c r="AW8" s="27">
        <f>Emissions!AY14</f>
        <v>5.7452958261110387</v>
      </c>
      <c r="AX8" s="27">
        <f>Emissions!AZ14</f>
        <v>5.8266619535507118</v>
      </c>
      <c r="AY8" s="27">
        <f>Emissions!BA14</f>
        <v>5.8832676592940976</v>
      </c>
      <c r="AZ8" s="27">
        <f>Emissions!BB14</f>
        <v>5.9400353043652414</v>
      </c>
      <c r="BA8" s="27">
        <f>Emissions!BC14</f>
        <v>6.0059494822867201</v>
      </c>
      <c r="BB8" s="27">
        <f>Emissions!BD14</f>
        <v>6.071414002819111</v>
      </c>
      <c r="BC8" s="27">
        <f>Emissions!BE14</f>
        <v>6.1467944588042647</v>
      </c>
      <c r="BD8" s="27">
        <f>Emissions!BF14</f>
        <v>6.2194412555818364</v>
      </c>
      <c r="BE8" s="27">
        <f>Emissions!BG14</f>
        <v>6.307766252188495</v>
      </c>
      <c r="BF8" s="27">
        <f>Emissions!BH14</f>
        <v>6.3974338322939595</v>
      </c>
      <c r="BG8" s="27">
        <f>Emissions!BI14</f>
        <v>6.4903535752187125</v>
      </c>
      <c r="BH8" s="27">
        <f>Emissions!BJ14</f>
        <v>6.5871606200362107</v>
      </c>
      <c r="BI8" s="27">
        <f>Emissions!BK14</f>
        <v>6.68903218902632</v>
      </c>
      <c r="BJ8" s="27">
        <f>Emissions!BL14</f>
        <v>6.8017351840427605</v>
      </c>
      <c r="BK8" s="27">
        <f>Emissions!BM14</f>
        <v>6.85860610660351</v>
      </c>
      <c r="BL8" s="27">
        <f>Emissions!BN14</f>
        <v>6.9074844547049681</v>
      </c>
      <c r="BM8" s="27">
        <f>Emissions!BO14</f>
        <v>6.9583121868742142</v>
      </c>
      <c r="BN8" s="27">
        <f>Emissions!BP14</f>
        <v>7.0076128657995085</v>
      </c>
    </row>
    <row r="9" spans="1:72" x14ac:dyDescent="0.25">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2.0836791108466932</v>
      </c>
      <c r="AD10" s="27">
        <f>SUM(Emissions!AF16:AF17)</f>
        <v>2.0846138094278075</v>
      </c>
      <c r="AE10" s="27">
        <f>SUM(Emissions!AG16:AG17)</f>
        <v>2.0654754572205229</v>
      </c>
      <c r="AF10" s="27">
        <f>SUM(Emissions!AH16:AH17)</f>
        <v>2.0342181138558564</v>
      </c>
      <c r="AG10" s="27">
        <f>SUM(Emissions!AI16:AI17)</f>
        <v>1.9913414611083862</v>
      </c>
      <c r="AH10" s="27">
        <f>SUM(Emissions!AJ16:AJ17)</f>
        <v>1.9602082563146459</v>
      </c>
      <c r="AI10" s="27">
        <f>SUM(Emissions!AK16:AK17)</f>
        <v>1.9318299226197024</v>
      </c>
      <c r="AJ10" s="27">
        <f>SUM(Emissions!AL16:AL17)</f>
        <v>1.7224383343854308</v>
      </c>
      <c r="AK10" s="27">
        <f>SUM(Emissions!AM16:AM17)</f>
        <v>1.7479892771854819</v>
      </c>
      <c r="AL10" s="27">
        <f>SUM(Emissions!AN16:AN17)</f>
        <v>1.7573524119962365</v>
      </c>
      <c r="AM10" s="27">
        <f>SUM(Emissions!AO16:AO17)</f>
        <v>1.7614719191926553</v>
      </c>
      <c r="AN10" s="27">
        <f>SUM(Emissions!AP16:AP17)</f>
        <v>1.7688502548317018</v>
      </c>
      <c r="AO10" s="27">
        <f>SUM(Emissions!AQ16:AQ17)</f>
        <v>1.7725792921477259</v>
      </c>
      <c r="AP10" s="27">
        <f>SUM(Emissions!AR16:AR17)</f>
        <v>1.769689449601624</v>
      </c>
      <c r="AQ10" s="27">
        <f>SUM(Emissions!AS16:AS17)</f>
        <v>1.7667777574873385</v>
      </c>
      <c r="AR10" s="27">
        <f>SUM(Emissions!AT16:AT17)</f>
        <v>1.7650817731601918</v>
      </c>
      <c r="AS10" s="27">
        <f>SUM(Emissions!AU16:AU17)</f>
        <v>1.7774344208658872</v>
      </c>
      <c r="AT10" s="27">
        <f>SUM(Emissions!AV16:AV17)</f>
        <v>1.7832395016834957</v>
      </c>
      <c r="AU10" s="27">
        <f>SUM(Emissions!AW16:AW17)</f>
        <v>1.7980279392540137</v>
      </c>
      <c r="AV10" s="27">
        <f>SUM(Emissions!AX16:AX17)</f>
        <v>1.8145326670368345</v>
      </c>
      <c r="AW10" s="27">
        <f>SUM(Emissions!AY16:AY17)</f>
        <v>1.8406603068023353</v>
      </c>
      <c r="AX10" s="27">
        <f>SUM(Emissions!AZ16:AZ17)</f>
        <v>1.8710274970842113</v>
      </c>
      <c r="AY10" s="27">
        <f>SUM(Emissions!BA16:BA17)</f>
        <v>1.8857575458306104</v>
      </c>
      <c r="AZ10" s="27">
        <f>SUM(Emissions!BB16:BB17)</f>
        <v>1.8999204509946195</v>
      </c>
      <c r="BA10" s="27">
        <f>SUM(Emissions!BC16:BC17)</f>
        <v>1.9186846303730589</v>
      </c>
      <c r="BB10" s="27">
        <f>SUM(Emissions!BD16:BD17)</f>
        <v>1.9363817903238243</v>
      </c>
      <c r="BC10" s="27">
        <f>SUM(Emissions!BE16:BE17)</f>
        <v>1.9588705017210384</v>
      </c>
      <c r="BD10" s="27">
        <f>SUM(Emissions!BF16:BF17)</f>
        <v>1.9788681712559608</v>
      </c>
      <c r="BE10" s="27">
        <f>SUM(Emissions!BG16:BG17)</f>
        <v>2.0066543591037052</v>
      </c>
      <c r="BF10" s="27">
        <f>SUM(Emissions!BH16:BH17)</f>
        <v>2.0340683313410519</v>
      </c>
      <c r="BG10" s="27">
        <f>SUM(Emissions!BI16:BI17)</f>
        <v>2.0621054450476608</v>
      </c>
      <c r="BH10" s="27">
        <f>SUM(Emissions!BJ16:BJ17)</f>
        <v>2.0910317451606919</v>
      </c>
      <c r="BI10" s="27">
        <f>SUM(Emissions!BK16:BK17)</f>
        <v>2.1213859470134984</v>
      </c>
      <c r="BJ10" s="27">
        <f>SUM(Emissions!BL16:BL17)</f>
        <v>2.1561305318524084</v>
      </c>
      <c r="BK10" s="27">
        <f>SUM(Emissions!BM16:BM17)</f>
        <v>2.1604608440722446</v>
      </c>
      <c r="BL10" s="27">
        <f>SUM(Emissions!BN16:BN17)</f>
        <v>2.1599131135007972</v>
      </c>
      <c r="BM10" s="27">
        <f>SUM(Emissions!BO16:BO17)</f>
        <v>2.15966277847778</v>
      </c>
      <c r="BN10" s="27">
        <f>SUM(Emissions!BP16:BP17)</f>
        <v>2.1579260208143043</v>
      </c>
    </row>
    <row r="11" spans="1:72" s="19" customFormat="1" ht="15.75" x14ac:dyDescent="0.25">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36.82452425157777</v>
      </c>
      <c r="AD11" s="40">
        <f t="shared" si="6"/>
        <v>36.99429818142989</v>
      </c>
      <c r="AE11" s="40">
        <f t="shared" si="6"/>
        <v>36.867987271463186</v>
      </c>
      <c r="AF11" s="40">
        <f t="shared" si="6"/>
        <v>36.560879511524732</v>
      </c>
      <c r="AG11" s="40">
        <f t="shared" si="6"/>
        <v>36.078165266151373</v>
      </c>
      <c r="AH11" s="40">
        <f t="shared" si="6"/>
        <v>35.769406849073363</v>
      </c>
      <c r="AI11" s="40">
        <f t="shared" si="6"/>
        <v>35.500627316217205</v>
      </c>
      <c r="AJ11" s="40">
        <f t="shared" si="6"/>
        <v>32.463527945081722</v>
      </c>
      <c r="AK11" s="40">
        <f t="shared" si="6"/>
        <v>33.003895098376276</v>
      </c>
      <c r="AL11" s="40">
        <f t="shared" ref="AL11:BN11" si="7">SUM(AL12:AL18)</f>
        <v>33.302180748909862</v>
      </c>
      <c r="AM11" s="40">
        <f t="shared" si="7"/>
        <v>33.522802889893413</v>
      </c>
      <c r="AN11" s="40">
        <f t="shared" si="7"/>
        <v>33.796945150375691</v>
      </c>
      <c r="AO11" s="40">
        <f t="shared" si="7"/>
        <v>34.017596581584236</v>
      </c>
      <c r="AP11" s="40">
        <f t="shared" si="7"/>
        <v>34.133523175012762</v>
      </c>
      <c r="AQ11" s="40">
        <f t="shared" si="7"/>
        <v>34.247052369158624</v>
      </c>
      <c r="AR11" s="40">
        <f t="shared" si="7"/>
        <v>34.377647699289135</v>
      </c>
      <c r="AS11" s="40">
        <f t="shared" si="7"/>
        <v>34.729198054573892</v>
      </c>
      <c r="AT11" s="40">
        <f t="shared" si="7"/>
        <v>34.976223525629912</v>
      </c>
      <c r="AU11" s="40">
        <f t="shared" si="7"/>
        <v>35.369456937092814</v>
      </c>
      <c r="AV11" s="40">
        <f t="shared" si="7"/>
        <v>35.793331715789414</v>
      </c>
      <c r="AW11" s="40">
        <f t="shared" si="7"/>
        <v>36.376102043286842</v>
      </c>
      <c r="AX11" s="40">
        <f t="shared" si="7"/>
        <v>37.032570824132904</v>
      </c>
      <c r="AY11" s="40">
        <f t="shared" si="7"/>
        <v>37.439477131799848</v>
      </c>
      <c r="AZ11" s="40">
        <f t="shared" si="7"/>
        <v>37.840717468405927</v>
      </c>
      <c r="BA11" s="40">
        <f t="shared" si="7"/>
        <v>38.321378033361398</v>
      </c>
      <c r="BB11" s="40">
        <f t="shared" si="7"/>
        <v>38.788823062497741</v>
      </c>
      <c r="BC11" s="40">
        <f t="shared" si="7"/>
        <v>39.340340963074226</v>
      </c>
      <c r="BD11" s="40">
        <f t="shared" si="7"/>
        <v>39.855502040655828</v>
      </c>
      <c r="BE11" s="40">
        <f t="shared" si="7"/>
        <v>40.506025798031636</v>
      </c>
      <c r="BF11" s="40">
        <f t="shared" si="7"/>
        <v>41.156757193870838</v>
      </c>
      <c r="BG11" s="40">
        <f t="shared" si="7"/>
        <v>41.824658288728358</v>
      </c>
      <c r="BH11" s="40">
        <f t="shared" si="7"/>
        <v>42.514606038105079</v>
      </c>
      <c r="BI11" s="40">
        <f t="shared" si="7"/>
        <v>43.23625821163715</v>
      </c>
      <c r="BJ11" s="40">
        <f t="shared" si="7"/>
        <v>44.041338171515577</v>
      </c>
      <c r="BK11" s="40">
        <f t="shared" si="7"/>
        <v>44.328548295925813</v>
      </c>
      <c r="BL11" s="40">
        <f t="shared" si="7"/>
        <v>44.534303826753629</v>
      </c>
      <c r="BM11" s="40">
        <f t="shared" si="7"/>
        <v>44.747939829060812</v>
      </c>
      <c r="BN11" s="40">
        <f t="shared" si="7"/>
        <v>44.938252283452705</v>
      </c>
    </row>
    <row r="12" spans="1:72" x14ac:dyDescent="0.25">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10.583676395984554</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10.553149488275976</v>
      </c>
      <c r="AK12" s="27">
        <f>SUM(Emissions!AM18:AM23)</f>
        <v>10.709944193068164</v>
      </c>
      <c r="AL12" s="27">
        <f>SUM(Emissions!AN18:AN23)</f>
        <v>10.836990139126312</v>
      </c>
      <c r="AM12" s="27">
        <f>SUM(Emissions!AO18:AO23)</f>
        <v>10.955106358352175</v>
      </c>
      <c r="AN12" s="27">
        <f>SUM(Emissions!AP18:AP23)</f>
        <v>11.083285230807107</v>
      </c>
      <c r="AO12" s="27">
        <f>SUM(Emissions!AQ18:AQ23)</f>
        <v>11.205882948575956</v>
      </c>
      <c r="AP12" s="27">
        <f>SUM(Emissions!AR18:AR23)</f>
        <v>11.310731140347601</v>
      </c>
      <c r="AQ12" s="27">
        <f>SUM(Emissions!AS18:AS23)</f>
        <v>11.412722295481817</v>
      </c>
      <c r="AR12" s="27">
        <f>SUM(Emissions!AT18:AT23)</f>
        <v>11.514733492326414</v>
      </c>
      <c r="AS12" s="27">
        <f>SUM(Emissions!AU18:AU23)</f>
        <v>11.648599100141091</v>
      </c>
      <c r="AT12" s="27">
        <f>SUM(Emissions!AV18:AV23)</f>
        <v>11.764024528601992</v>
      </c>
      <c r="AU12" s="27">
        <f>SUM(Emissions!AW18:AW23)</f>
        <v>11.903765038382613</v>
      </c>
      <c r="AV12" s="27">
        <f>SUM(Emissions!AX18:AX23)</f>
        <v>12.049382828878993</v>
      </c>
      <c r="AW12" s="27">
        <f>SUM(Emissions!AY18:AY23)</f>
        <v>12.222021749786924</v>
      </c>
      <c r="AX12" s="27">
        <f>SUM(Emissions!AZ18:AZ23)</f>
        <v>12.408457007486417</v>
      </c>
      <c r="AY12" s="27">
        <f>SUM(Emissions!BA18:BA23)</f>
        <v>12.554943845435602</v>
      </c>
      <c r="AZ12" s="27">
        <f>SUM(Emissions!BB18:BB23)</f>
        <v>12.701694652985744</v>
      </c>
      <c r="BA12" s="27">
        <f>SUM(Emissions!BC18:BC23)</f>
        <v>12.863247881311825</v>
      </c>
      <c r="BB12" s="27">
        <f>SUM(Emissions!BD18:BD23)</f>
        <v>13.024004631329827</v>
      </c>
      <c r="BC12" s="27">
        <f>SUM(Emissions!BE18:BE23)</f>
        <v>13.200934530145018</v>
      </c>
      <c r="BD12" s="27">
        <f>SUM(Emissions!BF18:BF23)</f>
        <v>13.373191597661407</v>
      </c>
      <c r="BE12" s="27">
        <f>SUM(Emissions!BG18:BG23)</f>
        <v>13.57097947793795</v>
      </c>
      <c r="BF12" s="27">
        <f>SUM(Emissions!BH18:BH23)</f>
        <v>13.771036598979272</v>
      </c>
      <c r="BG12" s="27">
        <f>SUM(Emissions!BI18:BI23)</f>
        <v>13.976483467369004</v>
      </c>
      <c r="BH12" s="27">
        <f>SUM(Emissions!BJ18:BJ23)</f>
        <v>14.188341450475471</v>
      </c>
      <c r="BI12" s="27">
        <f>SUM(Emissions!BK18:BK23)</f>
        <v>14.40856917208219</v>
      </c>
      <c r="BJ12" s="27">
        <f>SUM(Emissions!BL18:BL23)</f>
        <v>14.647260620570961</v>
      </c>
      <c r="BK12" s="27">
        <f>SUM(Emissions!BM18:BM23)</f>
        <v>14.790034946928957</v>
      </c>
      <c r="BL12" s="27">
        <f>SUM(Emissions!BN18:BN23)</f>
        <v>14.918050272565214</v>
      </c>
      <c r="BM12" s="27">
        <f>SUM(Emissions!BO18:BO23)</f>
        <v>15.048256916563165</v>
      </c>
      <c r="BN12" s="27">
        <f>SUM(Emissions!BP18:BP23)</f>
        <v>15.174559464207789</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4.0172291132253617E-2</v>
      </c>
      <c r="AC13" s="27">
        <f>SUM(Emissions!AE24:AE25)</f>
        <v>4.019401216223982E-2</v>
      </c>
      <c r="AD13" s="27">
        <f>SUM(Emissions!AF24:AF25)</f>
        <v>4.0245946330037502E-2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4.094831167369864E-2</v>
      </c>
      <c r="AK13" s="27">
        <f>SUM(Emissions!AM24:AM25)</f>
        <v>4.1124446604797735E-2</v>
      </c>
      <c r="AL13" s="27">
        <f>SUM(Emissions!AN24:AN25)</f>
        <v>4.1319377104107588E-2</v>
      </c>
      <c r="AM13" s="27">
        <f>SUM(Emissions!AO24:AO25)</f>
        <v>4.1523912619945993E-2</v>
      </c>
      <c r="AN13" s="27">
        <f>SUM(Emissions!AP24:AP25)</f>
        <v>4.1740000222391008E-2</v>
      </c>
      <c r="AO13" s="27">
        <f>SUM(Emissions!AQ24:AQ25)</f>
        <v>4.1966281246569113E-2</v>
      </c>
      <c r="AP13" s="27">
        <f>SUM(Emissions!AR24:AR25)</f>
        <v>4.2175912887279059E-2</v>
      </c>
      <c r="AQ13" s="27">
        <f>SUM(Emissions!AS24:AS25)</f>
        <v>4.2368740503218684E-2</v>
      </c>
      <c r="AR13" s="27">
        <f>SUM(Emissions!AT24:AT25)</f>
        <v>4.2543930108301951E-2</v>
      </c>
      <c r="AS13" s="27">
        <f>SUM(Emissions!AU24:AU25)</f>
        <v>4.2702518264235857E-2</v>
      </c>
      <c r="AT13" s="27">
        <f>SUM(Emissions!AV24:AV25)</f>
        <v>4.2840505025331169E-2</v>
      </c>
      <c r="AU13" s="27">
        <f>SUM(Emissions!AW24:AW25)</f>
        <v>4.2976945257018395E-2</v>
      </c>
      <c r="AV13" s="27">
        <f>SUM(Emissions!AX24:AX25)</f>
        <v>4.3110319433232278E-2</v>
      </c>
      <c r="AW13" s="27">
        <f>SUM(Emissions!AY24:AY25)</f>
        <v>4.3241546755791144E-2</v>
      </c>
      <c r="AX13" s="27">
        <f>SUM(Emissions!AZ24:AZ25)</f>
        <v>4.3369435529856816E-2</v>
      </c>
      <c r="AY13" s="27">
        <f>SUM(Emissions!BA24:BA25)</f>
        <v>4.3490311674995681E-2</v>
      </c>
      <c r="AZ13" s="27">
        <f>SUM(Emissions!BB24:BB25)</f>
        <v>4.3608448262815423E-2</v>
      </c>
      <c r="BA13" s="27">
        <f>SUM(Emissions!BC24:BC25)</f>
        <v>4.3724461575548698E-2</v>
      </c>
      <c r="BB13" s="27">
        <f>SUM(Emissions!BD24:BD25)</f>
        <v>4.3837120528524121E-2</v>
      </c>
      <c r="BC13" s="27">
        <f>SUM(Emissions!BE24:BE25)</f>
        <v>4.39472159235718E-2</v>
      </c>
      <c r="BD13" s="27">
        <f>SUM(Emissions!BF24:BF25)</f>
        <v>4.4053220159252823E-2</v>
      </c>
      <c r="BE13" s="27">
        <f>SUM(Emissions!BG24:BG25)</f>
        <v>4.4157397156498919E-2</v>
      </c>
      <c r="BF13" s="27">
        <f>SUM(Emissions!BH24:BH25)</f>
        <v>4.4258071430117257E-2</v>
      </c>
      <c r="BG13" s="27">
        <f>SUM(Emissions!BI24:BI25)</f>
        <v>4.4355231605953852E-2</v>
      </c>
      <c r="BH13" s="27">
        <f>SUM(Emissions!BJ24:BJ25)</f>
        <v>4.4448746119692184E-2</v>
      </c>
      <c r="BI13" s="27">
        <f>SUM(Emissions!BK24:BK25)</f>
        <v>4.4538549365230912E-2</v>
      </c>
      <c r="BJ13" s="27">
        <f>SUM(Emissions!BL24:BL25)</f>
        <v>4.4625722800955843E-2</v>
      </c>
      <c r="BK13" s="27">
        <f>SUM(Emissions!BM24:BM25)</f>
        <v>4.470310848335228E-2</v>
      </c>
      <c r="BL13" s="27">
        <f>SUM(Emissions!BN24:BN25)</f>
        <v>4.4775526017053834E-2</v>
      </c>
      <c r="BM13" s="27">
        <f>SUM(Emissions!BO24:BO25)</f>
        <v>4.484386554263721E-2</v>
      </c>
      <c r="BN13" s="27">
        <f>SUM(Emissions!BP24:BP25)</f>
        <v>4.490761485417364E-2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4.4060428405231659E-2</v>
      </c>
      <c r="AK14" s="27">
        <f>SUM(Emissions!AM26:AM27)</f>
        <v>4.4374269138299352E-2</v>
      </c>
      <c r="AL14" s="27">
        <f>SUM(Emissions!AN26:AN27)</f>
        <v>4.4714117064512865E-2</v>
      </c>
      <c r="AM14" s="27">
        <f>SUM(Emissions!AO26:AO27)</f>
        <v>4.506517928678698E-2</v>
      </c>
      <c r="AN14" s="27">
        <f>SUM(Emissions!AP26:AP27)</f>
        <v>4.5430811332445739E-2</v>
      </c>
      <c r="AO14" s="27">
        <f>SUM(Emissions!AQ26:AQ27)</f>
        <v>4.5808969489450832E-2</v>
      </c>
      <c r="AP14" s="27">
        <f>SUM(Emissions!AR26:AR27)</f>
        <v>4.6156533814455281E-2</v>
      </c>
      <c r="AQ14" s="27">
        <f>SUM(Emissions!AS26:AS27)</f>
        <v>4.6473667997491398E-2</v>
      </c>
      <c r="AR14" s="27">
        <f>SUM(Emissions!AT26:AT27)</f>
        <v>4.675941637828937E-2</v>
      </c>
      <c r="AS14" s="27">
        <f>SUM(Emissions!AU26:AU27)</f>
        <v>4.7015801922181924E-2</v>
      </c>
      <c r="AT14" s="27">
        <f>SUM(Emissions!AV26:AV27)</f>
        <v>4.7236761832315233E-2</v>
      </c>
      <c r="AU14" s="27">
        <f>SUM(Emissions!AW26:AW27)</f>
        <v>4.7453022779508802E-2</v>
      </c>
      <c r="AV14" s="27">
        <f>SUM(Emissions!AX26:AX27)</f>
        <v>4.7662306468609632E-2</v>
      </c>
      <c r="AW14" s="27">
        <f>SUM(Emissions!AY26:AY27)</f>
        <v>4.7866214986081755E-2</v>
      </c>
      <c r="AX14" s="27">
        <f>SUM(Emissions!AZ26:AZ27)</f>
        <v>4.8062982706452165E-2</v>
      </c>
      <c r="AY14" s="27">
        <f>SUM(Emissions!BA26:BA27)</f>
        <v>4.8246922694471256E-2</v>
      </c>
      <c r="AZ14" s="27">
        <f>SUM(Emissions!BB26:BB27)</f>
        <v>4.8424930181801065E-2</v>
      </c>
      <c r="BA14" s="27">
        <f>SUM(Emissions!BC26:BC27)</f>
        <v>4.8598078456984904E-2</v>
      </c>
      <c r="BB14" s="27">
        <f>SUM(Emissions!BD26:BD27)</f>
        <v>4.8764521040156855E-2</v>
      </c>
      <c r="BC14" s="27">
        <f>SUM(Emissions!BE26:BE27)</f>
        <v>4.8925593955137466E-2</v>
      </c>
      <c r="BD14" s="27">
        <f>SUM(Emissions!BF26:BF27)</f>
        <v>4.907898504682745E-2</v>
      </c>
      <c r="BE14" s="27">
        <f>SUM(Emissions!BG26:BG27)</f>
        <v>4.9228325739418988E-2</v>
      </c>
      <c r="BF14" s="27">
        <f>SUM(Emissions!BH26:BH27)</f>
        <v>4.9371065437574843E-2</v>
      </c>
      <c r="BG14" s="27">
        <f>SUM(Emissions!BI26:BI27)</f>
        <v>4.9507261979323605E-2</v>
      </c>
      <c r="BH14" s="27">
        <f>SUM(Emissions!BJ26:BJ27)</f>
        <v>4.9636782203028557E-2</v>
      </c>
      <c r="BI14" s="27">
        <f>SUM(Emissions!BK26:BK27)</f>
        <v>4.9759593084474814E-2</v>
      </c>
      <c r="BJ14" s="27">
        <f>SUM(Emissions!BL26:BL27)</f>
        <v>4.9877438199788682E-2</v>
      </c>
      <c r="BK14" s="27">
        <f>SUM(Emissions!BM26:BM27)</f>
        <v>4.9979286546429087E-2</v>
      </c>
      <c r="BL14" s="27">
        <f>SUM(Emissions!BN26:BN27)</f>
        <v>5.0072695766660624E-2</v>
      </c>
      <c r="BM14" s="27">
        <f>SUM(Emissions!BO26:BO27)</f>
        <v>5.0159105931773307E-2</v>
      </c>
      <c r="BN14" s="27">
        <f>SUM(Emissions!BP26:BP27)</f>
        <v>5.023778425944702E-2</v>
      </c>
    </row>
    <row r="15" spans="1:72" x14ac:dyDescent="0.25">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3.9153871501852065E-3</v>
      </c>
      <c r="AK15" s="27">
        <f>Emissions!AM28</f>
        <v>3.9605020635115288E-3</v>
      </c>
      <c r="AL15" s="27">
        <f>Emissions!AN28</f>
        <v>3.9861399680085124E-3</v>
      </c>
      <c r="AM15" s="27">
        <f>Emissions!AO28</f>
        <v>4.0052402052181664E-3</v>
      </c>
      <c r="AN15" s="27">
        <f>Emissions!AP28</f>
        <v>4.0274760092747297E-3</v>
      </c>
      <c r="AO15" s="27">
        <f>Emissions!AQ28</f>
        <v>4.0449278016939415E-3</v>
      </c>
      <c r="AP15" s="27">
        <f>Emissions!AR28</f>
        <v>4.0558958163507746E-3</v>
      </c>
      <c r="AQ15" s="27">
        <f>Emissions!AS28</f>
        <v>4.0680748429702722E-3</v>
      </c>
      <c r="AR15" s="27">
        <f>Emissions!AT28</f>
        <v>4.0830042347032814E-3</v>
      </c>
      <c r="AS15" s="27">
        <f>Emissions!AU28</f>
        <v>4.1161320023193042E-3</v>
      </c>
      <c r="AT15" s="27">
        <f>Emissions!AV28</f>
        <v>4.1431422264835115E-3</v>
      </c>
      <c r="AU15" s="27">
        <f>Emissions!AW28</f>
        <v>4.1816006262205717E-3</v>
      </c>
      <c r="AV15" s="27">
        <f>Emissions!AX28</f>
        <v>4.2229326692553469E-3</v>
      </c>
      <c r="AW15" s="27">
        <f>Emissions!AY28</f>
        <v>4.2770535594382183E-3</v>
      </c>
      <c r="AX15" s="27">
        <f>Emissions!AZ28</f>
        <v>4.3376261209766417E-3</v>
      </c>
      <c r="AY15" s="27">
        <f>Emissions!BA28</f>
        <v>4.3797659241411619E-3</v>
      </c>
      <c r="AZ15" s="27">
        <f>Emissions!BB28</f>
        <v>4.4220262821385685E-3</v>
      </c>
      <c r="BA15" s="27">
        <f>Emissions!BC28</f>
        <v>4.4710957257023363E-3</v>
      </c>
      <c r="BB15" s="27">
        <f>Emissions!BD28</f>
        <v>4.5198304243208942E-3</v>
      </c>
      <c r="BC15" s="27">
        <f>Emissions!BE28</f>
        <v>4.5759469859987297E-3</v>
      </c>
      <c r="BD15" s="27">
        <f>Emissions!BF28</f>
        <v>4.630028490266478E-3</v>
      </c>
      <c r="BE15" s="27">
        <f>Emissions!BG28</f>
        <v>4.6957815432958801E-3</v>
      </c>
      <c r="BF15" s="27">
        <f>Emissions!BH28</f>
        <v>4.7625340751521698E-3</v>
      </c>
      <c r="BG15" s="27">
        <f>Emissions!BI28</f>
        <v>4.8317076615517086E-3</v>
      </c>
      <c r="BH15" s="27">
        <f>Emissions!BJ28</f>
        <v>4.9037751282491786E-3</v>
      </c>
      <c r="BI15" s="27">
        <f>Emissions!BK28</f>
        <v>4.9796128518307045E-3</v>
      </c>
      <c r="BJ15" s="27">
        <f>Emissions!BL28</f>
        <v>5.0635139703429444E-3</v>
      </c>
      <c r="BK15" s="27">
        <f>Emissions!BM28</f>
        <v>5.1058512126937244E-3</v>
      </c>
      <c r="BL15" s="27">
        <f>Emissions!BN28</f>
        <v>5.1422384273914767E-3</v>
      </c>
      <c r="BM15" s="27">
        <f>Emissions!BO28</f>
        <v>5.1800768502285816E-3</v>
      </c>
      <c r="BN15" s="27">
        <f>Emissions!BP28</f>
        <v>5.2167784667618566E-3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23.230039099944452</v>
      </c>
      <c r="AD17" s="27">
        <f>SUM(Emissions!AF30:AF31)</f>
        <v>23.240459651013442</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21.53713803785411</v>
      </c>
      <c r="AJ17" s="27">
        <f>SUM(Emissions!AL30:AL31)</f>
        <v>19.202721593133379</v>
      </c>
      <c r="AK17" s="27">
        <f>SUM(Emissions!AM30:AM31)</f>
        <v>19.487578026734827</v>
      </c>
      <c r="AL17" s="27">
        <f>SUM(Emissions!AN30:AN31)</f>
        <v>19.591963575651477</v>
      </c>
      <c r="AM17" s="27">
        <f>SUM(Emissions!AO30:AO31)</f>
        <v>19.637890183422876</v>
      </c>
      <c r="AN17" s="27">
        <f>SUM(Emissions!AP30:AP31)</f>
        <v>19.720148063004878</v>
      </c>
      <c r="AO17" s="27">
        <f>SUM(Emissions!AQ30:AQ31)</f>
        <v>19.761721490604867</v>
      </c>
      <c r="AP17" s="27">
        <f>SUM(Emissions!AR30:AR31)</f>
        <v>19.729503883301909</v>
      </c>
      <c r="AQ17" s="27">
        <f>SUM(Emissions!AS30:AS31)</f>
        <v>19.697042684593452</v>
      </c>
      <c r="AR17" s="27">
        <f>SUM(Emissions!AT30:AT31)</f>
        <v>19.678134887309586</v>
      </c>
      <c r="AS17" s="27">
        <f>SUM(Emissions!AU30:AU31)</f>
        <v>19.815849225231105</v>
      </c>
      <c r="AT17" s="27">
        <f>SUM(Emissions!AV30:AV31)</f>
        <v>19.880567565818868</v>
      </c>
      <c r="AU17" s="27">
        <f>SUM(Emissions!AW30:AW31)</f>
        <v>20.045437473666929</v>
      </c>
      <c r="AV17" s="27">
        <f>SUM(Emissions!AX30:AX31)</f>
        <v>20.229441560348523</v>
      </c>
      <c r="AW17" s="27">
        <f>SUM(Emissions!AY30:AY31)</f>
        <v>20.520727339517862</v>
      </c>
      <c r="AX17" s="27">
        <f>SUM(Emissions!AZ30:AZ31)</f>
        <v>20.859278037622609</v>
      </c>
      <c r="AY17" s="27">
        <f>SUM(Emissions!BA30:BA31)</f>
        <v>21.023496993670932</v>
      </c>
      <c r="AZ17" s="27">
        <f>SUM(Emissions!BB30:BB31)</f>
        <v>21.181393110695904</v>
      </c>
      <c r="BA17" s="27">
        <f>SUM(Emissions!BC30:BC31)</f>
        <v>21.390586848047523</v>
      </c>
      <c r="BB17" s="27">
        <f>SUM(Emissions!BD30:BD31)</f>
        <v>21.587884846320968</v>
      </c>
      <c r="BC17" s="27">
        <f>SUM(Emissions!BE30:BE31)</f>
        <v>21.838601783658007</v>
      </c>
      <c r="BD17" s="27">
        <f>SUM(Emissions!BF30:BF31)</f>
        <v>22.061547170395244</v>
      </c>
      <c r="BE17" s="27">
        <f>SUM(Emissions!BG30:BG31)</f>
        <v>22.371323386311339</v>
      </c>
      <c r="BF17" s="27">
        <f>SUM(Emissions!BH30:BH31)</f>
        <v>22.676949931033757</v>
      </c>
      <c r="BG17" s="27">
        <f>SUM(Emissions!BI30:BI31)</f>
        <v>22.989523611051826</v>
      </c>
      <c r="BH17" s="27">
        <f>SUM(Emissions!BJ30:BJ31)</f>
        <v>23.312010446546083</v>
      </c>
      <c r="BI17" s="27">
        <f>SUM(Emissions!BK30:BK31)</f>
        <v>23.650416342260879</v>
      </c>
      <c r="BJ17" s="27">
        <f>SUM(Emissions!BL30:BL31)</f>
        <v>24.037768723017457</v>
      </c>
      <c r="BK17" s="27">
        <f>SUM(Emissions!BM30:BM31)</f>
        <v>24.086045505012411</v>
      </c>
      <c r="BL17" s="27">
        <f>SUM(Emissions!BN30:BN31)</f>
        <v>24.079939093269481</v>
      </c>
      <c r="BM17" s="27">
        <f>SUM(Emissions!BO30:BO31)</f>
        <v>24.077148216141374</v>
      </c>
      <c r="BN17" s="27">
        <f>SUM(Emissions!BP30:BP31)</f>
        <v>24.057785854528372</v>
      </c>
    </row>
    <row r="18" spans="1:66" x14ac:dyDescent="0.25">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3.010126579070374</v>
      </c>
      <c r="AG18" s="27">
        <f>SUM(Emissions!AI32:AI35)</f>
        <v>2.9854362546719675</v>
      </c>
      <c r="AH18" s="27">
        <f>SUM(Emissions!AJ32:AJ35)</f>
        <v>2.9805084686213328</v>
      </c>
      <c r="AI18" s="27">
        <f>SUM(Emissions!AK32:AK35)</f>
        <v>2.978868166437934</v>
      </c>
      <c r="AJ18" s="27">
        <f>SUM(Emissions!AL32:AL35)</f>
        <v>2.6179812364432546</v>
      </c>
      <c r="AK18" s="27">
        <f>SUM(Emissions!AM32:AM35)</f>
        <v>2.7161621607666815</v>
      </c>
      <c r="AL18" s="27">
        <f>SUM(Emissions!AN32:AN35)</f>
        <v>2.7824558999954472</v>
      </c>
      <c r="AM18" s="27">
        <f>SUM(Emissions!AO32:AO35)</f>
        <v>2.8384605160064109</v>
      </c>
      <c r="AN18" s="27">
        <f>SUM(Emissions!AP32:AP35)</f>
        <v>2.9015620689995965</v>
      </c>
      <c r="AO18" s="27">
        <f>SUM(Emissions!AQ32:AQ35)</f>
        <v>2.9574204638657018</v>
      </c>
      <c r="AP18" s="27">
        <f>SUM(Emissions!AR32:AR35)</f>
        <v>3.0001483088451693</v>
      </c>
      <c r="AQ18" s="27">
        <f>SUM(Emissions!AS32:AS35)</f>
        <v>3.0436254057396779</v>
      </c>
      <c r="AR18" s="27">
        <f>SUM(Emissions!AT32:AT35)</f>
        <v>3.0906414689318447</v>
      </c>
      <c r="AS18" s="27">
        <f>SUM(Emissions!AU32:AU35)</f>
        <v>3.170163777012958</v>
      </c>
      <c r="AT18" s="27">
        <f>SUM(Emissions!AV32:AV35)</f>
        <v>3.2366595221249259</v>
      </c>
      <c r="AU18" s="27">
        <f>SUM(Emissions!AW32:AW35)</f>
        <v>3.3248913563805247</v>
      </c>
      <c r="AV18" s="27">
        <f>SUM(Emissions!AX32:AX35)</f>
        <v>3.4187602679907982</v>
      </c>
      <c r="AW18" s="27">
        <f>SUM(Emissions!AY32:AY35)</f>
        <v>3.5372166386807469</v>
      </c>
      <c r="AX18" s="27">
        <f>SUM(Emissions!AZ32:AZ35)</f>
        <v>3.6683142346665969</v>
      </c>
      <c r="AY18" s="27">
        <f>SUM(Emissions!BA32:BA35)</f>
        <v>3.7641677923997028</v>
      </c>
      <c r="AZ18" s="27">
        <f>SUM(Emissions!BB32:BB35)</f>
        <v>3.8604227999975245</v>
      </c>
      <c r="BA18" s="27">
        <f>SUM(Emissions!BC32:BC35)</f>
        <v>3.9699981682438219</v>
      </c>
      <c r="BB18" s="27">
        <f>SUM(Emissions!BD32:BD35)</f>
        <v>4.0790606128539455</v>
      </c>
      <c r="BC18" s="27">
        <f>SUM(Emissions!BE32:BE35)</f>
        <v>4.202604392406494</v>
      </c>
      <c r="BD18" s="27">
        <f>SUM(Emissions!BF32:BF35)</f>
        <v>4.3222495389028284</v>
      </c>
      <c r="BE18" s="27">
        <f>SUM(Emissions!BG32:BG35)</f>
        <v>4.4648899293431397</v>
      </c>
      <c r="BF18" s="27">
        <f>SUM(Emissions!BH32:BH35)</f>
        <v>4.609627492914969</v>
      </c>
      <c r="BG18" s="27">
        <f>SUM(Emissions!BI32:BI35)</f>
        <v>4.7592055090606964</v>
      </c>
      <c r="BH18" s="27">
        <f>SUM(Emissions!BJ32:BJ35)</f>
        <v>4.9145133376325578</v>
      </c>
      <c r="BI18" s="27">
        <f>SUM(Emissions!BK32:BK35)</f>
        <v>5.0772434419925423</v>
      </c>
      <c r="BJ18" s="27">
        <f>SUM(Emissions!BL32:BL35)</f>
        <v>5.2559906529560712</v>
      </c>
      <c r="BK18" s="27">
        <f>SUM(Emissions!BM32:BM35)</f>
        <v>5.3519280977419692</v>
      </c>
      <c r="BL18" s="27">
        <f>SUM(Emissions!BN32:BN35)</f>
        <v>5.435572500707825</v>
      </c>
      <c r="BM18" s="27">
        <f>SUM(Emissions!BO32:BO35)</f>
        <v>5.521600148031637</v>
      </c>
      <c r="BN18" s="27">
        <f>SUM(Emissions!BP32:BP35)</f>
        <v>5.6047932871361636</v>
      </c>
    </row>
    <row r="19" spans="1:66" s="19" customFormat="1" ht="15.75" x14ac:dyDescent="0.25">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5.3665755836071112</v>
      </c>
      <c r="AF19" s="40">
        <f t="shared" si="11"/>
        <v>5.3622649672773735</v>
      </c>
      <c r="AG19" s="40">
        <f t="shared" si="11"/>
        <v>5.3238634740042308</v>
      </c>
      <c r="AH19" s="40">
        <f t="shared" si="11"/>
        <v>5.3145192594478221</v>
      </c>
      <c r="AI19" s="40">
        <f t="shared" si="11"/>
        <v>5.3105434668737512</v>
      </c>
      <c r="AJ19" s="40">
        <f t="shared" si="11"/>
        <v>4.7936659349888053</v>
      </c>
      <c r="AK19" s="40">
        <f t="shared" si="11"/>
        <v>4.9413549963306629</v>
      </c>
      <c r="AL19" s="40">
        <f t="shared" ref="AL19:BN19" si="12">SUM(AL20:AL26)</f>
        <v>5.0443825121853729</v>
      </c>
      <c r="AM19" s="40">
        <f t="shared" si="12"/>
        <v>5.1330130142416444</v>
      </c>
      <c r="AN19" s="40">
        <f t="shared" si="12"/>
        <v>5.2320387855880988</v>
      </c>
      <c r="AO19" s="40">
        <f t="shared" si="12"/>
        <v>5.3210610537859617</v>
      </c>
      <c r="AP19" s="40">
        <f t="shared" si="12"/>
        <v>5.3904275420752779</v>
      </c>
      <c r="AQ19" s="40">
        <f t="shared" si="12"/>
        <v>5.459839661236356</v>
      </c>
      <c r="AR19" s="40">
        <f t="shared" si="12"/>
        <v>5.533227854340959</v>
      </c>
      <c r="AS19" s="40">
        <f t="shared" si="12"/>
        <v>5.6516471816375544</v>
      </c>
      <c r="AT19" s="40">
        <f t="shared" si="12"/>
        <v>5.7504638803053503</v>
      </c>
      <c r="AU19" s="40">
        <f t="shared" si="12"/>
        <v>5.8741070839780081</v>
      </c>
      <c r="AV19" s="40">
        <f t="shared" si="12"/>
        <v>6.0052816538338787</v>
      </c>
      <c r="AW19" s="40">
        <f t="shared" si="12"/>
        <v>6.1707186963611385</v>
      </c>
      <c r="AX19" s="40">
        <f t="shared" si="12"/>
        <v>6.3534407243308308</v>
      </c>
      <c r="AY19" s="40">
        <f t="shared" si="12"/>
        <v>6.485932218340877</v>
      </c>
      <c r="AZ19" s="40">
        <f t="shared" si="12"/>
        <v>6.6186334793974737</v>
      </c>
      <c r="BA19" s="40">
        <f t="shared" si="12"/>
        <v>6.7697020222397413</v>
      </c>
      <c r="BB19" s="40">
        <f t="shared" si="12"/>
        <v>6.9196589345177504</v>
      </c>
      <c r="BC19" s="40">
        <f t="shared" si="12"/>
        <v>7.0895380140173057</v>
      </c>
      <c r="BD19" s="40">
        <f t="shared" si="12"/>
        <v>7.2535340712166683</v>
      </c>
      <c r="BE19" s="40">
        <f t="shared" si="12"/>
        <v>7.452592181399865</v>
      </c>
      <c r="BF19" s="40">
        <f t="shared" si="12"/>
        <v>7.6542530687561356</v>
      </c>
      <c r="BG19" s="40">
        <f t="shared" si="12"/>
        <v>7.8623528193078922</v>
      </c>
      <c r="BH19" s="40">
        <f t="shared" si="12"/>
        <v>8.0781286413447191</v>
      </c>
      <c r="BI19" s="40">
        <f t="shared" si="12"/>
        <v>8.3039375746307389</v>
      </c>
      <c r="BJ19" s="40">
        <f t="shared" si="12"/>
        <v>8.5517971655294023</v>
      </c>
      <c r="BK19" s="40">
        <f t="shared" si="12"/>
        <v>8.6838025373904397</v>
      </c>
      <c r="BL19" s="40">
        <f t="shared" si="12"/>
        <v>8.7984677863504288</v>
      </c>
      <c r="BM19" s="40">
        <f t="shared" si="12"/>
        <v>8.9162762352729139</v>
      </c>
      <c r="BN19" s="40">
        <f t="shared" si="12"/>
        <v>9.0299564875932905</v>
      </c>
    </row>
    <row r="20" spans="1:66" x14ac:dyDescent="0.25">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2.7146557268578313</v>
      </c>
      <c r="AF20" s="27">
        <f>SUM(Emissions!AH36:AH41)</f>
        <v>2.7128512798971709</v>
      </c>
      <c r="AG20" s="27">
        <f>SUM(Emissions!AI36:AI41)</f>
        <v>2.6960639868509828</v>
      </c>
      <c r="AH20" s="27">
        <f>SUM(Emissions!AJ36:AJ41)</f>
        <v>2.6925532758612407</v>
      </c>
      <c r="AI20" s="27">
        <f>SUM(Emissions!AK36:AK41)</f>
        <v>2.6916404315629792</v>
      </c>
      <c r="AJ20" s="27">
        <f>SUM(Emissions!AL36:AL41)</f>
        <v>2.4603811134916156</v>
      </c>
      <c r="AK20" s="27">
        <f>SUM(Emissions!AM36:AM41)</f>
        <v>2.5322443290227774</v>
      </c>
      <c r="AL20" s="27">
        <f>SUM(Emissions!AN36:AN41)</f>
        <v>2.5843912390522998</v>
      </c>
      <c r="AM20" s="27">
        <f>SUM(Emissions!AO36:AO41)</f>
        <v>2.6301705804405842</v>
      </c>
      <c r="AN20" s="27">
        <f>SUM(Emissions!AP36:AP41)</f>
        <v>2.6807241363451393</v>
      </c>
      <c r="AO20" s="27">
        <f>SUM(Emissions!AQ36:AQ41)</f>
        <v>2.7269026794152129</v>
      </c>
      <c r="AP20" s="27">
        <f>SUM(Emissions!AR36:AR41)</f>
        <v>2.7638498259679167</v>
      </c>
      <c r="AQ20" s="27">
        <f>SUM(Emissions!AS36:AS41)</f>
        <v>2.8003951207777313</v>
      </c>
      <c r="AR20" s="27">
        <f>SUM(Emissions!AT36:AT41)</f>
        <v>2.8382957291820188</v>
      </c>
      <c r="AS20" s="27">
        <f>SUM(Emissions!AU36:AU41)</f>
        <v>2.8959891744122785</v>
      </c>
      <c r="AT20" s="27">
        <f>SUM(Emissions!AV36:AV41)</f>
        <v>2.9444422761610376</v>
      </c>
      <c r="AU20" s="27">
        <f>SUM(Emissions!AW36:AW41)</f>
        <v>3.0008198567724227</v>
      </c>
      <c r="AV20" s="27">
        <f>SUM(Emissions!AX36:AX41)</f>
        <v>3.0604136492719762</v>
      </c>
      <c r="AW20" s="27">
        <f>SUM(Emissions!AY36:AY41)</f>
        <v>3.1351990365283453</v>
      </c>
      <c r="AX20" s="27">
        <f>SUM(Emissions!AZ36:AZ41)</f>
        <v>3.2175381434484498</v>
      </c>
      <c r="AY20" s="27">
        <f>SUM(Emissions!BA36:BA41)</f>
        <v>3.277200588820131</v>
      </c>
      <c r="AZ20" s="27">
        <f>SUM(Emissions!BB36:BB41)</f>
        <v>3.3368388050441231</v>
      </c>
      <c r="BA20" s="27">
        <f>SUM(Emissions!BC36:BC41)</f>
        <v>3.4045699697933323</v>
      </c>
      <c r="BB20" s="27">
        <f>SUM(Emissions!BD36:BD41)</f>
        <v>3.4716809573058987</v>
      </c>
      <c r="BC20" s="27">
        <f>SUM(Emissions!BE36:BE41)</f>
        <v>3.5475637819283774</v>
      </c>
      <c r="BD20" s="27">
        <f>SUM(Emissions!BF36:BF41)</f>
        <v>3.620695614474899</v>
      </c>
      <c r="BE20" s="27">
        <f>SUM(Emissions!BG36:BG41)</f>
        <v>3.7111550813674237</v>
      </c>
      <c r="BF20" s="27">
        <f>SUM(Emissions!BH36:BH41)</f>
        <v>3.8027114213271567</v>
      </c>
      <c r="BG20" s="27">
        <f>SUM(Emissions!BI36:BI41)</f>
        <v>3.8970781937710983</v>
      </c>
      <c r="BH20" s="27">
        <f>SUM(Emissions!BJ36:BJ41)</f>
        <v>3.9948100343140203</v>
      </c>
      <c r="BI20" s="27">
        <f>SUM(Emissions!BK36:BK41)</f>
        <v>4.0969612289871584</v>
      </c>
      <c r="BJ20" s="27">
        <f>SUM(Emissions!BL36:BL41)</f>
        <v>4.2089060809959378</v>
      </c>
      <c r="BK20" s="27">
        <f>SUM(Emissions!BM36:BM41)</f>
        <v>4.2691566889707726</v>
      </c>
      <c r="BL20" s="27">
        <f>SUM(Emissions!BN36:BN41)</f>
        <v>4.3216424248932981</v>
      </c>
      <c r="BM20" s="27">
        <f>SUM(Emissions!BO36:BO41)</f>
        <v>4.3754986582550472</v>
      </c>
      <c r="BN20" s="27">
        <f>SUM(Emissions!BP36:BP41)</f>
        <v>4.4274846926850939</v>
      </c>
    </row>
    <row r="21" spans="1:66" x14ac:dyDescent="0.25">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0.18018352824459793</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0.18332806023546683</v>
      </c>
      <c r="AK21" s="27">
        <f>SUM(Emissions!AM42:AM43)</f>
        <v>0.18411662694159658</v>
      </c>
      <c r="AL21" s="27">
        <f>SUM(Emissions!AN42:AN43)</f>
        <v>0.18498934253983601</v>
      </c>
      <c r="AM21" s="27">
        <f>SUM(Emissions!AO42:AO43)</f>
        <v>0.18590506037618337</v>
      </c>
      <c r="AN21" s="27">
        <f>SUM(Emissions!AP42:AP43)</f>
        <v>0.18687249760077163</v>
      </c>
      <c r="AO21" s="27">
        <f>SUM(Emissions!AQ42:AQ43)</f>
        <v>0.18788557138904483</v>
      </c>
      <c r="AP21" s="27">
        <f>SUM(Emissions!AR42:AR43)</f>
        <v>0.18882410488369966</v>
      </c>
      <c r="AQ21" s="27">
        <f>SUM(Emissions!AS42:AS43)</f>
        <v>0.18968740574630266</v>
      </c>
      <c r="AR21" s="27">
        <f>SUM(Emissions!AT42:AT43)</f>
        <v>0.19047174017086363</v>
      </c>
      <c r="AS21" s="27">
        <f>SUM(Emissions!AU42:AU43)</f>
        <v>0.19118174890664158</v>
      </c>
      <c r="AT21" s="27">
        <f>SUM(Emissions!AV42:AV43)</f>
        <v>0.19179952395561939</v>
      </c>
      <c r="AU21" s="27">
        <f>SUM(Emissions!AW42:AW43)</f>
        <v>0.19241037509919318</v>
      </c>
      <c r="AV21" s="27">
        <f>SUM(Emissions!AX42:AX43)</f>
        <v>0.19300749932755307</v>
      </c>
      <c r="AW21" s="27">
        <f>SUM(Emissions!AY42:AY43)</f>
        <v>0.19359501196266032</v>
      </c>
      <c r="AX21" s="27">
        <f>SUM(Emissions!AZ42:AZ43)</f>
        <v>0.1941675777148745</v>
      </c>
      <c r="AY21" s="27">
        <f>SUM(Emissions!BA42:BA43)</f>
        <v>0.19470874750457506</v>
      </c>
      <c r="AZ21" s="27">
        <f>SUM(Emissions!BB42:BB43)</f>
        <v>0.19523765213098349</v>
      </c>
      <c r="BA21" s="27">
        <f>SUM(Emissions!BC42:BC43)</f>
        <v>0.19575705072681232</v>
      </c>
      <c r="BB21" s="27">
        <f>SUM(Emissions!BD42:BD43)</f>
        <v>0.19626143165176285</v>
      </c>
      <c r="BC21" s="27">
        <f>SUM(Emissions!BE42:BE43)</f>
        <v>0.1967543353733078</v>
      </c>
      <c r="BD21" s="27">
        <f>SUM(Emissions!BF42:BF43)</f>
        <v>0.19722892272770237</v>
      </c>
      <c r="BE21" s="27">
        <f>SUM(Emissions!BG42:BG43)</f>
        <v>0.1976953294254552</v>
      </c>
      <c r="BF21" s="27">
        <f>SUM(Emissions!BH42:BH43)</f>
        <v>0.19814605421833886</v>
      </c>
      <c r="BG21" s="27">
        <f>SUM(Emissions!BI42:BI43)</f>
        <v>0.19858104618358027</v>
      </c>
      <c r="BH21" s="27">
        <f>SUM(Emissions!BJ42:BJ43)</f>
        <v>0.19899971629980201</v>
      </c>
      <c r="BI21" s="27">
        <f>SUM(Emissions!BK42:BK43)</f>
        <v>0.19940177084453281</v>
      </c>
      <c r="BJ21" s="27">
        <f>SUM(Emissions!BL42:BL43)</f>
        <v>0.19979205157216967</v>
      </c>
      <c r="BK21" s="27">
        <f>SUM(Emissions!BM42:BM43)</f>
        <v>0.2001385119380277</v>
      </c>
      <c r="BL21" s="27">
        <f>SUM(Emissions!BN42:BN43)</f>
        <v>0.20046272960263706</v>
      </c>
      <c r="BM21" s="27">
        <f>SUM(Emissions!BO42:BO43)</f>
        <v>0.2007686897790284</v>
      </c>
      <c r="BN21" s="27">
        <f>SUM(Emissions!BP42:BP43)</f>
        <v>0.20105409929037649</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0.13212269035728821</v>
      </c>
      <c r="AH22" s="27">
        <f>SUM(Emissions!AJ44:AJ45)</f>
        <v>0.13294253416938454</v>
      </c>
      <c r="AI22" s="27">
        <f>SUM(Emissions!AK44:AK45)</f>
        <v>0.13381719216548246</v>
      </c>
      <c r="AJ22" s="27">
        <f>SUM(Emissions!AL44:AL45)</f>
        <v>0.13445266704002429</v>
      </c>
      <c r="AK22" s="27">
        <f>SUM(Emissions!AM44:AM45)</f>
        <v>0.13541036820440372</v>
      </c>
      <c r="AL22" s="27">
        <f>SUM(Emissions!AN44:AN45)</f>
        <v>0.13644743165842141</v>
      </c>
      <c r="AM22" s="27">
        <f>SUM(Emissions!AO44:AO45)</f>
        <v>0.13751871611456953</v>
      </c>
      <c r="AN22" s="27">
        <f>SUM(Emissions!AP44:AP45)</f>
        <v>0.13863446113733655</v>
      </c>
      <c r="AO22" s="27">
        <f>SUM(Emissions!AQ44:AQ45)</f>
        <v>0.13978843023415627</v>
      </c>
      <c r="AP22" s="27">
        <f>SUM(Emissions!AR44:AR45)</f>
        <v>0.14084904067659279</v>
      </c>
      <c r="AQ22" s="27">
        <f>SUM(Emissions!AS44:AS45)</f>
        <v>0.14181679197321206</v>
      </c>
      <c r="AR22" s="27">
        <f>SUM(Emissions!AT44:AT45)</f>
        <v>0.14268876787747029</v>
      </c>
      <c r="AS22" s="27">
        <f>SUM(Emissions!AU44:AU45)</f>
        <v>0.14347114157229274</v>
      </c>
      <c r="AT22" s="27">
        <f>SUM(Emissions!AV44:AV45)</f>
        <v>0.14414541212075657</v>
      </c>
      <c r="AU22" s="27">
        <f>SUM(Emissions!AW44:AW45)</f>
        <v>0.14480534354174396</v>
      </c>
      <c r="AV22" s="27">
        <f>SUM(Emissions!AX44:AX45)</f>
        <v>0.14544398350022972</v>
      </c>
      <c r="AW22" s="27">
        <f>SUM(Emissions!AY44:AY45)</f>
        <v>0.14606622084558987</v>
      </c>
      <c r="AX22" s="27">
        <f>SUM(Emissions!AZ44:AZ45)</f>
        <v>0.14666666768073791</v>
      </c>
      <c r="AY22" s="27">
        <f>SUM(Emissions!BA44:BA45)</f>
        <v>0.14722797002979865</v>
      </c>
      <c r="AZ22" s="27">
        <f>SUM(Emissions!BB44:BB45)</f>
        <v>0.14777116904739476</v>
      </c>
      <c r="BA22" s="27">
        <f>SUM(Emissions!BC44:BC45)</f>
        <v>0.1482995399288064</v>
      </c>
      <c r="BB22" s="27">
        <f>SUM(Emissions!BD44:BD45)</f>
        <v>0.14880744804560178</v>
      </c>
      <c r="BC22" s="27">
        <f>SUM(Emissions!BE44:BE45)</f>
        <v>0.14929897034329428</v>
      </c>
      <c r="BD22" s="27">
        <f>SUM(Emissions!BF44:BF45)</f>
        <v>0.14976705116148831</v>
      </c>
      <c r="BE22" s="27">
        <f>SUM(Emissions!BG44:BG45)</f>
        <v>0.1502227719781781</v>
      </c>
      <c r="BF22" s="27">
        <f>SUM(Emissions!BH44:BH45)</f>
        <v>0.15065834952029897</v>
      </c>
      <c r="BG22" s="27">
        <f>SUM(Emissions!BI44:BI45)</f>
        <v>0.15107396028357462</v>
      </c>
      <c r="BH22" s="27">
        <f>SUM(Emissions!BJ44:BJ45)</f>
        <v>0.15146919791841074</v>
      </c>
      <c r="BI22" s="27">
        <f>SUM(Emissions!BK44:BK45)</f>
        <v>0.15184396164971448</v>
      </c>
      <c r="BJ22" s="27">
        <f>SUM(Emissions!BL44:BL45)</f>
        <v>0.1522035720898551</v>
      </c>
      <c r="BK22" s="27">
        <f>SUM(Emissions!BM44:BM45)</f>
        <v>0.15251436756631925</v>
      </c>
      <c r="BL22" s="27">
        <f>SUM(Emissions!BN44:BN45)</f>
        <v>0.15279941061380739</v>
      </c>
      <c r="BM22" s="27">
        <f>SUM(Emissions!BO44:BO45)</f>
        <v>0.15306309568404575</v>
      </c>
      <c r="BN22" s="27">
        <f>SUM(Emissions!BP44:BP45)</f>
        <v>0.15330318665403564</v>
      </c>
    </row>
    <row r="23" spans="1:66" x14ac:dyDescent="0.25">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0.13486096937945144</v>
      </c>
      <c r="AD25" s="27">
        <f>SUM(Emissions!AF48:AF49)</f>
        <v>0.13492146542995681</v>
      </c>
      <c r="AE25" s="27">
        <f>SUM(Emissions!AG48:AG49)</f>
        <v>0.13368278298717362</v>
      </c>
      <c r="AF25" s="27">
        <f>SUM(Emissions!AH48:AH49)</f>
        <v>0.13165972885928906</v>
      </c>
      <c r="AG25" s="27">
        <f>SUM(Emissions!AI48:AI49)</f>
        <v>0.12888464371149952</v>
      </c>
      <c r="AH25" s="27">
        <f>SUM(Emissions!AJ48:AJ49)</f>
        <v>0.12686962414513903</v>
      </c>
      <c r="AI25" s="27">
        <f>SUM(Emissions!AK48:AK49)</f>
        <v>0.12503290678710083</v>
      </c>
      <c r="AJ25" s="27">
        <f>SUM(Emissions!AL48:AL49)</f>
        <v>0.11148055488119622</v>
      </c>
      <c r="AK25" s="27">
        <f>SUM(Emissions!AM48:AM49)</f>
        <v>0.11313427636673418</v>
      </c>
      <c r="AL25" s="27">
        <f>SUM(Emissions!AN48:AN49)</f>
        <v>0.1137402820757878</v>
      </c>
      <c r="AM25" s="27">
        <f>SUM(Emissions!AO48:AO49)</f>
        <v>0.11400690697545815</v>
      </c>
      <c r="AN25" s="27">
        <f>SUM(Emissions!AP48:AP49)</f>
        <v>0.11448445147427708</v>
      </c>
      <c r="AO25" s="27">
        <f>SUM(Emissions!AQ48:AQ49)</f>
        <v>0.11472580417809469</v>
      </c>
      <c r="AP25" s="27">
        <f>SUM(Emissions!AR48:AR49)</f>
        <v>0.11453876627715662</v>
      </c>
      <c r="AQ25" s="27">
        <f>SUM(Emissions!AS48:AS49)</f>
        <v>0.11435031421703709</v>
      </c>
      <c r="AR25" s="27">
        <f>SUM(Emissions!AT48:AT49)</f>
        <v>0.11424054583225043</v>
      </c>
      <c r="AS25" s="27">
        <f>SUM(Emissions!AU48:AU49)</f>
        <v>0.115040040358697</v>
      </c>
      <c r="AT25" s="27">
        <f>SUM(Emissions!AV48:AV49)</f>
        <v>0.11541575983599724</v>
      </c>
      <c r="AU25" s="27">
        <f>SUM(Emissions!AW48:AW49)</f>
        <v>0.1163729048282303</v>
      </c>
      <c r="AV25" s="27">
        <f>SUM(Emissions!AX48:AX49)</f>
        <v>0.11744113245337107</v>
      </c>
      <c r="AW25" s="27">
        <f>SUM(Emissions!AY48:AY49)</f>
        <v>0.11913217922157555</v>
      </c>
      <c r="AX25" s="27">
        <f>SUM(Emissions!AZ48:AZ49)</f>
        <v>0.12109762039599896</v>
      </c>
      <c r="AY25" s="27">
        <f>SUM(Emissions!BA48:BA49)</f>
        <v>0.12205098631621436</v>
      </c>
      <c r="AZ25" s="27">
        <f>SUM(Emissions!BB48:BB49)</f>
        <v>0.12296764527281895</v>
      </c>
      <c r="BA25" s="27">
        <f>SUM(Emissions!BC48:BC49)</f>
        <v>0.1241821103060447</v>
      </c>
      <c r="BB25" s="27">
        <f>SUM(Emissions!BD48:BD49)</f>
        <v>0.12532751514971743</v>
      </c>
      <c r="BC25" s="27">
        <f>SUM(Emissions!BE48:BE49)</f>
        <v>0.12678304129255552</v>
      </c>
      <c r="BD25" s="27">
        <f>SUM(Emissions!BF48:BF49)</f>
        <v>0.12807734092092474</v>
      </c>
      <c r="BE25" s="27">
        <f>SUM(Emissions!BG48:BG49)</f>
        <v>0.12987573310569045</v>
      </c>
      <c r="BF25" s="27">
        <f>SUM(Emissions!BH48:BH49)</f>
        <v>0.13165003455701502</v>
      </c>
      <c r="BG25" s="27">
        <f>SUM(Emissions!BI48:BI49)</f>
        <v>0.13346466729647691</v>
      </c>
      <c r="BH25" s="27">
        <f>SUM(Emissions!BJ48:BJ49)</f>
        <v>0.13533685042366636</v>
      </c>
      <c r="BI25" s="27">
        <f>SUM(Emissions!BK48:BK49)</f>
        <v>0.1373014509541893</v>
      </c>
      <c r="BJ25" s="27">
        <f>SUM(Emissions!BL48:BL49)</f>
        <v>0.13955020814893698</v>
      </c>
      <c r="BK25" s="27">
        <f>SUM(Emissions!BM48:BM49)</f>
        <v>0.13983047688160452</v>
      </c>
      <c r="BL25" s="27">
        <f>SUM(Emissions!BN48:BN49)</f>
        <v>0.13979502637704283</v>
      </c>
      <c r="BM25" s="27">
        <f>SUM(Emissions!BO48:BO49)</f>
        <v>0.13977882406273351</v>
      </c>
      <c r="BN25" s="27">
        <f>SUM(Emissions!BP48:BP49)</f>
        <v>0.13966641672474453</v>
      </c>
    </row>
    <row r="26" spans="1:66" x14ac:dyDescent="0.25">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2.2054156910391569</v>
      </c>
      <c r="AG26" s="27">
        <f>SUM(Emissions!AI50:AI53)</f>
        <v>2.1852604118945709</v>
      </c>
      <c r="AH26" s="27">
        <f>SUM(Emissions!AJ50:AJ53)</f>
        <v>2.1799994398925189</v>
      </c>
      <c r="AI26" s="27">
        <f>SUM(Emissions!AK50:AK53)</f>
        <v>2.1772115733745303</v>
      </c>
      <c r="AJ26" s="27">
        <f>SUM(Emissions!AL50:AL53)</f>
        <v>1.9040235393405025</v>
      </c>
      <c r="AK26" s="27">
        <f>SUM(Emissions!AM50:AM53)</f>
        <v>1.9764493957951506</v>
      </c>
      <c r="AL26" s="27">
        <f>SUM(Emissions!AN50:AN53)</f>
        <v>2.0248142168590277</v>
      </c>
      <c r="AM26" s="27">
        <f>SUM(Emissions!AO50:AO53)</f>
        <v>2.0654117503348495</v>
      </c>
      <c r="AN26" s="27">
        <f>SUM(Emissions!AP50:AP53)</f>
        <v>2.1113232390305741</v>
      </c>
      <c r="AO26" s="27">
        <f>SUM(Emissions!AQ50:AQ53)</f>
        <v>2.1517585685694529</v>
      </c>
      <c r="AP26" s="27">
        <f>SUM(Emissions!AR50:AR53)</f>
        <v>2.1823658042699123</v>
      </c>
      <c r="AQ26" s="27">
        <f>SUM(Emissions!AS50:AS53)</f>
        <v>2.2135900285220727</v>
      </c>
      <c r="AR26" s="27">
        <f>SUM(Emissions!AT50:AT53)</f>
        <v>2.2475310712783561</v>
      </c>
      <c r="AS26" s="27">
        <f>SUM(Emissions!AU50:AU53)</f>
        <v>2.3059650763876447</v>
      </c>
      <c r="AT26" s="27">
        <f>SUM(Emissions!AV50:AV53)</f>
        <v>2.3546609082319394</v>
      </c>
      <c r="AU26" s="27">
        <f>SUM(Emissions!AW50:AW53)</f>
        <v>2.4196986037364181</v>
      </c>
      <c r="AV26" s="27">
        <f>SUM(Emissions!AX50:AX53)</f>
        <v>2.488975389280748</v>
      </c>
      <c r="AW26" s="27">
        <f>SUM(Emissions!AY50:AY53)</f>
        <v>2.5767262478029673</v>
      </c>
      <c r="AX26" s="27">
        <f>SUM(Emissions!AZ50:AZ53)</f>
        <v>2.6739707150907699</v>
      </c>
      <c r="AY26" s="27">
        <f>SUM(Emissions!BA50:BA53)</f>
        <v>2.744743925670158</v>
      </c>
      <c r="AZ26" s="27">
        <f>SUM(Emissions!BB50:BB53)</f>
        <v>2.8158182079021539</v>
      </c>
      <c r="BA26" s="27">
        <f>SUM(Emissions!BC50:BC53)</f>
        <v>2.8968933514847452</v>
      </c>
      <c r="BB26" s="27">
        <f>SUM(Emissions!BD50:BD53)</f>
        <v>2.97758158236477</v>
      </c>
      <c r="BC26" s="27">
        <f>SUM(Emissions!BE50:BE53)</f>
        <v>3.0691378850797708</v>
      </c>
      <c r="BD26" s="27">
        <f>SUM(Emissions!BF50:BF53)</f>
        <v>3.1577651419316548</v>
      </c>
      <c r="BE26" s="27">
        <f>SUM(Emissions!BG50:BG53)</f>
        <v>3.2636432655231178</v>
      </c>
      <c r="BF26" s="27">
        <f>SUM(Emissions!BH50:BH53)</f>
        <v>3.3710872091333273</v>
      </c>
      <c r="BG26" s="27">
        <f>SUM(Emissions!BI50:BI53)</f>
        <v>3.4821549517731616</v>
      </c>
      <c r="BH26" s="27">
        <f>SUM(Emissions!BJ50:BJ53)</f>
        <v>3.5975128423888201</v>
      </c>
      <c r="BI26" s="27">
        <f>SUM(Emissions!BK50:BK53)</f>
        <v>3.7184291621951444</v>
      </c>
      <c r="BJ26" s="27">
        <f>SUM(Emissions!BL50:BL53)</f>
        <v>3.8513452527225032</v>
      </c>
      <c r="BK26" s="27">
        <f>SUM(Emissions!BM50:BM53)</f>
        <v>3.9221624920337153</v>
      </c>
      <c r="BL26" s="27">
        <f>SUM(Emissions!BN50:BN53)</f>
        <v>3.9837681948636434</v>
      </c>
      <c r="BM26" s="27">
        <f>SUM(Emissions!BO50:BO53)</f>
        <v>4.0471669674920587</v>
      </c>
      <c r="BN26" s="27">
        <f>SUM(Emissions!BP50:BP53)</f>
        <v>4.1084480922390396</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893.03570048379652</v>
      </c>
      <c r="AL41" s="41">
        <f>Emissions!AN86</f>
        <v>897.75050855247002</v>
      </c>
      <c r="AM41" s="41">
        <f>Emissions!AO86</f>
        <v>901.41331497263798</v>
      </c>
      <c r="AN41" s="41">
        <f>Emissions!AP86</f>
        <v>904.71380330078057</v>
      </c>
      <c r="AO41" s="41">
        <f>Emissions!AQ86</f>
        <v>908.20500855686078</v>
      </c>
      <c r="AP41" s="41">
        <f>Emissions!AR86</f>
        <v>911.43996858629851</v>
      </c>
      <c r="AQ41" s="41">
        <f>Emissions!AS86</f>
        <v>914.19272561761863</v>
      </c>
      <c r="AR41" s="41">
        <f>Emissions!AT86</f>
        <v>916.89440643569799</v>
      </c>
      <c r="AS41" s="41">
        <f>Emissions!AU86</f>
        <v>919.6295770213552</v>
      </c>
      <c r="AT41" s="41">
        <f>Emissions!AV86</f>
        <v>923.26255709721102</v>
      </c>
      <c r="AU41" s="41">
        <f>Emissions!AW86</f>
        <v>926.42076444204258</v>
      </c>
      <c r="AV41" s="41">
        <f>Emissions!AX86</f>
        <v>930.16639152266441</v>
      </c>
      <c r="AW41" s="41">
        <f>Emissions!AY86</f>
        <v>934.01384504693101</v>
      </c>
      <c r="AX41" s="41">
        <f>Emissions!AZ86</f>
        <v>938.49499692262714</v>
      </c>
      <c r="AY41" s="41">
        <f>Emissions!BA86</f>
        <v>943.24544354000125</v>
      </c>
      <c r="AZ41" s="41">
        <f>Emissions!BB86</f>
        <v>946.93992351486327</v>
      </c>
      <c r="BA41" s="41">
        <f>Emissions!BC86</f>
        <v>950.58912100180544</v>
      </c>
      <c r="BB41" s="41">
        <f>Emissions!BD86</f>
        <v>954.53889983067154</v>
      </c>
      <c r="BC41" s="41">
        <f>Emissions!BE86</f>
        <v>958.41176236077661</v>
      </c>
      <c r="BD41" s="41">
        <f>Emissions!BF86</f>
        <v>962.59843220718994</v>
      </c>
      <c r="BE41" s="41">
        <f>Emissions!BG86</f>
        <v>966.6147902267171</v>
      </c>
      <c r="BF41" s="41">
        <f>Emissions!BH86</f>
        <v>971.1429371263506</v>
      </c>
      <c r="BG41" s="41">
        <f>Emissions!BI86</f>
        <v>975.64093784338002</v>
      </c>
      <c r="BH41" s="41">
        <f>Emissions!BJ86</f>
        <v>980.17496458510834</v>
      </c>
      <c r="BI41" s="41">
        <f>Emissions!BK86</f>
        <v>984.76247839379755</v>
      </c>
      <c r="BJ41" s="41">
        <f>Emissions!BL86</f>
        <v>989.43819595230968</v>
      </c>
      <c r="BK41" s="41">
        <f>Emissions!BM86</f>
        <v>994.39229079699851</v>
      </c>
      <c r="BL41" s="41">
        <f>Emissions!BN86</f>
        <v>997.3891746279678</v>
      </c>
      <c r="BM41" s="41">
        <f>Emissions!BO86</f>
        <v>1000.0726110336085</v>
      </c>
      <c r="BN41" s="41">
        <f>Emissions!BP86</f>
        <v>1002.7760830754939</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469.93000326648109</v>
      </c>
      <c r="AL42" s="41">
        <f>Emissions!AN87</f>
        <v>469.81120974710927</v>
      </c>
      <c r="AM42" s="41">
        <f>Emissions!AO87</f>
        <v>469.71892228617935</v>
      </c>
      <c r="AN42" s="41">
        <f>Emissions!AP87</f>
        <v>469.63576373159242</v>
      </c>
      <c r="AO42" s="41">
        <f>Emissions!AQ87</f>
        <v>469.54779990503181</v>
      </c>
      <c r="AP42" s="41">
        <f>Emissions!AR87</f>
        <v>469.4662923905525</v>
      </c>
      <c r="AQ42" s="41">
        <f>Emissions!AS87</f>
        <v>469.39693438255659</v>
      </c>
      <c r="AR42" s="41">
        <f>Emissions!AT87</f>
        <v>469.32886328232848</v>
      </c>
      <c r="AS42" s="41">
        <f>Emissions!AU87</f>
        <v>469.25994837949042</v>
      </c>
      <c r="AT42" s="41">
        <f>Emissions!AV87</f>
        <v>469.16841241816758</v>
      </c>
      <c r="AU42" s="41">
        <f>Emissions!AW87</f>
        <v>469.08883875155504</v>
      </c>
      <c r="AV42" s="41">
        <f>Emissions!AX87</f>
        <v>468.99446455504892</v>
      </c>
      <c r="AW42" s="41">
        <f>Emissions!AY87</f>
        <v>468.89752475641649</v>
      </c>
      <c r="AX42" s="41">
        <f>Emissions!AZ87</f>
        <v>468.7846183995934</v>
      </c>
      <c r="AY42" s="41">
        <f>Emissions!BA87</f>
        <v>468.66492693728014</v>
      </c>
      <c r="AZ42" s="41">
        <f>Emissions!BB87</f>
        <v>468.57184143473791</v>
      </c>
      <c r="BA42" s="41">
        <f>Emissions!BC87</f>
        <v>468.47989686222451</v>
      </c>
      <c r="BB42" s="41">
        <f>Emissions!BD87</f>
        <v>468.38037889224842</v>
      </c>
      <c r="BC42" s="41">
        <f>Emissions!BE87</f>
        <v>468.282798892534</v>
      </c>
      <c r="BD42" s="41">
        <f>Emissions!BF87</f>
        <v>468.17731225590751</v>
      </c>
      <c r="BE42" s="41">
        <f>Emissions!BG87</f>
        <v>468.07611676772478</v>
      </c>
      <c r="BF42" s="41">
        <f>Emissions!BH87</f>
        <v>467.96202633210038</v>
      </c>
      <c r="BG42" s="41">
        <f>Emissions!BI87</f>
        <v>467.84869545467535</v>
      </c>
      <c r="BH42" s="41">
        <f>Emissions!BJ87</f>
        <v>467.73445687152821</v>
      </c>
      <c r="BI42" s="41">
        <f>Emissions!BK87</f>
        <v>467.61887063714414</v>
      </c>
      <c r="BJ42" s="41">
        <f>Emissions!BL87</f>
        <v>467.50106203576007</v>
      </c>
      <c r="BK42" s="41">
        <f>Emissions!BM87</f>
        <v>467.37623948660638</v>
      </c>
      <c r="BL42" s="41">
        <f>Emissions!BN87</f>
        <v>467.30073050039869</v>
      </c>
      <c r="BM42" s="41">
        <f>Emissions!BO87</f>
        <v>467.23311908334972</v>
      </c>
      <c r="BN42" s="41">
        <f>Emissions!BP87</f>
        <v>467.16500285174465</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52.728403644181718</v>
      </c>
      <c r="AJ43" s="41">
        <f t="shared" si="24"/>
        <v>49.683325313088737</v>
      </c>
      <c r="AK43" s="41">
        <f t="shared" si="24"/>
        <v>50.226615761258799</v>
      </c>
      <c r="AL43" s="41">
        <f t="shared" si="24"/>
        <v>50.58200825786507</v>
      </c>
      <c r="AM43" s="41">
        <f t="shared" si="24"/>
        <v>50.859363141767943</v>
      </c>
      <c r="AN43" s="41">
        <f t="shared" si="24"/>
        <v>51.1827053487306</v>
      </c>
      <c r="AO43" s="41">
        <f t="shared" si="24"/>
        <v>51.454328303014712</v>
      </c>
      <c r="AP43" s="41">
        <f t="shared" si="24"/>
        <v>51.617928433151818</v>
      </c>
      <c r="AQ43" s="41">
        <f t="shared" si="24"/>
        <v>51.767784973848201</v>
      </c>
      <c r="AR43" s="41">
        <f t="shared" si="24"/>
        <v>51.922993706447684</v>
      </c>
      <c r="AS43" s="41">
        <f t="shared" si="24"/>
        <v>52.271335132649909</v>
      </c>
      <c r="AT43" s="41">
        <f t="shared" si="24"/>
        <v>52.515120785076498</v>
      </c>
      <c r="AU43" s="41">
        <f t="shared" si="24"/>
        <v>52.684327045110415</v>
      </c>
      <c r="AV43" s="41">
        <f t="shared" si="24"/>
        <v>52.86945856980924</v>
      </c>
      <c r="AW43" s="41">
        <f t="shared" si="24"/>
        <v>53.183029856820831</v>
      </c>
      <c r="AX43" s="41">
        <f t="shared" si="24"/>
        <v>53.546850024283628</v>
      </c>
      <c r="AY43" s="41">
        <f t="shared" si="24"/>
        <v>53.674716612400445</v>
      </c>
      <c r="AZ43" s="41">
        <f t="shared" si="24"/>
        <v>53.781832905303929</v>
      </c>
      <c r="BA43" s="41">
        <f t="shared" si="24"/>
        <v>53.943898625380641</v>
      </c>
      <c r="BB43" s="41">
        <f t="shared" si="24"/>
        <v>54.080893370855158</v>
      </c>
      <c r="BC43" s="41">
        <f t="shared" si="24"/>
        <v>54.273830331238905</v>
      </c>
      <c r="BD43" s="41">
        <f t="shared" si="24"/>
        <v>54.421215187953457</v>
      </c>
      <c r="BE43" s="41">
        <f t="shared" si="24"/>
        <v>54.788208098277252</v>
      </c>
      <c r="BF43" s="41">
        <f t="shared" si="24"/>
        <v>55.14430860727056</v>
      </c>
      <c r="BG43" s="41">
        <f t="shared" si="24"/>
        <v>55.501791475263005</v>
      </c>
      <c r="BH43" s="41">
        <f t="shared" si="24"/>
        <v>55.864324932619439</v>
      </c>
      <c r="BI43" s="41">
        <f t="shared" si="24"/>
        <v>56.23914779322314</v>
      </c>
      <c r="BJ43" s="41">
        <f t="shared" si="24"/>
        <v>56.666863446963255</v>
      </c>
      <c r="BK43" s="41">
        <f t="shared" si="24"/>
        <v>56.672588464108799</v>
      </c>
      <c r="BL43" s="41">
        <f t="shared" si="24"/>
        <v>56.601397548857399</v>
      </c>
      <c r="BM43" s="41">
        <f t="shared" si="24"/>
        <v>56.528266267913892</v>
      </c>
      <c r="BN43" s="41">
        <f t="shared" si="24"/>
        <v>56.429898175690553</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6.6038726306154443</v>
      </c>
      <c r="AL44" s="22">
        <f>Emissions!AN88</f>
        <v>6.6020002997082523</v>
      </c>
      <c r="AM44" s="22">
        <f>Emissions!AO88</f>
        <v>6.6005457366448876</v>
      </c>
      <c r="AN44" s="22">
        <f>Emissions!AP88</f>
        <v>6.5992350562914988</v>
      </c>
      <c r="AO44" s="22">
        <f>Emissions!AQ88</f>
        <v>6.5978486389847708</v>
      </c>
      <c r="AP44" s="22">
        <f>Emissions!AR88</f>
        <v>6.5965639810393304</v>
      </c>
      <c r="AQ44" s="22">
        <f>Emissions!AS88</f>
        <v>6.5954708141501044</v>
      </c>
      <c r="AR44" s="22">
        <f>Emissions!AT88</f>
        <v>6.5943979304985572</v>
      </c>
      <c r="AS44" s="22">
        <f>Emissions!AU88</f>
        <v>6.5933117474876308</v>
      </c>
      <c r="AT44" s="22">
        <f>Emissions!AV88</f>
        <v>6.5918690289756237</v>
      </c>
      <c r="AU44" s="22">
        <f>Emissions!AW88</f>
        <v>6.5906148508337079</v>
      </c>
      <c r="AV44" s="22">
        <f>Emissions!AX88</f>
        <v>6.5891273982698468</v>
      </c>
      <c r="AW44" s="22">
        <f>Emissions!AY88</f>
        <v>6.5875995086839829</v>
      </c>
      <c r="AX44" s="22">
        <f>Emissions!AZ88</f>
        <v>6.5858199666465369</v>
      </c>
      <c r="AY44" s="22">
        <f>Emissions!BA88</f>
        <v>6.5839334830622374</v>
      </c>
      <c r="AZ44" s="22">
        <f>Emissions!BB88</f>
        <v>6.5824663418886864</v>
      </c>
      <c r="BA44" s="22">
        <f>Emissions!BC88</f>
        <v>6.5810171831654198</v>
      </c>
      <c r="BB44" s="22">
        <f>Emissions!BD88</f>
        <v>6.579448658451339</v>
      </c>
      <c r="BC44" s="22">
        <f>Emissions!BE88</f>
        <v>6.5779106785147636</v>
      </c>
      <c r="BD44" s="22">
        <f>Emissions!BF88</f>
        <v>6.5762480803267822</v>
      </c>
      <c r="BE44" s="22">
        <f>Emissions!BG88</f>
        <v>6.5746531158775889</v>
      </c>
      <c r="BF44" s="22">
        <f>Emissions!BH88</f>
        <v>6.5728549113125228</v>
      </c>
      <c r="BG44" s="22">
        <f>Emissions!BI88</f>
        <v>6.5710686783120691</v>
      </c>
      <c r="BH44" s="22">
        <f>Emissions!BJ88</f>
        <v>6.5692681387611636</v>
      </c>
      <c r="BI44" s="22">
        <f>Emissions!BK88</f>
        <v>6.5674463585813401</v>
      </c>
      <c r="BJ44" s="22">
        <f>Emissions!BL88</f>
        <v>6.5655895511841793</v>
      </c>
      <c r="BK44" s="22">
        <f>Emissions!BM88</f>
        <v>6.563622195406432</v>
      </c>
      <c r="BL44" s="22">
        <f>Emissions!BN88</f>
        <v>6.5624320815905026</v>
      </c>
      <c r="BM44" s="22">
        <f>Emissions!BO88</f>
        <v>6.5613664431071133</v>
      </c>
      <c r="BN44" s="22">
        <f>Emissions!BP88</f>
        <v>6.5602928481299632</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6.0478064170898813</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5.3359421475056807</v>
      </c>
      <c r="AK45" s="22">
        <f>Emissions!AM89+SUM(Emissions!AM91:AM106)</f>
        <v>5.4520259372188402</v>
      </c>
      <c r="AL45" s="22">
        <f>Emissions!AN89+SUM(Emissions!AN91:AN106)</f>
        <v>5.527429136351123</v>
      </c>
      <c r="AM45" s="22">
        <f>Emissions!AO89+SUM(Emissions!AO91:AO106)</f>
        <v>5.589474776870536</v>
      </c>
      <c r="AN45" s="22">
        <f>Emissions!AP89+SUM(Emissions!AP91:AP106)</f>
        <v>5.6603993897755727</v>
      </c>
      <c r="AO45" s="22">
        <f>Emissions!AQ89+SUM(Emissions!AQ91:AQ106)</f>
        <v>5.7220376057934699</v>
      </c>
      <c r="AP45" s="22">
        <f>Emissions!AR89+SUM(Emissions!AR91:AR106)</f>
        <v>5.7651689046772381</v>
      </c>
      <c r="AQ45" s="22">
        <f>Emissions!AS89+SUM(Emissions!AS91:AS106)</f>
        <v>5.8072584891728196</v>
      </c>
      <c r="AR45" s="22">
        <f>Emissions!AT89+SUM(Emissions!AT91:AT106)</f>
        <v>5.8517040333483523</v>
      </c>
      <c r="AS45" s="22">
        <f>Emissions!AU89+SUM(Emissions!AU91:AU106)</f>
        <v>5.9339420913262826</v>
      </c>
      <c r="AT45" s="22">
        <f>Emissions!AV89+SUM(Emissions!AV91:AV106)</f>
        <v>5.9977533939913155</v>
      </c>
      <c r="AU45" s="22">
        <f>Emissions!AW89+SUM(Emissions!AW91:AW106)</f>
        <v>6.0661252317198313</v>
      </c>
      <c r="AV45" s="22">
        <f>Emissions!AX89+SUM(Emissions!AX91:AX106)</f>
        <v>6.139158182945585</v>
      </c>
      <c r="AW45" s="22">
        <f>Emissions!AY89+SUM(Emissions!AY91:AY106)</f>
        <v>6.2391475820034685</v>
      </c>
      <c r="AX45" s="22">
        <f>Emissions!AZ89+SUM(Emissions!AZ91:AZ106)</f>
        <v>6.35125479472803</v>
      </c>
      <c r="AY45" s="22">
        <f>Emissions!BA89+SUM(Emissions!BA91:BA106)</f>
        <v>6.4193638066937391</v>
      </c>
      <c r="AZ45" s="22">
        <f>Emissions!BB89+SUM(Emissions!BB91:BB106)</f>
        <v>6.4859006696880677</v>
      </c>
      <c r="BA45" s="22">
        <f>Emissions!BC89+SUM(Emissions!BC91:BC106)</f>
        <v>6.5656189613054936</v>
      </c>
      <c r="BB45" s="22">
        <f>Emissions!BD89+SUM(Emissions!BD91:BD106)</f>
        <v>6.6424568082556101</v>
      </c>
      <c r="BC45" s="22">
        <f>Emissions!BE89+SUM(Emissions!BE91:BE106)</f>
        <v>6.7332570442514461</v>
      </c>
      <c r="BD45" s="22">
        <f>Emissions!BF89+SUM(Emissions!BF91:BF106)</f>
        <v>6.8171770574583448</v>
      </c>
      <c r="BE45" s="22">
        <f>Emissions!BG89+SUM(Emissions!BG91:BG106)</f>
        <v>6.9366614824560031</v>
      </c>
      <c r="BF45" s="22">
        <f>Emissions!BH89+SUM(Emissions!BH91:BH106)</f>
        <v>7.056148621707294</v>
      </c>
      <c r="BG45" s="22">
        <f>Emissions!BI89+SUM(Emissions!BI91:BI106)</f>
        <v>7.1785906997744826</v>
      </c>
      <c r="BH45" s="22">
        <f>Emissions!BJ89+SUM(Emissions!BJ91:BJ106)</f>
        <v>7.3048536461054097</v>
      </c>
      <c r="BI45" s="22">
        <f>Emissions!BK89+SUM(Emissions!BK91:BK106)</f>
        <v>7.4366373977083713</v>
      </c>
      <c r="BJ45" s="22">
        <f>Emissions!BL89+SUM(Emissions!BL91:BL106)</f>
        <v>7.5829680089561098</v>
      </c>
      <c r="BK45" s="22">
        <f>Emissions!BM89+SUM(Emissions!BM91:BM106)</f>
        <v>7.639238976055224</v>
      </c>
      <c r="BL45" s="22">
        <f>Emissions!BN89+SUM(Emissions!BN91:BN106)</f>
        <v>7.6812354391416369</v>
      </c>
      <c r="BM45" s="22">
        <f>Emissions!BO89+SUM(Emissions!BO91:BO106)</f>
        <v>7.7245043404088181</v>
      </c>
      <c r="BN45" s="22">
        <f>Emissions!BP89+SUM(Emissions!BP91:BP106)</f>
        <v>7.7636147761304564</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2.9687836447274525</v>
      </c>
      <c r="AL46" s="22">
        <f>Emissions!AN90</f>
        <v>2.9827616944621238</v>
      </c>
      <c r="AM46" s="22">
        <f>Emissions!AO90</f>
        <v>2.9936208619115394</v>
      </c>
      <c r="AN46" s="22">
        <f>Emissions!AP90</f>
        <v>3.0034058604369305</v>
      </c>
      <c r="AO46" s="22">
        <f>Emissions!AQ90</f>
        <v>3.0137562797949689</v>
      </c>
      <c r="AP46" s="22">
        <f>Emissions!AR90</f>
        <v>3.0233470057635605</v>
      </c>
      <c r="AQ46" s="22">
        <f>Emissions!AS90</f>
        <v>3.0315081385458087</v>
      </c>
      <c r="AR46" s="22">
        <f>Emissions!AT90</f>
        <v>3.0395178450475924</v>
      </c>
      <c r="AS46" s="22">
        <f>Emissions!AU90</f>
        <v>3.0476268390770955</v>
      </c>
      <c r="AT46" s="22">
        <f>Emissions!AV90</f>
        <v>3.0583975799950118</v>
      </c>
      <c r="AU46" s="22">
        <f>Emissions!AW90</f>
        <v>3.0677607563312392</v>
      </c>
      <c r="AV46" s="22">
        <f>Emissions!AX90</f>
        <v>3.0788654632159864</v>
      </c>
      <c r="AW46" s="22">
        <f>Emissions!AY90</f>
        <v>3.0902720562163175</v>
      </c>
      <c r="AX46" s="22">
        <f>Emissions!AZ90</f>
        <v>3.1035573825487459</v>
      </c>
      <c r="AY46" s="22">
        <f>Emissions!BA90</f>
        <v>3.1176410903290788</v>
      </c>
      <c r="AZ46" s="22">
        <f>Emissions!BB90</f>
        <v>3.1285941607574355</v>
      </c>
      <c r="BA46" s="22">
        <f>Emissions!BC90</f>
        <v>3.1394129816343725</v>
      </c>
      <c r="BB46" s="22">
        <f>Emissions!BD90</f>
        <v>3.1511229397295222</v>
      </c>
      <c r="BC46" s="22">
        <f>Emissions!BE90</f>
        <v>3.1626048631234003</v>
      </c>
      <c r="BD46" s="22">
        <f>Emissions!BF90</f>
        <v>3.175017134945163</v>
      </c>
      <c r="BE46" s="22">
        <f>Emissions!BG90</f>
        <v>3.1869244811894806</v>
      </c>
      <c r="BF46" s="22">
        <f>Emissions!BH90</f>
        <v>3.2003491342500197</v>
      </c>
      <c r="BG46" s="22">
        <f>Emissions!BI90</f>
        <v>3.2136844125505233</v>
      </c>
      <c r="BH46" s="22">
        <f>Emissions!BJ90</f>
        <v>3.2271264976515699</v>
      </c>
      <c r="BI46" s="22">
        <f>Emissions!BK90</f>
        <v>3.2407271565208888</v>
      </c>
      <c r="BJ46" s="22">
        <f>Emissions!BL90</f>
        <v>3.2545893141371054</v>
      </c>
      <c r="BK46" s="22">
        <f>Emissions!BM90</f>
        <v>3.2692767803331204</v>
      </c>
      <c r="BL46" s="22">
        <f>Emissions!BN90</f>
        <v>3.2781616788545787</v>
      </c>
      <c r="BM46" s="22">
        <f>Emissions!BO90</f>
        <v>3.2861172959213882</v>
      </c>
      <c r="BN46" s="22">
        <f>Emissions!BP90</f>
        <v>3.2941323128865223</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35.397528140833238</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30.413388855238491</v>
      </c>
      <c r="AK47" s="22">
        <f>SUM(Emissions!AM107:AM122)</f>
        <v>30.864788810686324</v>
      </c>
      <c r="AL47" s="22">
        <f>SUM(Emissions!AN107:AN122)</f>
        <v>31.131540533624097</v>
      </c>
      <c r="AM47" s="22">
        <f>SUM(Emissions!AO107:AO122)</f>
        <v>31.336313316912765</v>
      </c>
      <c r="AN47" s="22">
        <f>SUM(Emissions!AP107:AP122)</f>
        <v>31.579124737089643</v>
      </c>
      <c r="AO47" s="22">
        <f>SUM(Emissions!AQ107:AQ122)</f>
        <v>31.779013617595805</v>
      </c>
      <c r="AP47" s="22">
        <f>SUM(Emissions!AR107:AR122)</f>
        <v>31.890044525117247</v>
      </c>
      <c r="AQ47" s="22">
        <f>SUM(Emissions!AS107:AS122)</f>
        <v>31.989611659716292</v>
      </c>
      <c r="AR47" s="22">
        <f>SUM(Emissions!AT107:AT122)</f>
        <v>32.092306169581263</v>
      </c>
      <c r="AS47" s="22">
        <f>SUM(Emissions!AU107:AU122)</f>
        <v>32.350254871078242</v>
      </c>
      <c r="AT47" s="22">
        <f>SUM(Emissions!AV107:AV122)</f>
        <v>32.519769342725148</v>
      </c>
      <c r="AU47" s="22">
        <f>SUM(Emissions!AW107:AW122)</f>
        <v>32.6113629111275</v>
      </c>
      <c r="AV47" s="22">
        <f>SUM(Emissions!AX107:AX122)</f>
        <v>32.712712374570941</v>
      </c>
      <c r="AW47" s="22">
        <f>SUM(Emissions!AY107:AY122)</f>
        <v>32.915283703401442</v>
      </c>
      <c r="AX47" s="22">
        <f>SUM(Emissions!AZ107:AZ122)</f>
        <v>33.154359018135949</v>
      </c>
      <c r="AY47" s="22">
        <f>SUM(Emissions!BA107:BA122)</f>
        <v>33.200787514382284</v>
      </c>
      <c r="AZ47" s="22">
        <f>SUM(Emissions!BB107:BB122)</f>
        <v>33.2307491593279</v>
      </c>
      <c r="BA47" s="22">
        <f>SUM(Emissions!BC107:BC122)</f>
        <v>33.302595069924777</v>
      </c>
      <c r="BB47" s="22">
        <f>SUM(Emissions!BD107:BD122)</f>
        <v>33.35147867935936</v>
      </c>
      <c r="BC47" s="22">
        <f>SUM(Emissions!BE107:BE122)</f>
        <v>33.442539604581228</v>
      </c>
      <c r="BD47" s="22">
        <f>SUM(Emissions!BF107:BF122)</f>
        <v>33.49412291874637</v>
      </c>
      <c r="BE47" s="22">
        <f>SUM(Emissions!BG107:BG122)</f>
        <v>33.730187166568641</v>
      </c>
      <c r="BF47" s="22">
        <f>SUM(Emissions!BH107:BH122)</f>
        <v>33.954042232106445</v>
      </c>
      <c r="BG47" s="22">
        <f>SUM(Emissions!BI107:BI122)</f>
        <v>34.176402121022903</v>
      </c>
      <c r="BH47" s="22">
        <f>SUM(Emissions!BJ107:BJ122)</f>
        <v>34.399899230789536</v>
      </c>
      <c r="BI47" s="22">
        <f>SUM(Emissions!BK107:BK122)</f>
        <v>34.630027605392037</v>
      </c>
      <c r="BJ47" s="22">
        <f>SUM(Emissions!BL107:BL122)</f>
        <v>34.898275441956613</v>
      </c>
      <c r="BK47" s="22">
        <f>SUM(Emissions!BM107:BM122)</f>
        <v>34.833877525876034</v>
      </c>
      <c r="BL47" s="22">
        <f>SUM(Emissions!BN107:BN122)</f>
        <v>34.711863507123951</v>
      </c>
      <c r="BM47" s="22">
        <f>SUM(Emissions!BO107:BO122)</f>
        <v>34.587441490621103</v>
      </c>
      <c r="BN47" s="22">
        <f>SUM(Emissions!BP107:BP122)</f>
        <v>34.441889684979408</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6.3913491075327151</v>
      </c>
      <c r="AI49" s="41">
        <f t="shared" si="33"/>
        <v>6.3428476696520812</v>
      </c>
      <c r="AJ49" s="41">
        <f t="shared" si="33"/>
        <v>5.970908420018179</v>
      </c>
      <c r="AK49" s="41">
        <f t="shared" si="33"/>
        <v>6.0471372248586714</v>
      </c>
      <c r="AL49" s="41">
        <f t="shared" si="33"/>
        <v>6.0966031994314145</v>
      </c>
      <c r="AM49" s="41">
        <f t="shared" si="33"/>
        <v>6.1368472955217177</v>
      </c>
      <c r="AN49" s="41">
        <f t="shared" si="33"/>
        <v>6.1832200794796872</v>
      </c>
      <c r="AO49" s="41">
        <f t="shared" si="33"/>
        <v>6.2233326264683555</v>
      </c>
      <c r="AP49" s="41">
        <f t="shared" si="33"/>
        <v>6.2497687376415616</v>
      </c>
      <c r="AQ49" s="41">
        <f t="shared" si="33"/>
        <v>6.2743831641620833</v>
      </c>
      <c r="AR49" s="41">
        <f t="shared" si="33"/>
        <v>6.2994482352503098</v>
      </c>
      <c r="AS49" s="41">
        <f t="shared" si="33"/>
        <v>6.3485890863336163</v>
      </c>
      <c r="AT49" s="41">
        <f t="shared" si="33"/>
        <v>6.3841035277970661</v>
      </c>
      <c r="AU49" s="41">
        <f t="shared" si="33"/>
        <v>6.4128726790629305</v>
      </c>
      <c r="AV49" s="41">
        <f t="shared" si="33"/>
        <v>6.44368000523058</v>
      </c>
      <c r="AW49" s="41">
        <f t="shared" si="33"/>
        <v>6.4909378185693845</v>
      </c>
      <c r="AX49" s="41">
        <f t="shared" si="33"/>
        <v>6.5446715768423855</v>
      </c>
      <c r="AY49" s="41">
        <f t="shared" si="33"/>
        <v>6.5685843745533337</v>
      </c>
      <c r="AZ49" s="41">
        <f t="shared" si="33"/>
        <v>6.5903455995011608</v>
      </c>
      <c r="BA49" s="41">
        <f t="shared" si="33"/>
        <v>6.61935909036763</v>
      </c>
      <c r="BB49" s="41">
        <f t="shared" si="33"/>
        <v>6.645334201610698</v>
      </c>
      <c r="BC49" s="41">
        <f t="shared" si="33"/>
        <v>6.6787653301620251</v>
      </c>
      <c r="BD49" s="41">
        <f t="shared" si="33"/>
        <v>6.7065453408161106</v>
      </c>
      <c r="BE49" s="41">
        <f t="shared" si="33"/>
        <v>6.7611091699404975</v>
      </c>
      <c r="BF49" s="41">
        <f t="shared" si="33"/>
        <v>6.8144035329034853</v>
      </c>
      <c r="BG49" s="41">
        <f t="shared" si="33"/>
        <v>6.8681648383049048</v>
      </c>
      <c r="BH49" s="41">
        <f t="shared" si="33"/>
        <v>6.9228630120916081</v>
      </c>
      <c r="BI49" s="41">
        <f t="shared" si="33"/>
        <v>6.9794500458909488</v>
      </c>
      <c r="BJ49" s="41">
        <f t="shared" si="33"/>
        <v>7.0432386221812866</v>
      </c>
      <c r="BK49" s="41">
        <f t="shared" si="33"/>
        <v>7.0522395762087298</v>
      </c>
      <c r="BL49" s="41">
        <f t="shared" si="33"/>
        <v>7.0518637166735401</v>
      </c>
      <c r="BM49" s="41">
        <f t="shared" si="33"/>
        <v>7.0514356307805492</v>
      </c>
      <c r="BN49" s="41">
        <f t="shared" si="33"/>
        <v>7.0478069826949543</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6.0469682343875713</v>
      </c>
      <c r="AI50" s="22">
        <f>SUM(Emissions!AK135:AK138)</f>
        <v>5.9998429802554343</v>
      </c>
      <c r="AJ50" s="22">
        <f>SUM(Emissions!AL135:AL138)</f>
        <v>5.6453356174530267</v>
      </c>
      <c r="AK50" s="22">
        <f>SUM(Emissions!AM135:AM138)</f>
        <v>5.7185300897023446</v>
      </c>
      <c r="AL50" s="22">
        <f>SUM(Emissions!AN135:AN138)</f>
        <v>5.7648730008592253</v>
      </c>
      <c r="AM50" s="22">
        <f>SUM(Emissions!AO135:AO138)</f>
        <v>5.8025625513622723</v>
      </c>
      <c r="AN50" s="22">
        <f>SUM(Emissions!AP135:AP138)</f>
        <v>5.8461115517789377</v>
      </c>
      <c r="AO50" s="22">
        <f>SUM(Emissions!AQ135:AQ138)</f>
        <v>5.8837011742850489</v>
      </c>
      <c r="AP50" s="22">
        <f>SUM(Emissions!AR135:AR138)</f>
        <v>5.9082790786754984</v>
      </c>
      <c r="AQ50" s="22">
        <f>SUM(Emissions!AS135:AS138)</f>
        <v>5.9311205954770543</v>
      </c>
      <c r="AR50" s="22">
        <f>SUM(Emissions!AT135:AT138)</f>
        <v>5.9543367043581359</v>
      </c>
      <c r="AS50" s="22">
        <f>SUM(Emissions!AU135:AU138)</f>
        <v>6.0003213235220008</v>
      </c>
      <c r="AT50" s="22">
        <f>SUM(Emissions!AV135:AV138)</f>
        <v>6.0332233570551779</v>
      </c>
      <c r="AU50" s="22">
        <f>SUM(Emissions!AW135:AW138)</f>
        <v>6.0592713592922163</v>
      </c>
      <c r="AV50" s="22">
        <f>SUM(Emissions!AX135:AX138)</f>
        <v>6.0871366001959597</v>
      </c>
      <c r="AW50" s="22">
        <f>SUM(Emissions!AY135:AY138)</f>
        <v>6.1305119079464365</v>
      </c>
      <c r="AX50" s="22">
        <f>SUM(Emissions!AZ135:AZ138)</f>
        <v>6.1798802311976999</v>
      </c>
      <c r="AY50" s="22">
        <f>SUM(Emissions!BA135:BA138)</f>
        <v>6.2009179670163821</v>
      </c>
      <c r="AZ50" s="22">
        <f>SUM(Emissions!BB135:BB138)</f>
        <v>6.2199664571215685</v>
      </c>
      <c r="BA50" s="22">
        <f>SUM(Emissions!BC135:BC138)</f>
        <v>6.2458170889375388</v>
      </c>
      <c r="BB50" s="22">
        <f>SUM(Emissions!BD135:BD138)</f>
        <v>6.2686979492027719</v>
      </c>
      <c r="BC50" s="22">
        <f>SUM(Emissions!BE135:BE138)</f>
        <v>6.2985609974456764</v>
      </c>
      <c r="BD50" s="22">
        <f>SUM(Emissions!BF135:BF138)</f>
        <v>6.3229781744089246</v>
      </c>
      <c r="BE50" s="22">
        <f>SUM(Emissions!BG135:BG138)</f>
        <v>6.3729696306195542</v>
      </c>
      <c r="BF50" s="22">
        <f>SUM(Emissions!BH135:BH138)</f>
        <v>6.4216391407221618</v>
      </c>
      <c r="BG50" s="22">
        <f>SUM(Emissions!BI135:BI138)</f>
        <v>6.4706767336134536</v>
      </c>
      <c r="BH50" s="22">
        <f>SUM(Emissions!BJ135:BJ138)</f>
        <v>6.520515687339544</v>
      </c>
      <c r="BI50" s="22">
        <f>SUM(Emissions!BK135:BK138)</f>
        <v>6.5720475584025273</v>
      </c>
      <c r="BJ50" s="22">
        <f>SUM(Emissions!BL135:BL138)</f>
        <v>6.6302700768327139</v>
      </c>
      <c r="BK50" s="22">
        <f>SUM(Emissions!BM135:BM138)</f>
        <v>6.6367835362443541</v>
      </c>
      <c r="BL50" s="22">
        <f>SUM(Emissions!BN135:BN138)</f>
        <v>6.6346129910527409</v>
      </c>
      <c r="BM50" s="22">
        <f>SUM(Emissions!BO135:BO138)</f>
        <v>6.632378404616567</v>
      </c>
      <c r="BN50" s="22">
        <f>SUM(Emissions!BP135:BP138)</f>
        <v>6.6270846722172347</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0.32557280256515214</v>
      </c>
      <c r="AK51" s="22">
        <f>SUM(Emissions!AM139:AM154)</f>
        <v>0.32860713515632656</v>
      </c>
      <c r="AL51" s="22">
        <f>SUM(Emissions!AN139:AN154)</f>
        <v>0.33173019857218955</v>
      </c>
      <c r="AM51" s="22">
        <f>SUM(Emissions!AO139:AO154)</f>
        <v>0.33428474415944553</v>
      </c>
      <c r="AN51" s="22">
        <f>SUM(Emissions!AP139:AP154)</f>
        <v>0.33710852770074923</v>
      </c>
      <c r="AO51" s="22">
        <f>SUM(Emissions!AQ139:AQ154)</f>
        <v>0.33963145218330687</v>
      </c>
      <c r="AP51" s="22">
        <f>SUM(Emissions!AR139:AR154)</f>
        <v>0.34148965896606331</v>
      </c>
      <c r="AQ51" s="22">
        <f>SUM(Emissions!AS139:AS154)</f>
        <v>0.34326256868502886</v>
      </c>
      <c r="AR51" s="22">
        <f>SUM(Emissions!AT139:AT154)</f>
        <v>0.34511153089217378</v>
      </c>
      <c r="AS51" s="22">
        <f>SUM(Emissions!AU139:AU154)</f>
        <v>0.34826776281161553</v>
      </c>
      <c r="AT51" s="22">
        <f>SUM(Emissions!AV139:AV154)</f>
        <v>0.35088017074188838</v>
      </c>
      <c r="AU51" s="22">
        <f>SUM(Emissions!AW139:AW154)</f>
        <v>0.35360131977071418</v>
      </c>
      <c r="AV51" s="22">
        <f>SUM(Emissions!AX139:AX154)</f>
        <v>0.35654340503462051</v>
      </c>
      <c r="AW51" s="22">
        <f>SUM(Emissions!AY139:AY154)</f>
        <v>0.36042591062294799</v>
      </c>
      <c r="AX51" s="22">
        <f>SUM(Emissions!AZ139:AZ154)</f>
        <v>0.36479134564468552</v>
      </c>
      <c r="AY51" s="22">
        <f>SUM(Emissions!BA139:BA154)</f>
        <v>0.36766640753695173</v>
      </c>
      <c r="AZ51" s="22">
        <f>SUM(Emissions!BB139:BB154)</f>
        <v>0.37037914237959263</v>
      </c>
      <c r="BA51" s="22">
        <f>SUM(Emissions!BC139:BC154)</f>
        <v>0.37354200143009153</v>
      </c>
      <c r="BB51" s="22">
        <f>SUM(Emissions!BD139:BD154)</f>
        <v>0.37663625240792653</v>
      </c>
      <c r="BC51" s="22">
        <f>SUM(Emissions!BE139:BE154)</f>
        <v>0.38020433271634879</v>
      </c>
      <c r="BD51" s="22">
        <f>SUM(Emissions!BF139:BF154)</f>
        <v>0.38356716640718569</v>
      </c>
      <c r="BE51" s="22">
        <f>SUM(Emissions!BG139:BG154)</f>
        <v>0.38813953932094353</v>
      </c>
      <c r="BF51" s="22">
        <f>SUM(Emissions!BH139:BH154)</f>
        <v>0.39276439218132397</v>
      </c>
      <c r="BG51" s="22">
        <f>SUM(Emissions!BI139:BI154)</f>
        <v>0.39748810469145124</v>
      </c>
      <c r="BH51" s="22">
        <f>SUM(Emissions!BJ139:BJ154)</f>
        <v>0.40234732475206419</v>
      </c>
      <c r="BI51" s="22">
        <f>SUM(Emissions!BK139:BK154)</f>
        <v>0.40740248748842106</v>
      </c>
      <c r="BJ51" s="22">
        <f>SUM(Emissions!BL139:BL154)</f>
        <v>0.41296854534857302</v>
      </c>
      <c r="BK51" s="22">
        <f>SUM(Emissions!BM139:BM154)</f>
        <v>0.41545603996437597</v>
      </c>
      <c r="BL51" s="22">
        <f>SUM(Emissions!BN139:BN154)</f>
        <v>0.41725072562079929</v>
      </c>
      <c r="BM51" s="22">
        <f>SUM(Emissions!BO139:BO154)</f>
        <v>0.41905722616398261</v>
      </c>
      <c r="BN51" s="22">
        <f>SUM(Emissions!BP139:BP154)</f>
        <v>0.42072231047771974</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1.5337636748745849</v>
      </c>
      <c r="AE52" s="41">
        <f t="shared" si="38"/>
        <v>1.5436359301289113</v>
      </c>
      <c r="AF52" s="41">
        <f t="shared" si="38"/>
        <v>1.5455830647924338</v>
      </c>
      <c r="AG52" s="41">
        <f t="shared" si="38"/>
        <v>1.5396059638680233</v>
      </c>
      <c r="AH52" s="41">
        <f t="shared" si="38"/>
        <v>1.5406069398014894</v>
      </c>
      <c r="AI52" s="41">
        <f t="shared" si="38"/>
        <v>1.5429841908916513</v>
      </c>
      <c r="AJ52" s="41">
        <f t="shared" si="38"/>
        <v>1.4228142813699038</v>
      </c>
      <c r="AK52" s="41">
        <f t="shared" si="38"/>
        <v>1.459364691978043</v>
      </c>
      <c r="AL52" s="41">
        <f t="shared" si="38"/>
        <v>1.485418046264118</v>
      </c>
      <c r="AM52" s="41">
        <f t="shared" si="38"/>
        <v>1.5081355856184704</v>
      </c>
      <c r="AN52" s="41">
        <f t="shared" si="38"/>
        <v>1.5334455394438404</v>
      </c>
      <c r="AO52" s="41">
        <f t="shared" si="38"/>
        <v>1.5564662474466924</v>
      </c>
      <c r="AP52" s="41">
        <f t="shared" si="38"/>
        <v>1.5747347174638737</v>
      </c>
      <c r="AQ52" s="41">
        <f t="shared" si="38"/>
        <v>1.5929548861390128</v>
      </c>
      <c r="AR52" s="41">
        <f t="shared" si="38"/>
        <v>1.6120605411582019</v>
      </c>
      <c r="AS52" s="41">
        <f t="shared" si="38"/>
        <v>1.6418889649481032</v>
      </c>
      <c r="AT52" s="41">
        <f t="shared" si="38"/>
        <v>1.6669439593304705</v>
      </c>
      <c r="AU52" s="41">
        <f t="shared" si="38"/>
        <v>1.6994921699211207</v>
      </c>
      <c r="AV52" s="41">
        <f t="shared" si="38"/>
        <v>1.7339248340468745</v>
      </c>
      <c r="AW52" s="41">
        <f t="shared" si="38"/>
        <v>1.776686864034851</v>
      </c>
      <c r="AX52" s="41">
        <f t="shared" si="38"/>
        <v>1.823713904879134</v>
      </c>
      <c r="AY52" s="41">
        <f t="shared" si="38"/>
        <v>1.8587043405788397</v>
      </c>
      <c r="AZ52" s="41">
        <f t="shared" si="38"/>
        <v>1.8938208210769036</v>
      </c>
      <c r="BA52" s="41">
        <f t="shared" si="38"/>
        <v>1.9334609444866702</v>
      </c>
      <c r="BB52" s="41">
        <f t="shared" si="38"/>
        <v>1.9729129531804639</v>
      </c>
      <c r="BC52" s="41">
        <f t="shared" si="38"/>
        <v>2.0172847998732197</v>
      </c>
      <c r="BD52" s="41">
        <f t="shared" si="38"/>
        <v>2.0603129775500384</v>
      </c>
      <c r="BE52" s="41">
        <f t="shared" si="38"/>
        <v>2.1110340419284901</v>
      </c>
      <c r="BF52" s="41">
        <f t="shared" si="38"/>
        <v>2.1624518123265366</v>
      </c>
      <c r="BG52" s="41">
        <f t="shared" si="38"/>
        <v>2.215501536982539</v>
      </c>
      <c r="BH52" s="41">
        <f t="shared" si="38"/>
        <v>2.2704869941904837</v>
      </c>
      <c r="BI52" s="41">
        <f t="shared" si="38"/>
        <v>2.3279868101389787</v>
      </c>
      <c r="BJ52" s="41">
        <f t="shared" si="38"/>
        <v>2.3909494125866093</v>
      </c>
      <c r="BK52" s="41">
        <f t="shared" si="38"/>
        <v>2.4256118855033364</v>
      </c>
      <c r="BL52" s="41">
        <f t="shared" si="38"/>
        <v>2.456046400666331</v>
      </c>
      <c r="BM52" s="41">
        <f t="shared" si="38"/>
        <v>2.4872652797978514</v>
      </c>
      <c r="BN52" s="41">
        <f t="shared" si="38"/>
        <v>2.5174832001377019</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1.1674495942945498</v>
      </c>
      <c r="AJ53" s="22">
        <f>SUM(Emissions!AL156:AL171)</f>
        <v>1.076573721632851</v>
      </c>
      <c r="AK53" s="22">
        <f>SUM(Emissions!AM156:AM171)</f>
        <v>1.1047695971893792</v>
      </c>
      <c r="AL53" s="22">
        <f>SUM(Emissions!AN156:AN171)</f>
        <v>1.1249574118924417</v>
      </c>
      <c r="AM53" s="22">
        <f>SUM(Emissions!AO156:AO171)</f>
        <v>1.1426072096969637</v>
      </c>
      <c r="AN53" s="22">
        <f>SUM(Emissions!AP156:AP171)</f>
        <v>1.1622490398309959</v>
      </c>
      <c r="AO53" s="22">
        <f>SUM(Emissions!AQ156:AQ171)</f>
        <v>1.1801499299244069</v>
      </c>
      <c r="AP53" s="22">
        <f>SUM(Emissions!AR156:AR171)</f>
        <v>1.1944377125445713</v>
      </c>
      <c r="AQ53" s="22">
        <f>SUM(Emissions!AS156:AS171)</f>
        <v>1.2087104773290376</v>
      </c>
      <c r="AR53" s="22">
        <f>SUM(Emissions!AT156:AT171)</f>
        <v>1.223683834529663</v>
      </c>
      <c r="AS53" s="22">
        <f>SUM(Emissions!AU156:AU171)</f>
        <v>1.2468998523182742</v>
      </c>
      <c r="AT53" s="22">
        <f>SUM(Emissions!AV156:AV171)</f>
        <v>1.2664850276851434</v>
      </c>
      <c r="AU53" s="22">
        <f>SUM(Emissions!AW156:AW171)</f>
        <v>1.2922129464071748</v>
      </c>
      <c r="AV53" s="22">
        <f>SUM(Emissions!AX156:AX171)</f>
        <v>1.3194235166465957</v>
      </c>
      <c r="AW53" s="22">
        <f>SUM(Emissions!AY156:AY171)</f>
        <v>1.3530734549637375</v>
      </c>
      <c r="AX53" s="22">
        <f>SUM(Emissions!AZ156:AZ171)</f>
        <v>1.3900502614058663</v>
      </c>
      <c r="AY53" s="22">
        <f>SUM(Emissions!BA156:BA171)</f>
        <v>1.4178122346127557</v>
      </c>
      <c r="AZ53" s="22">
        <f>SUM(Emissions!BB156:BB171)</f>
        <v>1.4457066881810929</v>
      </c>
      <c r="BA53" s="22">
        <f>SUM(Emissions!BC156:BC171)</f>
        <v>1.4771235019237261</v>
      </c>
      <c r="BB53" s="22">
        <f>SUM(Emissions!BD156:BD171)</f>
        <v>1.5084350123922066</v>
      </c>
      <c r="BC53" s="22">
        <f>SUM(Emissions!BE156:BE171)</f>
        <v>1.5435837091646123</v>
      </c>
      <c r="BD53" s="22">
        <f>SUM(Emissions!BF156:BF171)</f>
        <v>1.5777385503449743</v>
      </c>
      <c r="BE53" s="22">
        <f>SUM(Emissions!BG156:BG171)</f>
        <v>1.6176498768463956</v>
      </c>
      <c r="BF53" s="22">
        <f>SUM(Emissions!BH156:BH171)</f>
        <v>1.658139005155093</v>
      </c>
      <c r="BG53" s="22">
        <f>SUM(Emissions!BI156:BI171)</f>
        <v>1.6999300596096831</v>
      </c>
      <c r="BH53" s="22">
        <f>SUM(Emissions!BJ156:BJ171)</f>
        <v>1.743259817302238</v>
      </c>
      <c r="BI53" s="22">
        <f>SUM(Emissions!BK156:BK171)</f>
        <v>1.7885783994367304</v>
      </c>
      <c r="BJ53" s="22">
        <f>SUM(Emissions!BL156:BL171)</f>
        <v>1.8381729282008239</v>
      </c>
      <c r="BK53" s="22">
        <f>SUM(Emissions!BM156:BM171)</f>
        <v>1.8658717055387219</v>
      </c>
      <c r="BL53" s="22">
        <f>SUM(Emissions!BN156:BN171)</f>
        <v>1.8903145449514585</v>
      </c>
      <c r="BM53" s="22">
        <f>SUM(Emissions!BO156:BO171)</f>
        <v>1.9153864723931799</v>
      </c>
      <c r="BN53" s="22">
        <f>SUM(Emissions!BP156:BP171)</f>
        <v>1.9397019049478308</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0.37327117365733281</v>
      </c>
      <c r="AD54" s="22">
        <f>SUM(Emissions!AF172:AF187)</f>
        <v>0.3777394692133324</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0.37553459659710148</v>
      </c>
      <c r="AJ54" s="22">
        <f>SUM(Emissions!AL172:AL187)</f>
        <v>0.34624055973705281</v>
      </c>
      <c r="AK54" s="22">
        <f>SUM(Emissions!AM172:AM187)</f>
        <v>0.35459509478866386</v>
      </c>
      <c r="AL54" s="22">
        <f>SUM(Emissions!AN172:AN187)</f>
        <v>0.36046063437167619</v>
      </c>
      <c r="AM54" s="22">
        <f>SUM(Emissions!AO172:AO187)</f>
        <v>0.36552837592150672</v>
      </c>
      <c r="AN54" s="22">
        <f>SUM(Emissions!AP172:AP187)</f>
        <v>0.37119649961284451</v>
      </c>
      <c r="AO54" s="22">
        <f>SUM(Emissions!AQ172:AQ187)</f>
        <v>0.37631631752228556</v>
      </c>
      <c r="AP54" s="22">
        <f>SUM(Emissions!AR172:AR187)</f>
        <v>0.38029700491930235</v>
      </c>
      <c r="AQ54" s="22">
        <f>SUM(Emissions!AS172:AS187)</f>
        <v>0.38424440880997524</v>
      </c>
      <c r="AR54" s="22">
        <f>SUM(Emissions!AT172:AT187)</f>
        <v>0.38837670662853879</v>
      </c>
      <c r="AS54" s="22">
        <f>SUM(Emissions!AU172:AU187)</f>
        <v>0.39498911262982905</v>
      </c>
      <c r="AT54" s="22">
        <f>SUM(Emissions!AV172:AV187)</f>
        <v>0.40045893164532714</v>
      </c>
      <c r="AU54" s="22">
        <f>SUM(Emissions!AW172:AW187)</f>
        <v>0.40727922351394596</v>
      </c>
      <c r="AV54" s="22">
        <f>SUM(Emissions!AX172:AX187)</f>
        <v>0.41450131740027868</v>
      </c>
      <c r="AW54" s="22">
        <f>SUM(Emissions!AY172:AY187)</f>
        <v>0.42361340907111339</v>
      </c>
      <c r="AX54" s="22">
        <f>SUM(Emissions!AZ172:AZ187)</f>
        <v>0.4336636434732678</v>
      </c>
      <c r="AY54" s="22">
        <f>SUM(Emissions!BA172:BA187)</f>
        <v>0.44089210596608402</v>
      </c>
      <c r="AZ54" s="22">
        <f>SUM(Emissions!BB172:BB187)</f>
        <v>0.44811413289581076</v>
      </c>
      <c r="BA54" s="22">
        <f>SUM(Emissions!BC172:BC187)</f>
        <v>0.45633744256294401</v>
      </c>
      <c r="BB54" s="22">
        <f>SUM(Emissions!BD172:BD187)</f>
        <v>0.46447794078825744</v>
      </c>
      <c r="BC54" s="22">
        <f>SUM(Emissions!BE172:BE187)</f>
        <v>0.47370109070860744</v>
      </c>
      <c r="BD54" s="22">
        <f>SUM(Emissions!BF172:BF187)</f>
        <v>0.48257442720506416</v>
      </c>
      <c r="BE54" s="22">
        <f>SUM(Emissions!BG172:BG187)</f>
        <v>0.49338416508209465</v>
      </c>
      <c r="BF54" s="22">
        <f>SUM(Emissions!BH172:BH187)</f>
        <v>0.50431280717144356</v>
      </c>
      <c r="BG54" s="22">
        <f>SUM(Emissions!BI172:BI187)</f>
        <v>0.51557147737285602</v>
      </c>
      <c r="BH54" s="22">
        <f>SUM(Emissions!BJ172:BJ187)</f>
        <v>0.5272271768882455</v>
      </c>
      <c r="BI54" s="22">
        <f>SUM(Emissions!BK172:BK187)</f>
        <v>0.53940841070224843</v>
      </c>
      <c r="BJ54" s="22">
        <f>SUM(Emissions!BL172:BL187)</f>
        <v>0.5527764843857853</v>
      </c>
      <c r="BK54" s="22">
        <f>SUM(Emissions!BM172:BM187)</f>
        <v>0.55974017996461423</v>
      </c>
      <c r="BL54" s="22">
        <f>SUM(Emissions!BN172:BN187)</f>
        <v>0.56573185571487228</v>
      </c>
      <c r="BM54" s="22">
        <f>SUM(Emissions!BO172:BO187)</f>
        <v>0.57187880740467167</v>
      </c>
      <c r="BN54" s="22">
        <f>SUM(Emissions!BP172:BP187)</f>
        <v>0.57778129518987109</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23126.61405950896</v>
      </c>
      <c r="AJ58" s="22">
        <f t="shared" si="42"/>
        <v>21313.834437261583</v>
      </c>
      <c r="AK58" s="22">
        <f t="shared" si="42"/>
        <v>21664.67499159924</v>
      </c>
      <c r="AL58" s="22">
        <f t="shared" ref="AL58:BN58" si="43">AL4*CH4GWP</f>
        <v>21880.634354003934</v>
      </c>
      <c r="AM58" s="22">
        <f t="shared" si="43"/>
        <v>22051.574253111925</v>
      </c>
      <c r="AN58" s="22">
        <f t="shared" si="43"/>
        <v>22250.923754674488</v>
      </c>
      <c r="AO58" s="22">
        <f t="shared" si="43"/>
        <v>22419.102099967407</v>
      </c>
      <c r="AP58" s="22">
        <f t="shared" si="43"/>
        <v>22522.914747637256</v>
      </c>
      <c r="AQ58" s="22">
        <f t="shared" si="43"/>
        <v>22619.406947913973</v>
      </c>
      <c r="AR58" s="22">
        <f t="shared" si="43"/>
        <v>22719.430608244362</v>
      </c>
      <c r="AS58" s="22">
        <f t="shared" si="43"/>
        <v>22936.203454920764</v>
      </c>
      <c r="AT58" s="22">
        <f t="shared" si="43"/>
        <v>23088.880993294599</v>
      </c>
      <c r="AU58" s="22">
        <f t="shared" si="43"/>
        <v>23202.157586849251</v>
      </c>
      <c r="AV58" s="22">
        <f t="shared" si="43"/>
        <v>23324.809908602416</v>
      </c>
      <c r="AW58" s="22">
        <f t="shared" si="43"/>
        <v>23525.820673935446</v>
      </c>
      <c r="AX58" s="22">
        <f t="shared" si="43"/>
        <v>23757.237044308382</v>
      </c>
      <c r="AY58" s="22">
        <f t="shared" si="43"/>
        <v>23845.997569567597</v>
      </c>
      <c r="AZ58" s="22">
        <f t="shared" si="43"/>
        <v>23924.529276154452</v>
      </c>
      <c r="BA58" s="22">
        <f t="shared" si="43"/>
        <v>24037.328755660998</v>
      </c>
      <c r="BB58" s="22">
        <f t="shared" si="43"/>
        <v>24135.25815575755</v>
      </c>
      <c r="BC58" s="22">
        <f t="shared" si="43"/>
        <v>24268.328747069118</v>
      </c>
      <c r="BD58" s="22">
        <f t="shared" si="43"/>
        <v>24374.101188641464</v>
      </c>
      <c r="BE58" s="22">
        <f t="shared" si="43"/>
        <v>24611.616880407673</v>
      </c>
      <c r="BF58" s="22">
        <f t="shared" si="43"/>
        <v>24842.670583969091</v>
      </c>
      <c r="BG58" s="22">
        <f t="shared" si="43"/>
        <v>25075.65779829755</v>
      </c>
      <c r="BH58" s="22">
        <f t="shared" si="43"/>
        <v>25312.774987381741</v>
      </c>
      <c r="BI58" s="22">
        <f t="shared" si="43"/>
        <v>25558.503757982169</v>
      </c>
      <c r="BJ58" s="22">
        <f t="shared" si="43"/>
        <v>25837.857246908869</v>
      </c>
      <c r="BK58" s="22">
        <f t="shared" si="43"/>
        <v>25858.021126251493</v>
      </c>
      <c r="BL58" s="22">
        <f t="shared" si="43"/>
        <v>25834.498943524377</v>
      </c>
      <c r="BM58" s="22">
        <f t="shared" si="43"/>
        <v>25810.869759524539</v>
      </c>
      <c r="BN58" s="22">
        <f t="shared" si="43"/>
        <v>25772.209884692282</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773.31500928313312</v>
      </c>
      <c r="AD59" s="22">
        <f t="shared" si="45"/>
        <v>776.88026181002772</v>
      </c>
      <c r="AE59" s="22">
        <f t="shared" si="45"/>
        <v>774.22773270072685</v>
      </c>
      <c r="AF59" s="22">
        <f t="shared" si="45"/>
        <v>767.77846974201941</v>
      </c>
      <c r="AG59" s="22">
        <f t="shared" si="45"/>
        <v>757.64147058917888</v>
      </c>
      <c r="AH59" s="22">
        <f t="shared" si="45"/>
        <v>751.15754383054059</v>
      </c>
      <c r="AI59" s="22">
        <f t="shared" si="45"/>
        <v>745.51317364056126</v>
      </c>
      <c r="AJ59" s="22">
        <f t="shared" si="45"/>
        <v>681.7340868467162</v>
      </c>
      <c r="AK59" s="22">
        <f t="shared" si="45"/>
        <v>693.08179706590181</v>
      </c>
      <c r="AL59" s="22">
        <f t="shared" ref="AL59:BN59" si="46">AL11*CH4GWP</f>
        <v>699.34579572710709</v>
      </c>
      <c r="AM59" s="22">
        <f t="shared" si="46"/>
        <v>703.97886068776165</v>
      </c>
      <c r="AN59" s="22">
        <f t="shared" si="46"/>
        <v>709.73584815788956</v>
      </c>
      <c r="AO59" s="22">
        <f t="shared" si="46"/>
        <v>714.36952821326895</v>
      </c>
      <c r="AP59" s="22">
        <f t="shared" si="46"/>
        <v>716.80398667526799</v>
      </c>
      <c r="AQ59" s="22">
        <f t="shared" si="46"/>
        <v>719.18809975233114</v>
      </c>
      <c r="AR59" s="22">
        <f t="shared" si="46"/>
        <v>721.93060168507179</v>
      </c>
      <c r="AS59" s="22">
        <f t="shared" si="46"/>
        <v>729.3131591460517</v>
      </c>
      <c r="AT59" s="22">
        <f t="shared" si="46"/>
        <v>734.50069403822818</v>
      </c>
      <c r="AU59" s="22">
        <f t="shared" si="46"/>
        <v>742.75859567894906</v>
      </c>
      <c r="AV59" s="22">
        <f t="shared" si="46"/>
        <v>751.65996603157771</v>
      </c>
      <c r="AW59" s="22">
        <f t="shared" si="46"/>
        <v>763.8981429090237</v>
      </c>
      <c r="AX59" s="22">
        <f t="shared" si="46"/>
        <v>777.68398730679098</v>
      </c>
      <c r="AY59" s="22">
        <f t="shared" si="46"/>
        <v>786.22901976779679</v>
      </c>
      <c r="AZ59" s="22">
        <f t="shared" si="46"/>
        <v>794.6550668365245</v>
      </c>
      <c r="BA59" s="22">
        <f t="shared" si="46"/>
        <v>804.74893870058941</v>
      </c>
      <c r="BB59" s="22">
        <f t="shared" si="46"/>
        <v>814.5652843124526</v>
      </c>
      <c r="BC59" s="22">
        <f t="shared" si="46"/>
        <v>826.14716022455877</v>
      </c>
      <c r="BD59" s="22">
        <f t="shared" si="46"/>
        <v>836.96554285377238</v>
      </c>
      <c r="BE59" s="22">
        <f t="shared" si="46"/>
        <v>850.62654175866442</v>
      </c>
      <c r="BF59" s="22">
        <f t="shared" si="46"/>
        <v>864.29190107128761</v>
      </c>
      <c r="BG59" s="22">
        <f t="shared" si="46"/>
        <v>878.31782406329557</v>
      </c>
      <c r="BH59" s="22">
        <f t="shared" si="46"/>
        <v>892.80672680020666</v>
      </c>
      <c r="BI59" s="22">
        <f t="shared" si="46"/>
        <v>907.9614224443801</v>
      </c>
      <c r="BJ59" s="22">
        <f t="shared" si="46"/>
        <v>924.86810160182711</v>
      </c>
      <c r="BK59" s="22">
        <f t="shared" si="46"/>
        <v>930.89951421444209</v>
      </c>
      <c r="BL59" s="22">
        <f t="shared" si="46"/>
        <v>935.22038036182619</v>
      </c>
      <c r="BM59" s="22">
        <f t="shared" si="46"/>
        <v>939.70673641027702</v>
      </c>
      <c r="BN59" s="22">
        <f t="shared" si="46"/>
        <v>943.70329795250677</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1663.6384309182044</v>
      </c>
      <c r="AF60" s="22">
        <f t="shared" si="48"/>
        <v>1662.3021398559858</v>
      </c>
      <c r="AG60" s="22">
        <f t="shared" si="48"/>
        <v>1650.3976769413116</v>
      </c>
      <c r="AH60" s="22">
        <f t="shared" si="48"/>
        <v>1647.5009704288248</v>
      </c>
      <c r="AI60" s="22">
        <f t="shared" si="48"/>
        <v>1646.2684747308629</v>
      </c>
      <c r="AJ60" s="22">
        <f t="shared" si="48"/>
        <v>1486.0364398465297</v>
      </c>
      <c r="AK60" s="22">
        <f t="shared" si="48"/>
        <v>1531.8200488625055</v>
      </c>
      <c r="AL60" s="22">
        <f t="shared" ref="AL60:BN60" si="49">AL19*N2OGWP</f>
        <v>1563.7585787774656</v>
      </c>
      <c r="AM60" s="22">
        <f t="shared" si="49"/>
        <v>1591.2340344149097</v>
      </c>
      <c r="AN60" s="22">
        <f t="shared" si="49"/>
        <v>1621.9320235323107</v>
      </c>
      <c r="AO60" s="22">
        <f t="shared" si="49"/>
        <v>1649.5289266736481</v>
      </c>
      <c r="AP60" s="22">
        <f t="shared" si="49"/>
        <v>1671.0325380433362</v>
      </c>
      <c r="AQ60" s="22">
        <f t="shared" si="49"/>
        <v>1692.5502949832703</v>
      </c>
      <c r="AR60" s="22">
        <f t="shared" si="49"/>
        <v>1715.3006348456972</v>
      </c>
      <c r="AS60" s="22">
        <f t="shared" si="49"/>
        <v>1752.0106263076418</v>
      </c>
      <c r="AT60" s="22">
        <f t="shared" si="49"/>
        <v>1782.6438028946586</v>
      </c>
      <c r="AU60" s="22">
        <f t="shared" si="49"/>
        <v>1820.9731960331826</v>
      </c>
      <c r="AV60" s="22">
        <f t="shared" si="49"/>
        <v>1861.6373126885023</v>
      </c>
      <c r="AW60" s="22">
        <f t="shared" si="49"/>
        <v>1912.922795871953</v>
      </c>
      <c r="AX60" s="22">
        <f t="shared" si="49"/>
        <v>1969.5666245425575</v>
      </c>
      <c r="AY60" s="22">
        <f t="shared" si="49"/>
        <v>2010.638987685672</v>
      </c>
      <c r="AZ60" s="22">
        <f t="shared" si="49"/>
        <v>2051.7763786132168</v>
      </c>
      <c r="BA60" s="22">
        <f t="shared" si="49"/>
        <v>2098.6076268943198</v>
      </c>
      <c r="BB60" s="22">
        <f t="shared" si="49"/>
        <v>2145.0942697005025</v>
      </c>
      <c r="BC60" s="22">
        <f t="shared" si="49"/>
        <v>2197.7567843453648</v>
      </c>
      <c r="BD60" s="22">
        <f t="shared" si="49"/>
        <v>2248.595562077167</v>
      </c>
      <c r="BE60" s="22">
        <f t="shared" si="49"/>
        <v>2310.3035762339582</v>
      </c>
      <c r="BF60" s="22">
        <f t="shared" si="49"/>
        <v>2372.818451314402</v>
      </c>
      <c r="BG60" s="22">
        <f t="shared" si="49"/>
        <v>2437.3293739854466</v>
      </c>
      <c r="BH60" s="22">
        <f t="shared" si="49"/>
        <v>2504.219878816863</v>
      </c>
      <c r="BI60" s="22">
        <f t="shared" si="49"/>
        <v>2574.2206481355292</v>
      </c>
      <c r="BJ60" s="22">
        <f t="shared" si="49"/>
        <v>2651.0571213141147</v>
      </c>
      <c r="BK60" s="22">
        <f t="shared" si="49"/>
        <v>2691.9787865910362</v>
      </c>
      <c r="BL60" s="22">
        <f t="shared" si="49"/>
        <v>2727.525013768633</v>
      </c>
      <c r="BM60" s="22">
        <f t="shared" si="49"/>
        <v>2764.0456329346034</v>
      </c>
      <c r="BN60" s="22">
        <f t="shared" si="49"/>
        <v>2799.2865111539199</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893.03570048379652</v>
      </c>
      <c r="AL63" s="22">
        <f t="shared" si="57"/>
        <v>897.75050855247002</v>
      </c>
      <c r="AM63" s="22">
        <f t="shared" si="57"/>
        <v>901.41331497263798</v>
      </c>
      <c r="AN63" s="22">
        <f t="shared" si="57"/>
        <v>904.71380330078057</v>
      </c>
      <c r="AO63" s="22">
        <f t="shared" si="57"/>
        <v>908.20500855686078</v>
      </c>
      <c r="AP63" s="22">
        <f t="shared" si="57"/>
        <v>911.43996858629851</v>
      </c>
      <c r="AQ63" s="22">
        <f t="shared" si="57"/>
        <v>914.19272561761863</v>
      </c>
      <c r="AR63" s="22">
        <f t="shared" si="57"/>
        <v>916.89440643569799</v>
      </c>
      <c r="AS63" s="22">
        <f t="shared" si="57"/>
        <v>919.6295770213552</v>
      </c>
      <c r="AT63" s="22">
        <f t="shared" si="57"/>
        <v>923.26255709721102</v>
      </c>
      <c r="AU63" s="22">
        <f t="shared" si="57"/>
        <v>926.42076444204258</v>
      </c>
      <c r="AV63" s="22">
        <f t="shared" si="57"/>
        <v>930.16639152266441</v>
      </c>
      <c r="AW63" s="22">
        <f t="shared" si="57"/>
        <v>934.01384504693101</v>
      </c>
      <c r="AX63" s="22">
        <f t="shared" si="57"/>
        <v>938.49499692262714</v>
      </c>
      <c r="AY63" s="22">
        <f t="shared" si="57"/>
        <v>943.24544354000125</v>
      </c>
      <c r="AZ63" s="22">
        <f t="shared" si="57"/>
        <v>946.93992351486327</v>
      </c>
      <c r="BA63" s="22">
        <f t="shared" si="57"/>
        <v>950.58912100180544</v>
      </c>
      <c r="BB63" s="22">
        <f t="shared" si="57"/>
        <v>954.53889983067154</v>
      </c>
      <c r="BC63" s="22">
        <f t="shared" si="57"/>
        <v>958.41176236077661</v>
      </c>
      <c r="BD63" s="22">
        <f t="shared" si="57"/>
        <v>962.59843220718994</v>
      </c>
      <c r="BE63" s="22">
        <f t="shared" si="57"/>
        <v>966.6147902267171</v>
      </c>
      <c r="BF63" s="22">
        <f t="shared" si="57"/>
        <v>971.1429371263506</v>
      </c>
      <c r="BG63" s="22">
        <f t="shared" si="57"/>
        <v>975.64093784338002</v>
      </c>
      <c r="BH63" s="22">
        <f t="shared" si="57"/>
        <v>980.17496458510834</v>
      </c>
      <c r="BI63" s="22">
        <f t="shared" si="57"/>
        <v>984.76247839379755</v>
      </c>
      <c r="BJ63" s="22">
        <f t="shared" si="57"/>
        <v>989.43819595230968</v>
      </c>
      <c r="BK63" s="22">
        <f t="shared" si="57"/>
        <v>994.39229079699851</v>
      </c>
      <c r="BL63" s="22">
        <f t="shared" si="57"/>
        <v>997.3891746279678</v>
      </c>
      <c r="BM63" s="22">
        <f t="shared" si="57"/>
        <v>1000.0726110336085</v>
      </c>
      <c r="BN63" s="22">
        <f t="shared" si="57"/>
        <v>1002.7760830754939</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469.93000326648109</v>
      </c>
      <c r="AL64" s="22">
        <f t="shared" si="58"/>
        <v>469.81120974710927</v>
      </c>
      <c r="AM64" s="22">
        <f t="shared" si="58"/>
        <v>469.71892228617935</v>
      </c>
      <c r="AN64" s="22">
        <f t="shared" si="58"/>
        <v>469.63576373159242</v>
      </c>
      <c r="AO64" s="22">
        <f t="shared" si="58"/>
        <v>469.54779990503181</v>
      </c>
      <c r="AP64" s="22">
        <f t="shared" si="58"/>
        <v>469.4662923905525</v>
      </c>
      <c r="AQ64" s="22">
        <f t="shared" si="58"/>
        <v>469.39693438255659</v>
      </c>
      <c r="AR64" s="22">
        <f t="shared" si="58"/>
        <v>469.32886328232848</v>
      </c>
      <c r="AS64" s="22">
        <f t="shared" si="58"/>
        <v>469.25994837949042</v>
      </c>
      <c r="AT64" s="22">
        <f t="shared" si="58"/>
        <v>469.16841241816758</v>
      </c>
      <c r="AU64" s="22">
        <f t="shared" si="58"/>
        <v>469.08883875155504</v>
      </c>
      <c r="AV64" s="22">
        <f t="shared" si="58"/>
        <v>468.99446455504892</v>
      </c>
      <c r="AW64" s="22">
        <f t="shared" si="58"/>
        <v>468.89752475641649</v>
      </c>
      <c r="AX64" s="22">
        <f t="shared" si="58"/>
        <v>468.7846183995934</v>
      </c>
      <c r="AY64" s="22">
        <f t="shared" si="58"/>
        <v>468.66492693728014</v>
      </c>
      <c r="AZ64" s="22">
        <f t="shared" si="58"/>
        <v>468.57184143473791</v>
      </c>
      <c r="BA64" s="22">
        <f t="shared" si="58"/>
        <v>468.47989686222451</v>
      </c>
      <c r="BB64" s="22">
        <f t="shared" si="58"/>
        <v>468.38037889224842</v>
      </c>
      <c r="BC64" s="22">
        <f t="shared" si="58"/>
        <v>468.282798892534</v>
      </c>
      <c r="BD64" s="22">
        <f t="shared" si="58"/>
        <v>468.17731225590751</v>
      </c>
      <c r="BE64" s="22">
        <f t="shared" si="58"/>
        <v>468.07611676772478</v>
      </c>
      <c r="BF64" s="22">
        <f t="shared" si="58"/>
        <v>467.96202633210038</v>
      </c>
      <c r="BG64" s="22">
        <f t="shared" si="58"/>
        <v>467.84869545467535</v>
      </c>
      <c r="BH64" s="22">
        <f t="shared" si="58"/>
        <v>467.73445687152821</v>
      </c>
      <c r="BI64" s="22">
        <f t="shared" si="58"/>
        <v>467.61887063714414</v>
      </c>
      <c r="BJ64" s="22">
        <f t="shared" si="58"/>
        <v>467.50106203576007</v>
      </c>
      <c r="BK64" s="22">
        <f t="shared" si="58"/>
        <v>467.37623948660638</v>
      </c>
      <c r="BL64" s="22">
        <f t="shared" si="58"/>
        <v>467.30073050039869</v>
      </c>
      <c r="BM64" s="22">
        <f t="shared" si="58"/>
        <v>467.23311908334972</v>
      </c>
      <c r="BN64" s="22">
        <f t="shared" si="58"/>
        <v>467.16500285174465</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16345.805129696333</v>
      </c>
      <c r="AJ65" s="22">
        <f t="shared" si="59"/>
        <v>15401.830847057508</v>
      </c>
      <c r="AK65" s="22">
        <f t="shared" si="59"/>
        <v>15570.250885990228</v>
      </c>
      <c r="AL65" s="22">
        <f t="shared" ref="AL65:BN65" si="60">AL43*N2OGWP</f>
        <v>15680.422559938172</v>
      </c>
      <c r="AM65" s="22">
        <f t="shared" si="60"/>
        <v>15766.402573948062</v>
      </c>
      <c r="AN65" s="22">
        <f t="shared" si="60"/>
        <v>15866.638658106485</v>
      </c>
      <c r="AO65" s="22">
        <f t="shared" si="60"/>
        <v>15950.84177393456</v>
      </c>
      <c r="AP65" s="22">
        <f t="shared" si="60"/>
        <v>16001.557814277063</v>
      </c>
      <c r="AQ65" s="22">
        <f t="shared" si="60"/>
        <v>16048.013341892942</v>
      </c>
      <c r="AR65" s="22">
        <f t="shared" si="60"/>
        <v>16096.128048998782</v>
      </c>
      <c r="AS65" s="22">
        <f t="shared" si="60"/>
        <v>16204.113891121471</v>
      </c>
      <c r="AT65" s="22">
        <f t="shared" si="60"/>
        <v>16279.687443373714</v>
      </c>
      <c r="AU65" s="22">
        <f t="shared" si="60"/>
        <v>16332.141383984228</v>
      </c>
      <c r="AV65" s="22">
        <f t="shared" si="60"/>
        <v>16389.532156640864</v>
      </c>
      <c r="AW65" s="22">
        <f t="shared" si="60"/>
        <v>16486.739255614459</v>
      </c>
      <c r="AX65" s="22">
        <f t="shared" si="60"/>
        <v>16599.523507527923</v>
      </c>
      <c r="AY65" s="22">
        <f t="shared" si="60"/>
        <v>16639.162149844138</v>
      </c>
      <c r="AZ65" s="22">
        <f t="shared" si="60"/>
        <v>16672.368200644218</v>
      </c>
      <c r="BA65" s="22">
        <f t="shared" si="60"/>
        <v>16722.608573867998</v>
      </c>
      <c r="BB65" s="22">
        <f t="shared" si="60"/>
        <v>16765.076944965098</v>
      </c>
      <c r="BC65" s="22">
        <f t="shared" si="60"/>
        <v>16824.88740268406</v>
      </c>
      <c r="BD65" s="22">
        <f t="shared" si="60"/>
        <v>16870.576708265573</v>
      </c>
      <c r="BE65" s="22">
        <f t="shared" si="60"/>
        <v>16984.344510465948</v>
      </c>
      <c r="BF65" s="22">
        <f t="shared" si="60"/>
        <v>17094.735668253874</v>
      </c>
      <c r="BG65" s="22">
        <f t="shared" si="60"/>
        <v>17205.55535733153</v>
      </c>
      <c r="BH65" s="22">
        <f t="shared" si="60"/>
        <v>17317.940729112026</v>
      </c>
      <c r="BI65" s="22">
        <f t="shared" si="60"/>
        <v>17434.135815899172</v>
      </c>
      <c r="BJ65" s="22">
        <f t="shared" si="60"/>
        <v>17566.727668558608</v>
      </c>
      <c r="BK65" s="22">
        <f t="shared" si="60"/>
        <v>17568.502423873728</v>
      </c>
      <c r="BL65" s="22">
        <f t="shared" si="60"/>
        <v>17546.433240145794</v>
      </c>
      <c r="BM65" s="22">
        <f t="shared" si="60"/>
        <v>17523.762543053308</v>
      </c>
      <c r="BN65" s="22">
        <f t="shared" si="60"/>
        <v>17493.268434464073</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1981.3182233351417</v>
      </c>
      <c r="AI66" s="22">
        <f t="shared" si="62"/>
        <v>1966.2827775921453</v>
      </c>
      <c r="AJ66" s="22">
        <f t="shared" si="62"/>
        <v>1850.9816102056354</v>
      </c>
      <c r="AK66" s="22">
        <f t="shared" si="62"/>
        <v>1874.612539706188</v>
      </c>
      <c r="AL66" s="22">
        <f t="shared" ref="AL66:BN66" si="63">AL49*N2OGWP</f>
        <v>1889.9469918237385</v>
      </c>
      <c r="AM66" s="22">
        <f t="shared" si="63"/>
        <v>1902.4226616117326</v>
      </c>
      <c r="AN66" s="22">
        <f t="shared" si="63"/>
        <v>1916.798224638703</v>
      </c>
      <c r="AO66" s="22">
        <f t="shared" si="63"/>
        <v>1929.2331142051903</v>
      </c>
      <c r="AP66" s="22">
        <f t="shared" si="63"/>
        <v>1937.428308668884</v>
      </c>
      <c r="AQ66" s="22">
        <f t="shared" si="63"/>
        <v>1945.0587808902458</v>
      </c>
      <c r="AR66" s="22">
        <f t="shared" si="63"/>
        <v>1952.828952927596</v>
      </c>
      <c r="AS66" s="22">
        <f t="shared" si="63"/>
        <v>1968.0626167634211</v>
      </c>
      <c r="AT66" s="22">
        <f t="shared" si="63"/>
        <v>1979.0720936170906</v>
      </c>
      <c r="AU66" s="22">
        <f t="shared" si="63"/>
        <v>1987.9905305095085</v>
      </c>
      <c r="AV66" s="22">
        <f t="shared" si="63"/>
        <v>1997.5408016214799</v>
      </c>
      <c r="AW66" s="22">
        <f t="shared" si="63"/>
        <v>2012.1907237565092</v>
      </c>
      <c r="AX66" s="22">
        <f t="shared" si="63"/>
        <v>2028.8481888211395</v>
      </c>
      <c r="AY66" s="22">
        <f t="shared" si="63"/>
        <v>2036.2611561115334</v>
      </c>
      <c r="AZ66" s="22">
        <f t="shared" si="63"/>
        <v>2043.0071358453599</v>
      </c>
      <c r="BA66" s="22">
        <f t="shared" si="63"/>
        <v>2052.0013180139654</v>
      </c>
      <c r="BB66" s="22">
        <f t="shared" si="63"/>
        <v>2060.0536024993162</v>
      </c>
      <c r="BC66" s="22">
        <f t="shared" si="63"/>
        <v>2070.417252350228</v>
      </c>
      <c r="BD66" s="22">
        <f t="shared" si="63"/>
        <v>2079.0290556529944</v>
      </c>
      <c r="BE66" s="22">
        <f t="shared" si="63"/>
        <v>2095.9438426815541</v>
      </c>
      <c r="BF66" s="22">
        <f t="shared" si="63"/>
        <v>2112.4650952000807</v>
      </c>
      <c r="BG66" s="22">
        <f t="shared" si="63"/>
        <v>2129.1310998745203</v>
      </c>
      <c r="BH66" s="22">
        <f t="shared" si="63"/>
        <v>2146.0875337483985</v>
      </c>
      <c r="BI66" s="22">
        <f t="shared" si="63"/>
        <v>2163.6295142261943</v>
      </c>
      <c r="BJ66" s="22">
        <f t="shared" si="63"/>
        <v>2183.4039728761986</v>
      </c>
      <c r="BK66" s="22">
        <f t="shared" si="63"/>
        <v>2186.1942686247062</v>
      </c>
      <c r="BL66" s="22">
        <f t="shared" si="63"/>
        <v>2186.0777521687974</v>
      </c>
      <c r="BM66" s="22">
        <f t="shared" si="63"/>
        <v>2185.9450455419701</v>
      </c>
      <c r="BN66" s="22">
        <f t="shared" si="63"/>
        <v>2184.820164635436</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475.46673921112131</v>
      </c>
      <c r="AE67" s="22">
        <f t="shared" si="65"/>
        <v>478.52713833996251</v>
      </c>
      <c r="AF67" s="22">
        <f t="shared" si="65"/>
        <v>479.13075008565448</v>
      </c>
      <c r="AG67" s="22">
        <f t="shared" si="65"/>
        <v>477.27784879908722</v>
      </c>
      <c r="AH67" s="22">
        <f t="shared" si="65"/>
        <v>477.58815133846173</v>
      </c>
      <c r="AI67" s="22">
        <f t="shared" si="65"/>
        <v>478.32509917641192</v>
      </c>
      <c r="AJ67" s="22">
        <f t="shared" si="65"/>
        <v>441.07242722467021</v>
      </c>
      <c r="AK67" s="22">
        <f t="shared" si="65"/>
        <v>452.4030545131933</v>
      </c>
      <c r="AL67" s="22">
        <f t="shared" ref="AL67:BN67" si="66">AL52*N2OGWP</f>
        <v>460.47959434187658</v>
      </c>
      <c r="AM67" s="22">
        <f t="shared" si="66"/>
        <v>467.52203154172582</v>
      </c>
      <c r="AN67" s="22">
        <f t="shared" si="66"/>
        <v>475.36811722759052</v>
      </c>
      <c r="AO67" s="22">
        <f t="shared" si="66"/>
        <v>482.50453670847463</v>
      </c>
      <c r="AP67" s="22">
        <f t="shared" si="66"/>
        <v>488.16776241380086</v>
      </c>
      <c r="AQ67" s="22">
        <f t="shared" si="66"/>
        <v>493.81601470309397</v>
      </c>
      <c r="AR67" s="22">
        <f t="shared" si="66"/>
        <v>499.73876775904256</v>
      </c>
      <c r="AS67" s="22">
        <f t="shared" si="66"/>
        <v>508.98557913391198</v>
      </c>
      <c r="AT67" s="22">
        <f t="shared" si="66"/>
        <v>516.75262739244579</v>
      </c>
      <c r="AU67" s="22">
        <f t="shared" si="66"/>
        <v>526.84257267554744</v>
      </c>
      <c r="AV67" s="22">
        <f t="shared" si="66"/>
        <v>537.5166985545311</v>
      </c>
      <c r="AW67" s="22">
        <f t="shared" si="66"/>
        <v>550.77292785080385</v>
      </c>
      <c r="AX67" s="22">
        <f t="shared" si="66"/>
        <v>565.35131051253154</v>
      </c>
      <c r="AY67" s="22">
        <f t="shared" si="66"/>
        <v>576.19834557944034</v>
      </c>
      <c r="AZ67" s="22">
        <f t="shared" si="66"/>
        <v>587.08445453384013</v>
      </c>
      <c r="BA67" s="22">
        <f t="shared" si="66"/>
        <v>599.3728927908677</v>
      </c>
      <c r="BB67" s="22">
        <f t="shared" si="66"/>
        <v>611.60301548594384</v>
      </c>
      <c r="BC67" s="22">
        <f t="shared" si="66"/>
        <v>625.35828796069814</v>
      </c>
      <c r="BD67" s="22">
        <f t="shared" si="66"/>
        <v>638.69702304051191</v>
      </c>
      <c r="BE67" s="22">
        <f t="shared" si="66"/>
        <v>654.42055299783192</v>
      </c>
      <c r="BF67" s="22">
        <f t="shared" si="66"/>
        <v>670.3600618212264</v>
      </c>
      <c r="BG67" s="22">
        <f t="shared" si="66"/>
        <v>686.80547646458706</v>
      </c>
      <c r="BH67" s="22">
        <f t="shared" si="66"/>
        <v>703.85096819904993</v>
      </c>
      <c r="BI67" s="22">
        <f t="shared" si="66"/>
        <v>721.67591114308334</v>
      </c>
      <c r="BJ67" s="22">
        <f t="shared" si="66"/>
        <v>741.19431790184888</v>
      </c>
      <c r="BK67" s="22">
        <f t="shared" si="66"/>
        <v>751.93968450603427</v>
      </c>
      <c r="BL67" s="22">
        <f t="shared" si="66"/>
        <v>761.37438420656258</v>
      </c>
      <c r="BM67" s="22">
        <f t="shared" si="66"/>
        <v>771.05223673733394</v>
      </c>
      <c r="BN67" s="22">
        <f t="shared" si="66"/>
        <v>780.41979204268762</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23481.604963954826</v>
      </c>
      <c r="AK71" s="22">
        <f t="shared" si="68"/>
        <v>23889.576837527646</v>
      </c>
      <c r="AL71" s="22">
        <f t="shared" si="68"/>
        <v>24143.738728508506</v>
      </c>
      <c r="AM71" s="22">
        <f t="shared" si="68"/>
        <v>24346.787148214597</v>
      </c>
      <c r="AN71" s="22">
        <f t="shared" si="68"/>
        <v>24582.591626364687</v>
      </c>
      <c r="AO71" s="22">
        <f t="shared" si="68"/>
        <v>24783.000554854323</v>
      </c>
      <c r="AP71" s="22">
        <f t="shared" si="68"/>
        <v>24910.751272355861</v>
      </c>
      <c r="AQ71" s="22">
        <f t="shared" si="68"/>
        <v>25031.145342649572</v>
      </c>
      <c r="AR71" s="22">
        <f t="shared" si="68"/>
        <v>25156.661844775132</v>
      </c>
      <c r="AS71" s="22">
        <f t="shared" si="68"/>
        <v>25417.527240374457</v>
      </c>
      <c r="AT71" s="22">
        <f t="shared" si="68"/>
        <v>25606.025490227483</v>
      </c>
      <c r="AU71" s="22">
        <f t="shared" si="68"/>
        <v>25765.88937856138</v>
      </c>
      <c r="AV71" s="22">
        <f t="shared" si="68"/>
        <v>25938.107187322494</v>
      </c>
      <c r="AW71" s="22">
        <f t="shared" si="68"/>
        <v>26202.641612716423</v>
      </c>
      <c r="AX71" s="22">
        <f t="shared" si="68"/>
        <v>26504.487656157729</v>
      </c>
      <c r="AY71" s="22">
        <f t="shared" si="68"/>
        <v>26642.865577021068</v>
      </c>
      <c r="AZ71" s="22">
        <f t="shared" si="68"/>
        <v>26770.960721604191</v>
      </c>
      <c r="BA71" s="22">
        <f t="shared" si="68"/>
        <v>26940.685321255907</v>
      </c>
      <c r="BB71" s="22">
        <f t="shared" si="68"/>
        <v>27094.917709770503</v>
      </c>
      <c r="BC71" s="22">
        <f t="shared" si="68"/>
        <v>27292.232691639041</v>
      </c>
      <c r="BD71" s="22">
        <f t="shared" si="68"/>
        <v>27459.662293572404</v>
      </c>
      <c r="BE71" s="22">
        <f t="shared" si="68"/>
        <v>27772.546998400296</v>
      </c>
      <c r="BF71" s="22">
        <f t="shared" si="68"/>
        <v>28079.780936354779</v>
      </c>
      <c r="BG71" s="22">
        <f t="shared" si="68"/>
        <v>28391.304996346291</v>
      </c>
      <c r="BH71" s="22">
        <f t="shared" si="68"/>
        <v>28709.801592998811</v>
      </c>
      <c r="BI71" s="22">
        <f t="shared" si="68"/>
        <v>29040.685828562076</v>
      </c>
      <c r="BJ71" s="22">
        <f t="shared" si="68"/>
        <v>29413.782469824811</v>
      </c>
      <c r="BK71" s="22">
        <f t="shared" si="68"/>
        <v>29480.899427056971</v>
      </c>
      <c r="BL71" s="22">
        <f t="shared" si="68"/>
        <v>29497.244337654836</v>
      </c>
      <c r="BM71" s="22">
        <f t="shared" si="68"/>
        <v>29514.622128869421</v>
      </c>
      <c r="BN71" s="22">
        <f t="shared" si="68"/>
        <v>29515.19969379871</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21033.282339934063</v>
      </c>
      <c r="AK72" s="22">
        <f t="shared" si="70"/>
        <v>21235.408549289226</v>
      </c>
      <c r="AL72" s="22">
        <f t="shared" si="70"/>
        <v>21381.946701593806</v>
      </c>
      <c r="AM72" s="22">
        <f t="shared" si="70"/>
        <v>21499.37481341188</v>
      </c>
      <c r="AN72" s="22">
        <f t="shared" si="70"/>
        <v>21633.409347917797</v>
      </c>
      <c r="AO72" s="22">
        <f t="shared" si="70"/>
        <v>21748.946486083863</v>
      </c>
      <c r="AP72" s="22">
        <f t="shared" si="70"/>
        <v>21825.033870971445</v>
      </c>
      <c r="AQ72" s="22">
        <f t="shared" si="70"/>
        <v>21895.810993982403</v>
      </c>
      <c r="AR72" s="22">
        <f t="shared" si="70"/>
        <v>21968.611707760494</v>
      </c>
      <c r="AS72" s="22">
        <f t="shared" si="70"/>
        <v>22112.103752637799</v>
      </c>
      <c r="AT72" s="22">
        <f t="shared" si="70"/>
        <v>22218.354745977878</v>
      </c>
      <c r="AU72" s="22">
        <f t="shared" si="70"/>
        <v>22300.909904967466</v>
      </c>
      <c r="AV72" s="22">
        <f t="shared" si="70"/>
        <v>22390.190530024498</v>
      </c>
      <c r="AW72" s="22">
        <f t="shared" si="70"/>
        <v>22527.068496680367</v>
      </c>
      <c r="AX72" s="22">
        <f t="shared" si="70"/>
        <v>22683.471044364393</v>
      </c>
      <c r="AY72" s="22">
        <f t="shared" si="70"/>
        <v>22754.0146467183</v>
      </c>
      <c r="AZ72" s="22">
        <f t="shared" si="70"/>
        <v>22816.468383204261</v>
      </c>
      <c r="BA72" s="22">
        <f t="shared" si="70"/>
        <v>22899.562832293432</v>
      </c>
      <c r="BB72" s="22">
        <f t="shared" si="70"/>
        <v>22974.17807395518</v>
      </c>
      <c r="BC72" s="22">
        <f t="shared" si="70"/>
        <v>23069.378241728547</v>
      </c>
      <c r="BD72" s="22">
        <f t="shared" si="70"/>
        <v>23148.594774100769</v>
      </c>
      <c r="BE72" s="22">
        <f t="shared" si="70"/>
        <v>23306.411561016714</v>
      </c>
      <c r="BF72" s="22">
        <f t="shared" si="70"/>
        <v>23461.173041808914</v>
      </c>
      <c r="BG72" s="22">
        <f t="shared" si="70"/>
        <v>23616.98432524232</v>
      </c>
      <c r="BH72" s="22">
        <f t="shared" si="70"/>
        <v>23775.286915988087</v>
      </c>
      <c r="BI72" s="22">
        <f t="shared" si="70"/>
        <v>23938.816358969711</v>
      </c>
      <c r="BJ72" s="22">
        <f t="shared" si="70"/>
        <v>24122.754491193391</v>
      </c>
      <c r="BK72" s="22">
        <f t="shared" si="70"/>
        <v>24150.38968635508</v>
      </c>
      <c r="BL72" s="22">
        <f t="shared" si="70"/>
        <v>24148.055565914874</v>
      </c>
      <c r="BM72" s="22">
        <f t="shared" si="70"/>
        <v>24145.041344913268</v>
      </c>
      <c r="BN72" s="22">
        <f t="shared" si="70"/>
        <v>24132.920771731478</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44514.887303888885</v>
      </c>
      <c r="AK73" s="22">
        <f t="shared" si="72"/>
        <v>45124.985386816872</v>
      </c>
      <c r="AL73" s="22">
        <f t="shared" si="72"/>
        <v>45525.685430102312</v>
      </c>
      <c r="AM73" s="22">
        <f t="shared" si="72"/>
        <v>45846.16196162648</v>
      </c>
      <c r="AN73" s="22">
        <f t="shared" si="72"/>
        <v>46216.000974282484</v>
      </c>
      <c r="AO73" s="22">
        <f t="shared" si="72"/>
        <v>46531.94704093819</v>
      </c>
      <c r="AP73" s="22">
        <f t="shared" si="72"/>
        <v>46735.785143327303</v>
      </c>
      <c r="AQ73" s="22">
        <f t="shared" si="72"/>
        <v>46926.956336631978</v>
      </c>
      <c r="AR73" s="22">
        <f t="shared" si="72"/>
        <v>47125.273552535626</v>
      </c>
      <c r="AS73" s="22">
        <f t="shared" si="72"/>
        <v>47529.630993012252</v>
      </c>
      <c r="AT73" s="22">
        <f t="shared" si="72"/>
        <v>47824.380236205361</v>
      </c>
      <c r="AU73" s="22">
        <f t="shared" si="72"/>
        <v>48066.799283528846</v>
      </c>
      <c r="AV73" s="22">
        <f t="shared" si="72"/>
        <v>48328.297717346992</v>
      </c>
      <c r="AW73" s="22">
        <f t="shared" si="72"/>
        <v>48729.710109396794</v>
      </c>
      <c r="AX73" s="22">
        <f t="shared" si="72"/>
        <v>49187.958700522126</v>
      </c>
      <c r="AY73" s="22">
        <f t="shared" si="72"/>
        <v>49396.880223739368</v>
      </c>
      <c r="AZ73" s="22">
        <f t="shared" si="72"/>
        <v>49587.429104808456</v>
      </c>
      <c r="BA73" s="22">
        <f t="shared" si="72"/>
        <v>49840.248153549343</v>
      </c>
      <c r="BB73" s="22">
        <f t="shared" si="72"/>
        <v>50069.095783725686</v>
      </c>
      <c r="BC73" s="22">
        <f t="shared" si="72"/>
        <v>50361.610933367585</v>
      </c>
      <c r="BD73" s="22">
        <f t="shared" si="72"/>
        <v>50608.25706767317</v>
      </c>
      <c r="BE73" s="22">
        <f t="shared" si="72"/>
        <v>51078.958559417006</v>
      </c>
      <c r="BF73" s="22">
        <f t="shared" si="72"/>
        <v>51540.953978163692</v>
      </c>
      <c r="BG73" s="22">
        <f t="shared" si="72"/>
        <v>52008.289321588614</v>
      </c>
      <c r="BH73" s="22">
        <f t="shared" si="72"/>
        <v>52485.088508986897</v>
      </c>
      <c r="BI73" s="22">
        <f t="shared" si="72"/>
        <v>52979.502187531791</v>
      </c>
      <c r="BJ73" s="22">
        <f t="shared" si="72"/>
        <v>53536.536961018202</v>
      </c>
      <c r="BK73" s="22">
        <f t="shared" si="72"/>
        <v>53631.289113412051</v>
      </c>
      <c r="BL73" s="22">
        <f t="shared" si="72"/>
        <v>53645.299903569714</v>
      </c>
      <c r="BM73" s="22">
        <f t="shared" si="72"/>
        <v>53659.66347378269</v>
      </c>
      <c r="BN73" s="22">
        <f t="shared" si="72"/>
        <v>53648.120465530184</v>
      </c>
    </row>
    <row r="74" spans="1:72" x14ac:dyDescent="0.25">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5546875" defaultRowHeight="15" x14ac:dyDescent="0.25"/>
  <cols>
    <col min="1" max="1" width="12.28515625" style="90" customWidth="1"/>
    <col min="2" max="2" width="53.85546875" customWidth="1"/>
    <col min="3" max="3" width="12.42578125" customWidth="1"/>
    <col min="4" max="4" width="14" customWidth="1"/>
    <col min="5" max="5" width="12.42578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940</v>
      </c>
      <c r="C1" s="90">
        <f>DriversCGE!E87</f>
        <v>-1</v>
      </c>
    </row>
    <row r="2" spans="1:8" x14ac:dyDescent="0.25">
      <c r="B2" s="87"/>
    </row>
    <row r="3" spans="1:8" s="99" customFormat="1" ht="21.75" customHeight="1" x14ac:dyDescent="0.25">
      <c r="A3" s="98"/>
      <c r="B3" s="98" t="s">
        <v>1002</v>
      </c>
      <c r="C3" s="98"/>
      <c r="D3" s="98"/>
      <c r="E3" s="98"/>
      <c r="F3" s="98"/>
      <c r="G3" s="98"/>
      <c r="H3" s="98"/>
    </row>
    <row r="4" spans="1:8" s="44" customFormat="1" x14ac:dyDescent="0.25">
      <c r="A4" s="91" t="s">
        <v>1404</v>
      </c>
      <c r="B4" s="36" t="s">
        <v>1384</v>
      </c>
      <c r="C4" s="36"/>
    </row>
    <row r="5" spans="1:8" x14ac:dyDescent="0.25">
      <c r="A5" s="90">
        <v>1</v>
      </c>
      <c r="B5" t="s">
        <v>1003</v>
      </c>
      <c r="C5" s="105" t="str">
        <f>IF($C$1-2&gt;A5,"On","Off")</f>
        <v>Off</v>
      </c>
      <c r="F5" t="s">
        <v>1385</v>
      </c>
    </row>
    <row r="6" spans="1:8" x14ac:dyDescent="0.25">
      <c r="A6" s="90">
        <v>1</v>
      </c>
      <c r="B6" t="s">
        <v>945</v>
      </c>
      <c r="C6" s="105" t="str">
        <f t="shared" ref="C6:C14" si="0">IF($C$1-2&gt;A6,"On","Off")</f>
        <v>Off</v>
      </c>
    </row>
    <row r="7" spans="1:8" x14ac:dyDescent="0.25">
      <c r="A7" s="90">
        <v>1</v>
      </c>
      <c r="B7" t="s">
        <v>1337</v>
      </c>
      <c r="C7" s="105" t="str">
        <f t="shared" si="0"/>
        <v>Off</v>
      </c>
    </row>
    <row r="8" spans="1:8" x14ac:dyDescent="0.25">
      <c r="A8" s="90">
        <v>1</v>
      </c>
      <c r="B8" t="s">
        <v>987</v>
      </c>
      <c r="C8" s="105" t="str">
        <f t="shared" si="0"/>
        <v>Off</v>
      </c>
    </row>
    <row r="9" spans="1:8" x14ac:dyDescent="0.25">
      <c r="A9" s="90">
        <v>1</v>
      </c>
      <c r="B9" t="s">
        <v>988</v>
      </c>
      <c r="C9" s="105" t="str">
        <f t="shared" si="0"/>
        <v>Off</v>
      </c>
    </row>
    <row r="10" spans="1:8" x14ac:dyDescent="0.25">
      <c r="A10" s="90">
        <v>1</v>
      </c>
      <c r="B10" t="s">
        <v>991</v>
      </c>
      <c r="C10" s="105" t="str">
        <f t="shared" si="0"/>
        <v>Off</v>
      </c>
    </row>
    <row r="11" spans="1:8" x14ac:dyDescent="0.25">
      <c r="A11" s="90">
        <v>1</v>
      </c>
      <c r="B11" s="103" t="s">
        <v>989</v>
      </c>
      <c r="C11" s="105" t="str">
        <f t="shared" si="0"/>
        <v>Off</v>
      </c>
      <c r="F11" t="s">
        <v>1386</v>
      </c>
    </row>
    <row r="12" spans="1:8" ht="64.5" customHeight="1" x14ac:dyDescent="0.25">
      <c r="A12" s="90">
        <v>2</v>
      </c>
      <c r="B12" t="s">
        <v>993</v>
      </c>
      <c r="C12" s="105" t="str">
        <f>IF($C$1-2&gt;A12,"PB","Off")</f>
        <v>Off</v>
      </c>
      <c r="D12" s="135" t="s">
        <v>1382</v>
      </c>
      <c r="E12" s="136"/>
    </row>
    <row r="13" spans="1:8" x14ac:dyDescent="0.25">
      <c r="A13" s="90">
        <v>2</v>
      </c>
      <c r="B13" s="103" t="s">
        <v>994</v>
      </c>
      <c r="C13" s="105" t="str">
        <f t="shared" si="0"/>
        <v>Off</v>
      </c>
      <c r="F13" t="s">
        <v>1387</v>
      </c>
    </row>
    <row r="14" spans="1:8" x14ac:dyDescent="0.25">
      <c r="A14" s="90">
        <v>2</v>
      </c>
      <c r="B14" t="s">
        <v>1383</v>
      </c>
      <c r="C14" s="105" t="str">
        <f t="shared" si="0"/>
        <v>Off</v>
      </c>
    </row>
    <row r="15" spans="1:8" x14ac:dyDescent="0.25">
      <c r="B15" s="87"/>
    </row>
    <row r="16" spans="1:8" s="99" customFormat="1" ht="29.25" customHeight="1" x14ac:dyDescent="0.25">
      <c r="A16" s="98"/>
      <c r="B16" s="98" t="s">
        <v>1374</v>
      </c>
      <c r="C16" s="98">
        <v>2020</v>
      </c>
      <c r="D16" s="98">
        <v>2030</v>
      </c>
      <c r="E16" s="98">
        <v>2040</v>
      </c>
      <c r="F16" s="98">
        <v>2050</v>
      </c>
    </row>
    <row r="17" spans="1:8" s="107" customFormat="1" x14ac:dyDescent="0.25">
      <c r="A17" s="106"/>
      <c r="B17" s="107" t="s">
        <v>1003</v>
      </c>
      <c r="H17" s="108"/>
    </row>
    <row r="18" spans="1:8" x14ac:dyDescent="0.25">
      <c r="A18" s="90" t="s">
        <v>947</v>
      </c>
      <c r="B18" t="s">
        <v>948</v>
      </c>
      <c r="C18">
        <v>3</v>
      </c>
      <c r="D18">
        <v>4</v>
      </c>
      <c r="E18">
        <v>4</v>
      </c>
      <c r="F18">
        <v>4</v>
      </c>
      <c r="H18" s="92"/>
    </row>
    <row r="19" spans="1:8" x14ac:dyDescent="0.25">
      <c r="A19" s="90" t="s">
        <v>947</v>
      </c>
      <c r="B19" t="s">
        <v>950</v>
      </c>
      <c r="C19">
        <v>2</v>
      </c>
      <c r="D19">
        <v>4</v>
      </c>
      <c r="E19">
        <v>4</v>
      </c>
      <c r="F19">
        <v>4</v>
      </c>
      <c r="H19" s="92"/>
    </row>
    <row r="20" spans="1:8" x14ac:dyDescent="0.25">
      <c r="A20" s="90" t="s">
        <v>947</v>
      </c>
      <c r="B20" t="s">
        <v>949</v>
      </c>
      <c r="C20">
        <v>3</v>
      </c>
      <c r="D20">
        <v>4</v>
      </c>
      <c r="E20">
        <v>4</v>
      </c>
      <c r="F20">
        <v>4</v>
      </c>
      <c r="H20" s="92"/>
    </row>
    <row r="21" spans="1:8" x14ac:dyDescent="0.25">
      <c r="A21" s="90" t="s">
        <v>947</v>
      </c>
      <c r="B21" t="s">
        <v>1013</v>
      </c>
      <c r="C21">
        <v>0</v>
      </c>
      <c r="D21">
        <v>80</v>
      </c>
      <c r="E21">
        <v>100</v>
      </c>
      <c r="F21">
        <v>100</v>
      </c>
      <c r="H21" s="92"/>
    </row>
    <row r="22" spans="1:8" x14ac:dyDescent="0.25">
      <c r="A22" s="90" t="s">
        <v>947</v>
      </c>
      <c r="B22" t="s">
        <v>1015</v>
      </c>
      <c r="C22">
        <v>0</v>
      </c>
      <c r="D22">
        <v>50</v>
      </c>
      <c r="E22">
        <v>80</v>
      </c>
      <c r="F22">
        <v>100</v>
      </c>
      <c r="H22" s="92"/>
    </row>
    <row r="23" spans="1:8" x14ac:dyDescent="0.25">
      <c r="A23" s="90" t="s">
        <v>947</v>
      </c>
      <c r="B23" t="s">
        <v>1014</v>
      </c>
      <c r="C23">
        <v>0</v>
      </c>
      <c r="D23">
        <v>80</v>
      </c>
      <c r="E23">
        <v>100</v>
      </c>
      <c r="F23">
        <v>100</v>
      </c>
      <c r="H23" s="92"/>
    </row>
    <row r="25" spans="1:8" s="107" customFormat="1" x14ac:dyDescent="0.25">
      <c r="A25" s="106"/>
      <c r="B25" s="107" t="s">
        <v>945</v>
      </c>
      <c r="H25" s="108"/>
    </row>
    <row r="26" spans="1:8" x14ac:dyDescent="0.25">
      <c r="A26" s="90" t="s">
        <v>947</v>
      </c>
      <c r="B26" t="s">
        <v>1339</v>
      </c>
      <c r="C26">
        <v>0</v>
      </c>
      <c r="D26">
        <v>20</v>
      </c>
      <c r="E26">
        <v>20</v>
      </c>
      <c r="F26">
        <v>20</v>
      </c>
      <c r="H26" s="92"/>
    </row>
    <row r="27" spans="1:8" x14ac:dyDescent="0.25">
      <c r="A27" s="90" t="s">
        <v>947</v>
      </c>
      <c r="B27" t="s">
        <v>1343</v>
      </c>
      <c r="C27">
        <v>0</v>
      </c>
      <c r="D27">
        <v>20</v>
      </c>
      <c r="E27">
        <v>20</v>
      </c>
      <c r="F27">
        <v>20</v>
      </c>
      <c r="H27" s="92"/>
    </row>
    <row r="28" spans="1:8" x14ac:dyDescent="0.25">
      <c r="A28" s="90" t="s">
        <v>947</v>
      </c>
      <c r="B28" t="s">
        <v>1017</v>
      </c>
      <c r="C28">
        <v>0</v>
      </c>
      <c r="D28">
        <v>70</v>
      </c>
      <c r="E28">
        <v>100</v>
      </c>
      <c r="F28">
        <v>100</v>
      </c>
      <c r="H28" s="92" t="s">
        <v>1388</v>
      </c>
    </row>
    <row r="29" spans="1:8" x14ac:dyDescent="0.25">
      <c r="A29" s="90" t="s">
        <v>947</v>
      </c>
      <c r="B29" t="s">
        <v>1014</v>
      </c>
      <c r="C29">
        <v>0</v>
      </c>
      <c r="D29">
        <v>70</v>
      </c>
      <c r="E29">
        <v>100</v>
      </c>
      <c r="F29">
        <v>100</v>
      </c>
    </row>
    <row r="31" spans="1:8" s="107" customFormat="1" x14ac:dyDescent="0.25">
      <c r="A31" s="106"/>
      <c r="B31" s="107" t="s">
        <v>1337</v>
      </c>
      <c r="H31" s="108"/>
    </row>
    <row r="32" spans="1:8" x14ac:dyDescent="0.25">
      <c r="B32" t="s">
        <v>1339</v>
      </c>
      <c r="C32">
        <v>0</v>
      </c>
      <c r="D32">
        <v>10</v>
      </c>
      <c r="E32">
        <v>15</v>
      </c>
      <c r="F32">
        <v>20</v>
      </c>
    </row>
    <row r="33" spans="1:8" x14ac:dyDescent="0.25">
      <c r="B33" t="s">
        <v>1340</v>
      </c>
      <c r="C33">
        <v>0</v>
      </c>
      <c r="D33">
        <v>10</v>
      </c>
      <c r="E33">
        <v>15</v>
      </c>
      <c r="F33">
        <v>20</v>
      </c>
    </row>
    <row r="34" spans="1:8" x14ac:dyDescent="0.25">
      <c r="B34" t="s">
        <v>1341</v>
      </c>
      <c r="C34">
        <v>0</v>
      </c>
      <c r="D34">
        <v>10</v>
      </c>
      <c r="E34">
        <v>15</v>
      </c>
      <c r="F34">
        <v>20</v>
      </c>
    </row>
    <row r="35" spans="1:8" x14ac:dyDescent="0.25">
      <c r="B35" t="s">
        <v>1342</v>
      </c>
      <c r="C35">
        <v>0</v>
      </c>
      <c r="D35">
        <v>10</v>
      </c>
      <c r="E35">
        <v>15</v>
      </c>
      <c r="F35">
        <v>20</v>
      </c>
    </row>
    <row r="36" spans="1:8" x14ac:dyDescent="0.25">
      <c r="B36" t="s">
        <v>1343</v>
      </c>
      <c r="C36">
        <v>0</v>
      </c>
      <c r="D36">
        <v>10</v>
      </c>
      <c r="E36">
        <v>15</v>
      </c>
      <c r="F36">
        <v>20</v>
      </c>
    </row>
    <row r="37" spans="1:8" x14ac:dyDescent="0.25">
      <c r="B37" t="s">
        <v>1362</v>
      </c>
      <c r="C37">
        <v>0</v>
      </c>
      <c r="D37">
        <v>2</v>
      </c>
      <c r="E37">
        <v>3.5</v>
      </c>
      <c r="F37">
        <v>5</v>
      </c>
    </row>
    <row r="38" spans="1:8" x14ac:dyDescent="0.25">
      <c r="B38" t="s">
        <v>1364</v>
      </c>
      <c r="C38">
        <v>0</v>
      </c>
      <c r="D38">
        <v>2</v>
      </c>
      <c r="E38">
        <v>3.5</v>
      </c>
      <c r="F38">
        <v>5</v>
      </c>
    </row>
    <row r="39" spans="1:8" x14ac:dyDescent="0.25">
      <c r="B39" t="s">
        <v>1017</v>
      </c>
      <c r="C39">
        <v>0</v>
      </c>
      <c r="D39">
        <v>40</v>
      </c>
      <c r="E39">
        <v>60</v>
      </c>
      <c r="F39">
        <v>80</v>
      </c>
    </row>
    <row r="40" spans="1:8" x14ac:dyDescent="0.25">
      <c r="B40" t="s">
        <v>1352</v>
      </c>
      <c r="C40">
        <v>0</v>
      </c>
      <c r="D40">
        <v>40</v>
      </c>
      <c r="E40">
        <v>60</v>
      </c>
      <c r="F40">
        <v>80</v>
      </c>
    </row>
    <row r="41" spans="1:8" x14ac:dyDescent="0.25">
      <c r="B41" t="s">
        <v>1046</v>
      </c>
      <c r="C41">
        <v>0</v>
      </c>
      <c r="D41">
        <v>40</v>
      </c>
      <c r="E41">
        <v>60</v>
      </c>
      <c r="F41">
        <v>80</v>
      </c>
    </row>
    <row r="42" spans="1:8" x14ac:dyDescent="0.25">
      <c r="B42" t="s">
        <v>1015</v>
      </c>
      <c r="C42">
        <v>0</v>
      </c>
      <c r="D42">
        <v>40</v>
      </c>
      <c r="E42">
        <v>60</v>
      </c>
      <c r="F42">
        <v>80</v>
      </c>
    </row>
    <row r="43" spans="1:8" x14ac:dyDescent="0.25">
      <c r="B43" t="s">
        <v>1047</v>
      </c>
      <c r="C43">
        <v>0</v>
      </c>
      <c r="D43">
        <v>40</v>
      </c>
      <c r="E43">
        <v>60</v>
      </c>
      <c r="F43">
        <v>80</v>
      </c>
    </row>
    <row r="45" spans="1:8" s="107" customFormat="1" x14ac:dyDescent="0.25">
      <c r="A45" s="106"/>
      <c r="B45" s="107" t="s">
        <v>987</v>
      </c>
      <c r="H45" s="108"/>
    </row>
    <row r="46" spans="1:8" x14ac:dyDescent="0.25">
      <c r="B46" t="s">
        <v>1041</v>
      </c>
      <c r="C46">
        <v>70</v>
      </c>
      <c r="D46">
        <v>80</v>
      </c>
      <c r="E46">
        <v>85</v>
      </c>
      <c r="F46">
        <v>85</v>
      </c>
    </row>
    <row r="47" spans="1:8" x14ac:dyDescent="0.25">
      <c r="B47" t="s">
        <v>1034</v>
      </c>
      <c r="C47">
        <v>70</v>
      </c>
      <c r="D47">
        <v>80</v>
      </c>
      <c r="E47">
        <v>80</v>
      </c>
      <c r="F47">
        <v>80</v>
      </c>
    </row>
    <row r="48" spans="1:8" x14ac:dyDescent="0.25">
      <c r="B48" t="s">
        <v>1042</v>
      </c>
      <c r="C48">
        <v>60</v>
      </c>
      <c r="D48">
        <v>70</v>
      </c>
      <c r="E48">
        <v>70</v>
      </c>
      <c r="F48">
        <v>70</v>
      </c>
    </row>
    <row r="49" spans="2:8" x14ac:dyDescent="0.25">
      <c r="B49" t="s">
        <v>1035</v>
      </c>
      <c r="C49">
        <v>60</v>
      </c>
      <c r="D49">
        <v>70</v>
      </c>
      <c r="E49">
        <v>70</v>
      </c>
      <c r="F49">
        <v>70</v>
      </c>
    </row>
    <row r="50" spans="2:8" x14ac:dyDescent="0.25">
      <c r="B50" t="s">
        <v>1043</v>
      </c>
      <c r="C50">
        <v>75</v>
      </c>
      <c r="D50">
        <v>80</v>
      </c>
      <c r="E50">
        <v>85</v>
      </c>
      <c r="F50">
        <v>85</v>
      </c>
    </row>
    <row r="51" spans="2:8" x14ac:dyDescent="0.25">
      <c r="B51" t="s">
        <v>1036</v>
      </c>
      <c r="C51">
        <v>50</v>
      </c>
      <c r="D51">
        <v>60</v>
      </c>
      <c r="E51">
        <v>60</v>
      </c>
      <c r="F51">
        <v>60</v>
      </c>
    </row>
    <row r="52" spans="2:8" x14ac:dyDescent="0.25">
      <c r="B52" t="s">
        <v>1037</v>
      </c>
      <c r="C52">
        <v>60</v>
      </c>
      <c r="D52">
        <v>70</v>
      </c>
      <c r="E52">
        <v>70</v>
      </c>
      <c r="F52">
        <v>70</v>
      </c>
    </row>
    <row r="53" spans="2:8" x14ac:dyDescent="0.25">
      <c r="B53" t="s">
        <v>1038</v>
      </c>
      <c r="C53">
        <v>50</v>
      </c>
      <c r="D53">
        <v>60</v>
      </c>
      <c r="E53">
        <v>60</v>
      </c>
      <c r="F53">
        <v>60</v>
      </c>
    </row>
    <row r="54" spans="2:8" x14ac:dyDescent="0.25">
      <c r="B54" t="s">
        <v>1039</v>
      </c>
      <c r="C54">
        <v>60</v>
      </c>
      <c r="D54">
        <v>70</v>
      </c>
      <c r="E54">
        <v>70</v>
      </c>
      <c r="F54">
        <v>70</v>
      </c>
    </row>
    <row r="55" spans="2:8" x14ac:dyDescent="0.25">
      <c r="B55" t="s">
        <v>1040</v>
      </c>
      <c r="C55">
        <v>50</v>
      </c>
      <c r="D55">
        <v>60</v>
      </c>
      <c r="E55">
        <v>60</v>
      </c>
      <c r="F55">
        <v>60</v>
      </c>
    </row>
    <row r="56" spans="2:8" x14ac:dyDescent="0.25">
      <c r="B56" t="s">
        <v>1017</v>
      </c>
      <c r="C56">
        <v>0</v>
      </c>
      <c r="D56">
        <v>85</v>
      </c>
      <c r="E56">
        <v>85</v>
      </c>
      <c r="F56">
        <v>85</v>
      </c>
      <c r="H56" s="92"/>
    </row>
    <row r="57" spans="2:8" x14ac:dyDescent="0.25">
      <c r="B57" t="s">
        <v>1045</v>
      </c>
      <c r="C57">
        <v>0</v>
      </c>
      <c r="D57">
        <v>85</v>
      </c>
      <c r="E57">
        <v>85</v>
      </c>
      <c r="F57">
        <v>85</v>
      </c>
    </row>
    <row r="58" spans="2:8" x14ac:dyDescent="0.25">
      <c r="B58" t="s">
        <v>1046</v>
      </c>
      <c r="C58">
        <v>0</v>
      </c>
      <c r="D58">
        <v>60</v>
      </c>
      <c r="E58">
        <v>60</v>
      </c>
      <c r="F58">
        <v>60</v>
      </c>
    </row>
    <row r="59" spans="2:8" x14ac:dyDescent="0.25">
      <c r="B59" t="s">
        <v>1015</v>
      </c>
      <c r="C59">
        <v>0</v>
      </c>
      <c r="D59">
        <v>60</v>
      </c>
      <c r="E59">
        <v>60</v>
      </c>
      <c r="F59">
        <v>60</v>
      </c>
    </row>
    <row r="60" spans="2:8" x14ac:dyDescent="0.25">
      <c r="B60" t="s">
        <v>1048</v>
      </c>
      <c r="C60">
        <v>0</v>
      </c>
      <c r="D60">
        <v>60</v>
      </c>
      <c r="E60">
        <v>60</v>
      </c>
      <c r="F60">
        <v>60</v>
      </c>
    </row>
    <row r="61" spans="2:8" x14ac:dyDescent="0.25">
      <c r="B61" t="s">
        <v>1047</v>
      </c>
      <c r="C61">
        <v>0</v>
      </c>
      <c r="D61">
        <v>85</v>
      </c>
      <c r="E61">
        <v>85</v>
      </c>
      <c r="F61">
        <v>85</v>
      </c>
    </row>
    <row r="62" spans="2:8" x14ac:dyDescent="0.25">
      <c r="B62" t="s">
        <v>1016</v>
      </c>
      <c r="C62">
        <v>0</v>
      </c>
      <c r="D62">
        <v>60</v>
      </c>
      <c r="E62">
        <v>60</v>
      </c>
      <c r="F62">
        <v>60</v>
      </c>
    </row>
    <row r="63" spans="2:8" x14ac:dyDescent="0.25">
      <c r="B63" t="s">
        <v>1049</v>
      </c>
      <c r="C63">
        <v>0</v>
      </c>
      <c r="D63">
        <v>40</v>
      </c>
      <c r="E63">
        <v>40</v>
      </c>
      <c r="F63">
        <v>40</v>
      </c>
    </row>
    <row r="64" spans="2:8" x14ac:dyDescent="0.25">
      <c r="B64" t="s">
        <v>1051</v>
      </c>
      <c r="C64">
        <v>0</v>
      </c>
      <c r="D64">
        <v>0</v>
      </c>
      <c r="E64">
        <v>40</v>
      </c>
      <c r="F64">
        <v>40</v>
      </c>
    </row>
    <row r="65" spans="1:8" x14ac:dyDescent="0.25">
      <c r="B65" t="s">
        <v>1050</v>
      </c>
      <c r="C65">
        <v>0</v>
      </c>
      <c r="D65">
        <v>0</v>
      </c>
      <c r="E65">
        <v>20</v>
      </c>
      <c r="F65">
        <v>20</v>
      </c>
    </row>
    <row r="67" spans="1:8" s="107" customFormat="1" x14ac:dyDescent="0.25">
      <c r="A67" s="106"/>
      <c r="B67" s="107" t="s">
        <v>988</v>
      </c>
      <c r="H67" s="108"/>
    </row>
    <row r="68" spans="1:8" x14ac:dyDescent="0.25">
      <c r="B68" t="s">
        <v>1114</v>
      </c>
      <c r="C68">
        <v>0</v>
      </c>
      <c r="D68">
        <v>50</v>
      </c>
      <c r="E68">
        <v>100</v>
      </c>
      <c r="F68">
        <v>100</v>
      </c>
    </row>
    <row r="69" spans="1:8" x14ac:dyDescent="0.25">
      <c r="B69" t="s">
        <v>1115</v>
      </c>
      <c r="C69">
        <v>0</v>
      </c>
      <c r="D69">
        <v>50</v>
      </c>
      <c r="E69">
        <v>100</v>
      </c>
      <c r="F69">
        <v>100</v>
      </c>
    </row>
    <row r="70" spans="1:8" x14ac:dyDescent="0.25">
      <c r="B70" t="s">
        <v>1124</v>
      </c>
      <c r="C70">
        <v>0</v>
      </c>
      <c r="D70">
        <v>50</v>
      </c>
      <c r="E70">
        <v>100</v>
      </c>
      <c r="F70">
        <v>100</v>
      </c>
    </row>
    <row r="72" spans="1:8" s="107" customFormat="1" x14ac:dyDescent="0.25">
      <c r="A72" s="106"/>
      <c r="B72" s="107" t="s">
        <v>991</v>
      </c>
      <c r="H72" s="108"/>
    </row>
    <row r="73" spans="1:8" x14ac:dyDescent="0.25">
      <c r="B73" t="s">
        <v>1217</v>
      </c>
      <c r="C73">
        <v>0</v>
      </c>
      <c r="D73">
        <v>80</v>
      </c>
      <c r="E73">
        <v>100</v>
      </c>
      <c r="F73">
        <v>100</v>
      </c>
    </row>
    <row r="74" spans="1:8" x14ac:dyDescent="0.25">
      <c r="B74" t="s">
        <v>1218</v>
      </c>
      <c r="C74">
        <v>0</v>
      </c>
      <c r="D74">
        <v>0</v>
      </c>
      <c r="E74">
        <v>0</v>
      </c>
      <c r="F74">
        <v>0</v>
      </c>
    </row>
    <row r="75" spans="1:8" x14ac:dyDescent="0.25">
      <c r="B75" t="s">
        <v>1235</v>
      </c>
      <c r="C75">
        <v>0</v>
      </c>
      <c r="D75">
        <v>30</v>
      </c>
      <c r="E75">
        <v>40</v>
      </c>
      <c r="F75">
        <v>50</v>
      </c>
    </row>
    <row r="77" spans="1:8" s="107" customFormat="1" x14ac:dyDescent="0.25">
      <c r="A77" s="106"/>
      <c r="B77" s="107" t="s">
        <v>1376</v>
      </c>
      <c r="H77" s="108"/>
    </row>
    <row r="78" spans="1:8" x14ac:dyDescent="0.25">
      <c r="B78" t="s">
        <v>1367</v>
      </c>
      <c r="C78">
        <v>0</v>
      </c>
      <c r="D78">
        <v>15</v>
      </c>
      <c r="E78">
        <v>25</v>
      </c>
      <c r="F78">
        <v>30</v>
      </c>
    </row>
    <row r="79" spans="1:8" x14ac:dyDescent="0.25">
      <c r="B79" t="s">
        <v>1368</v>
      </c>
      <c r="C79">
        <v>0</v>
      </c>
      <c r="D79">
        <f>D78/3</f>
        <v>5</v>
      </c>
      <c r="E79" s="85">
        <f>E78/3</f>
        <v>8.3333333333333339</v>
      </c>
      <c r="F79">
        <f>F78/3</f>
        <v>10</v>
      </c>
    </row>
    <row r="80" spans="1:8" x14ac:dyDescent="0.25">
      <c r="B80" t="s">
        <v>1369</v>
      </c>
      <c r="C80">
        <v>0</v>
      </c>
      <c r="D80">
        <f>(D78-D79)+(0.05*(D78-D79))</f>
        <v>10.5</v>
      </c>
      <c r="E80">
        <f t="shared" ref="E80:F80" si="1">(E78-E79)+(0.05*(E78-E79))</f>
        <v>17.499999999999996</v>
      </c>
      <c r="F80">
        <f t="shared" si="1"/>
        <v>21</v>
      </c>
    </row>
    <row r="82" spans="1:8" s="107" customFormat="1" x14ac:dyDescent="0.25">
      <c r="A82" s="106"/>
      <c r="B82" s="107" t="s">
        <v>1377</v>
      </c>
      <c r="H82" s="108"/>
    </row>
    <row r="83" spans="1:8" x14ac:dyDescent="0.25">
      <c r="B83" t="s">
        <v>1367</v>
      </c>
      <c r="C83">
        <f>C78</f>
        <v>0</v>
      </c>
      <c r="D83">
        <f t="shared" ref="D83:F83" si="2">D78</f>
        <v>15</v>
      </c>
      <c r="E83">
        <f t="shared" si="2"/>
        <v>25</v>
      </c>
      <c r="F83">
        <f t="shared" si="2"/>
        <v>30</v>
      </c>
    </row>
    <row r="85" spans="1:8" s="107" customFormat="1" x14ac:dyDescent="0.25">
      <c r="A85" s="106"/>
      <c r="B85" s="107" t="s">
        <v>994</v>
      </c>
      <c r="H85" s="108"/>
    </row>
    <row r="88" spans="1:8" s="107" customFormat="1" x14ac:dyDescent="0.25">
      <c r="A88" s="106"/>
      <c r="B88" s="107" t="s">
        <v>1256</v>
      </c>
      <c r="H88" s="108"/>
    </row>
    <row r="89" spans="1:8" x14ac:dyDescent="0.25">
      <c r="B89" t="s">
        <v>1257</v>
      </c>
      <c r="C89">
        <v>0</v>
      </c>
      <c r="D89">
        <v>0.5</v>
      </c>
      <c r="E89">
        <v>0.8</v>
      </c>
      <c r="F89">
        <v>1</v>
      </c>
    </row>
    <row r="90" spans="1:8" x14ac:dyDescent="0.25">
      <c r="B90" t="s">
        <v>1258</v>
      </c>
      <c r="C90">
        <v>0</v>
      </c>
      <c r="D90">
        <v>0.2</v>
      </c>
      <c r="E90">
        <v>0.3</v>
      </c>
      <c r="F90">
        <v>0.4</v>
      </c>
    </row>
    <row r="91" spans="1:8" x14ac:dyDescent="0.25">
      <c r="B91" t="s">
        <v>1259</v>
      </c>
      <c r="C91">
        <v>0</v>
      </c>
      <c r="D91">
        <v>0.2</v>
      </c>
      <c r="E91">
        <v>0.3</v>
      </c>
      <c r="F91">
        <v>0.4</v>
      </c>
    </row>
    <row r="92" spans="1:8" x14ac:dyDescent="0.25">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82939.829636391252</v>
      </c>
      <c r="AU4" s="81">
        <f t="shared" si="0"/>
        <v>75080.223106022924</v>
      </c>
      <c r="AV4" s="81">
        <f t="shared" si="0"/>
        <v>65326.926514174789</v>
      </c>
      <c r="AW4" s="81">
        <f>AW11-AV11</f>
        <v>64594.754730507731</v>
      </c>
      <c r="AX4" s="81">
        <f t="shared" si="0"/>
        <v>63143.195327233523</v>
      </c>
      <c r="AY4" s="81">
        <f t="shared" si="0"/>
        <v>62126.812669612467</v>
      </c>
      <c r="AZ4" s="81">
        <f t="shared" si="0"/>
        <v>60546.247183855623</v>
      </c>
      <c r="BA4" s="15">
        <f>BA8/'Intermediate calculations'!AV8</f>
        <v>3.5308171115186586</v>
      </c>
      <c r="BB4" s="15">
        <f>BB8/'Intermediate calculations'!AW8</f>
        <v>3.4332531022983939</v>
      </c>
      <c r="BC4" s="15">
        <f>BC8/'Intermediate calculations'!AX8</f>
        <v>3.3377541092705747</v>
      </c>
      <c r="BD4" s="15">
        <f>BD8/'Intermediate calculations'!AY8</f>
        <v>3.2442330159192254</v>
      </c>
      <c r="BE4" s="15">
        <f>BE8/'Intermediate calculations'!AZ8</f>
        <v>3.1526086459819278</v>
      </c>
      <c r="BF4" s="15">
        <f>BF8/'Intermediate calculations'!BA8</f>
        <v>3.0628052211155756</v>
      </c>
      <c r="BG4" s="15">
        <f>BG8/'Intermediate calculations'!BB8</f>
        <v>2.9899291852606651</v>
      </c>
      <c r="BH4" s="15">
        <f>BH8/'Intermediate calculations'!BC8</f>
        <v>2.9184695640871476</v>
      </c>
      <c r="BI4" s="15">
        <f>BI8/'Intermediate calculations'!BD8</f>
        <v>2.8483729040734147</v>
      </c>
      <c r="BJ4" s="15">
        <f>BJ8/'Intermediate calculations'!BE8</f>
        <v>2.7795890112494357</v>
      </c>
      <c r="BK4" s="15">
        <f>BK8/'Intermediate calculations'!BF8</f>
        <v>2.7120706846423084</v>
      </c>
      <c r="BL4" s="15">
        <f>BL8/'Intermediate calculations'!BG8</f>
        <v>2.6457734767135381</v>
      </c>
      <c r="BM4" s="15">
        <f>BM8/'Intermediate calculations'!BH8</f>
        <v>2.5806554775554122</v>
      </c>
      <c r="BN4" s="15">
        <f>BN8/'Intermediate calculations'!BI8</f>
        <v>2.5166771200581564</v>
      </c>
      <c r="BO4" s="15">
        <f>BO8/'Intermediate calculations'!BJ8</f>
        <v>2.4538010036352191</v>
      </c>
      <c r="BP4" s="15">
        <f>BP8/'Intermediate calculations'!BK8</f>
        <v>2.3919917344128292</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591724.04928396817</v>
      </c>
      <c r="AM5" s="102">
        <f>IF($AD$2="Off",'Activity data'!AM5,'Net zero Intermediate calcs'!AH15*'Net zero Intermediate calcs'!AH16*Constants!$H$18)</f>
        <v>599586.20884960971</v>
      </c>
      <c r="AN5" s="102">
        <f>IF($AD$2="Off",'Activity data'!AN5,'Net zero Intermediate calcs'!AI15*'Net zero Intermediate calcs'!AI16*Constants!$H$18)</f>
        <v>606006.40208307758</v>
      </c>
      <c r="AO5" s="102">
        <f>IF($AD$2="Off",'Activity data'!AO5,'Net zero Intermediate calcs'!AJ15*'Net zero Intermediate calcs'!AJ16*Constants!$H$18)</f>
        <v>611998.43173377542</v>
      </c>
      <c r="AP5" s="102">
        <f>IF($AD$2="Off",'Activity data'!AP5,'Net zero Intermediate calcs'!AK15*'Net zero Intermediate calcs'!AK16*Constants!$H$18)</f>
        <v>618500.96495050064</v>
      </c>
      <c r="AQ5" s="102">
        <f>IF($AD$2="Off",'Activity data'!AQ5,'Net zero Intermediate calcs'!AL15*'Net zero Intermediate calcs'!AL16*Constants!$H$18)</f>
        <v>624741.56319217291</v>
      </c>
      <c r="AR5" s="102">
        <f>IF($AD$2="Off",'Activity data'!AR5,'Net zero Intermediate calcs'!AM15*'Net zero Intermediate calcs'!AM16*Constants!$H$18)</f>
        <v>630079.86389258492</v>
      </c>
      <c r="AS5" s="102">
        <f>IF($AD$2="Off",'Activity data'!AS5,'Net zero Intermediate calcs'!AN15*'Net zero Intermediate calcs'!AN16*Constants!$H$18)</f>
        <v>635248.44396024302</v>
      </c>
      <c r="AT5" s="102">
        <f>IF($AD$2="Off",'Activity data'!AT5,'Net zero Intermediate calcs'!AO15*'Net zero Intermediate calcs'!AO16*Constants!$H$18)</f>
        <v>640387.11637982924</v>
      </c>
      <c r="AU5" s="102">
        <f>IF($AD$2="Off",'Activity data'!AU5,'Net zero Intermediate calcs'!AP15*'Net zero Intermediate calcs'!AP16*Constants!$H$18)</f>
        <v>647058.96711225645</v>
      </c>
      <c r="AV5" s="102">
        <f>IF($AD$2="Off",'Activity data'!AV5,'Net zero Intermediate calcs'!AQ15*'Net zero Intermediate calcs'!AQ16*Constants!$H$18)</f>
        <v>652788.44347111252</v>
      </c>
      <c r="AW5" s="102">
        <f>IF($AD$2="Off",'Activity data'!AW5,'Net zero Intermediate calcs'!AR15*'Net zero Intermediate calcs'!AR16*Constants!$H$18)</f>
        <v>659668.67519306554</v>
      </c>
      <c r="AX5" s="102">
        <f>IF($AD$2="Off",'Activity data'!AX5,'Net zero Intermediate calcs'!AS15*'Net zero Intermediate calcs'!AS16*Constants!$H$18)</f>
        <v>666822.85924663302</v>
      </c>
      <c r="AY5" s="102">
        <f>IF($AD$2="Off",'Activity data'!AY5,'Net zero Intermediate calcs'!AT15*'Net zero Intermediate calcs'!AT16*Constants!$H$18)</f>
        <v>675286.00128482643</v>
      </c>
      <c r="AZ5" s="102">
        <f>IF($AD$2="Off",'Activity data'!AZ5,'Net zero Intermediate calcs'!AU15*'Net zero Intermediate calcs'!AU16*Constants!$H$18)</f>
        <v>684406.56573906308</v>
      </c>
      <c r="BA5" s="102">
        <f>IF($AD$2="Off",'Activity data'!BA5,'Net zero Intermediate calcs'!AV15*'Net zero Intermediate calcs'!AV16*Constants!$H$18)</f>
        <v>691551.7725383623</v>
      </c>
      <c r="BB5" s="102">
        <f>IF($AD$2="Off",'Activity data'!BB5,'Net zero Intermediate calcs'!AW15*'Net zero Intermediate calcs'!AW16*Constants!$H$18)</f>
        <v>698695.53238518641</v>
      </c>
      <c r="BC5" s="102">
        <f>IF($AD$2="Off",'Activity data'!BC5,'Net zero Intermediate calcs'!AX15*'Net zero Intermediate calcs'!AX16*Constants!$H$18)</f>
        <v>706547.71123623813</v>
      </c>
      <c r="BD5" s="102">
        <f>IF($AD$2="Off",'Activity data'!BD5,'Net zero Intermediate calcs'!AY15*'Net zero Intermediate calcs'!AY16*Constants!$H$18)</f>
        <v>714344.34304980584</v>
      </c>
      <c r="BE5" s="102">
        <f>IF($AD$2="Off",'Activity data'!BE5,'Net zero Intermediate calcs'!AZ15*'Net zero Intermediate calcs'!AZ16*Constants!$H$18)</f>
        <v>722912.97720276832</v>
      </c>
      <c r="BF5" s="102">
        <f>IF($AD$2="Off",'Activity data'!BF5,'Net zero Intermediate calcs'!BA15*'Net zero Intermediate calcs'!BA16*Constants!$H$18)</f>
        <v>731234.85748611332</v>
      </c>
      <c r="BG5" s="102">
        <f>IF($AD$2="Off",'Activity data'!BG5,'Net zero Intermediate calcs'!BB15*'Net zero Intermediate calcs'!BB16*Constants!$H$18)</f>
        <v>740809.00066643313</v>
      </c>
      <c r="BH5" s="102">
        <f>IF($AD$2="Off",'Activity data'!BH5,'Net zero Intermediate calcs'!BC15*'Net zero Intermediate calcs'!BC16*Constants!$H$18)</f>
        <v>750475.40790727839</v>
      </c>
      <c r="BI5" s="102">
        <f>IF($AD$2="Off",'Activity data'!BI5,'Net zero Intermediate calcs'!BD15*'Net zero Intermediate calcs'!BD16*Constants!$H$18)</f>
        <v>760385.23399090371</v>
      </c>
      <c r="BJ5" s="102">
        <f>IF($AD$2="Off",'Activity data'!BJ5,'Net zero Intermediate calcs'!BE15*'Net zero Intermediate calcs'!BE16*Constants!$H$18)</f>
        <v>770587.16033398488</v>
      </c>
      <c r="BK5" s="102">
        <f>IF($AD$2="Off",'Activity data'!BK5,'Net zero Intermediate calcs'!BF15*'Net zero Intermediate calcs'!BF16*Constants!$H$18)</f>
        <v>781175.28010487161</v>
      </c>
      <c r="BL5" s="102">
        <f>IF($AD$2="Off",'Activity data'!BL5,'Net zero Intermediate calcs'!BG15*'Net zero Intermediate calcs'!BG16*Constants!$H$18)</f>
        <v>792639.53180786327</v>
      </c>
      <c r="BM5" s="102">
        <f>IF($AD$2="Off",'Activity data'!BM5,'Net zero Intermediate calcs'!BH15*'Net zero Intermediate calcs'!BH16*Constants!$H$18)</f>
        <v>799427.88794809429</v>
      </c>
      <c r="BN5" s="102">
        <f>IF($AD$2="Off",'Activity data'!BN5,'Net zero Intermediate calcs'!BI15*'Net zero Intermediate calcs'!BI16*Constants!$H$18)</f>
        <v>805484.77100745309</v>
      </c>
      <c r="BO5" s="102">
        <f>IF($AD$2="Off",'Activity data'!BO5,'Net zero Intermediate calcs'!BJ15*'Net zero Intermediate calcs'!BJ16*Constants!$H$18)</f>
        <v>811632.60899818118</v>
      </c>
      <c r="BP5" s="102">
        <f>IF($AD$2="Off",'Activity data'!BP5,'Net zero Intermediate calcs'!BK15*'Net zero Intermediate calcs'!BK16*Constants!$H$18)</f>
        <v>817575.70298704691</v>
      </c>
      <c r="BQ5">
        <v>840617.99710661627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490285.64083528786</v>
      </c>
      <c r="AM6" s="102">
        <f>IF($AD$2="Off",'Activity data'!AM6,'Net zero Intermediate calcs'!AH15*'Net zero Intermediate calcs'!AH16*Constants!$H$19)</f>
        <v>496800.00161824806</v>
      </c>
      <c r="AN6" s="102">
        <f>IF($AD$2="Off",'Activity data'!AN6,'Net zero Intermediate calcs'!AI15*'Net zero Intermediate calcs'!AI16*Constants!$H$19)</f>
        <v>502119.59029740712</v>
      </c>
      <c r="AO6" s="102">
        <f>IF($AD$2="Off",'Activity data'!AO6,'Net zero Intermediate calcs'!AJ15*'Net zero Intermediate calcs'!AJ16*Constants!$H$19)</f>
        <v>507084.41486512817</v>
      </c>
      <c r="AP6" s="102">
        <f>IF($AD$2="Off",'Activity data'!AP6,'Net zero Intermediate calcs'!AK15*'Net zero Intermediate calcs'!AK16*Constants!$H$19)</f>
        <v>512472.22810184344</v>
      </c>
      <c r="AQ6" s="102">
        <f>IF($AD$2="Off",'Activity data'!AQ6,'Net zero Intermediate calcs'!AL15*'Net zero Intermediate calcs'!AL16*Constants!$H$19)</f>
        <v>517643.00950208615</v>
      </c>
      <c r="AR6" s="102">
        <f>IF($AD$2="Off",'Activity data'!AR6,'Net zero Intermediate calcs'!AM15*'Net zero Intermediate calcs'!AM16*Constants!$H$19)</f>
        <v>522066.17293957033</v>
      </c>
      <c r="AS6" s="102">
        <f>IF($AD$2="Off",'Activity data'!AS6,'Net zero Intermediate calcs'!AN15*'Net zero Intermediate calcs'!AN16*Constants!$H$19)</f>
        <v>526348.71070991561</v>
      </c>
      <c r="AT6" s="102">
        <f>IF($AD$2="Off",'Activity data'!AT6,'Net zero Intermediate calcs'!AO15*'Net zero Intermediate calcs'!AO16*Constants!$H$19)</f>
        <v>530606.46785757283</v>
      </c>
      <c r="AU6" s="102">
        <f>IF($AD$2="Off",'Activity data'!AU6,'Net zero Intermediate calcs'!AP15*'Net zero Intermediate calcs'!AP16*Constants!$H$19)</f>
        <v>536134.57275015535</v>
      </c>
      <c r="AV6" s="102">
        <f>IF($AD$2="Off",'Activity data'!AV6,'Net zero Intermediate calcs'!AQ15*'Net zero Intermediate calcs'!AQ16*Constants!$H$19)</f>
        <v>540881.85316177888</v>
      </c>
      <c r="AW6" s="102">
        <f>IF($AD$2="Off",'Activity data'!AW6,'Net zero Intermediate calcs'!AR15*'Net zero Intermediate calcs'!AR16*Constants!$H$19)</f>
        <v>546582.61658854003</v>
      </c>
      <c r="AX6" s="102">
        <f>IF($AD$2="Off",'Activity data'!AX6,'Net zero Intermediate calcs'!AS15*'Net zero Intermediate calcs'!AS16*Constants!$H$19)</f>
        <v>552510.36909006734</v>
      </c>
      <c r="AY6" s="102">
        <f>IF($AD$2="Off",'Activity data'!AY6,'Net zero Intermediate calcs'!AT15*'Net zero Intermediate calcs'!AT16*Constants!$H$19)</f>
        <v>559522.68677885621</v>
      </c>
      <c r="AZ6" s="102">
        <f>IF($AD$2="Off",'Activity data'!AZ6,'Net zero Intermediate calcs'!AU15*'Net zero Intermediate calcs'!AU16*Constants!$H$19)</f>
        <v>567079.72589808085</v>
      </c>
      <c r="BA6" s="102">
        <f>IF($AD$2="Off",'Activity data'!BA6,'Net zero Intermediate calcs'!AV15*'Net zero Intermediate calcs'!AV16*Constants!$H$19)</f>
        <v>573000.04010321444</v>
      </c>
      <c r="BB6" s="102">
        <f>IF($AD$2="Off",'Activity data'!BB6,'Net zero Intermediate calcs'!AW15*'Net zero Intermediate calcs'!AW16*Constants!$H$19)</f>
        <v>578919.15540486877</v>
      </c>
      <c r="BC6" s="102">
        <f>IF($AD$2="Off",'Activity data'!BC6,'Net zero Intermediate calcs'!AX15*'Net zero Intermediate calcs'!AX16*Constants!$H$19)</f>
        <v>585425.246452883</v>
      </c>
      <c r="BD6" s="102">
        <f>IF($AD$2="Off",'Activity data'!BD6,'Net zero Intermediate calcs'!AY15*'Net zero Intermediate calcs'!AY16*Constants!$H$19)</f>
        <v>591885.31281269621</v>
      </c>
      <c r="BE6" s="102">
        <f>IF($AD$2="Off",'Activity data'!BE6,'Net zero Intermediate calcs'!AZ15*'Net zero Intermediate calcs'!AZ16*Constants!$H$19)</f>
        <v>598985.03825372236</v>
      </c>
      <c r="BF6" s="102">
        <f>IF($AD$2="Off",'Activity data'!BF6,'Net zero Intermediate calcs'!BA15*'Net zero Intermediate calcs'!BA16*Constants!$H$19)</f>
        <v>605880.31048849388</v>
      </c>
      <c r="BG6" s="102">
        <f>IF($AD$2="Off",'Activity data'!BG6,'Net zero Intermediate calcs'!BB15*'Net zero Intermediate calcs'!BB16*Constants!$H$19)</f>
        <v>613813.1719807589</v>
      </c>
      <c r="BH6" s="102">
        <f>IF($AD$2="Off",'Activity data'!BH6,'Net zero Intermediate calcs'!BC15*'Net zero Intermediate calcs'!BC16*Constants!$H$19)</f>
        <v>621822.48083745933</v>
      </c>
      <c r="BI6" s="102">
        <f>IF($AD$2="Off",'Activity data'!BI6,'Net zero Intermediate calcs'!BD15*'Net zero Intermediate calcs'!BD16*Constants!$H$19)</f>
        <v>630033.47959246312</v>
      </c>
      <c r="BJ6" s="102">
        <f>IF($AD$2="Off",'Activity data'!BJ6,'Net zero Intermediate calcs'!BE15*'Net zero Intermediate calcs'!BE16*Constants!$H$19)</f>
        <v>638486.50427673024</v>
      </c>
      <c r="BK6" s="102">
        <f>IF($AD$2="Off",'Activity data'!BK6,'Net zero Intermediate calcs'!BF15*'Net zero Intermediate calcs'!BF16*Constants!$H$19)</f>
        <v>647259.51780117932</v>
      </c>
      <c r="BL6" s="102">
        <f>IF($AD$2="Off",'Activity data'!BL6,'Net zero Intermediate calcs'!BG15*'Net zero Intermediate calcs'!BG16*Constants!$H$19)</f>
        <v>656758.4692122296</v>
      </c>
      <c r="BM6" s="102">
        <f>IF($AD$2="Off",'Activity data'!BM6,'Net zero Intermediate calcs'!BH15*'Net zero Intermediate calcs'!BH16*Constants!$H$19)</f>
        <v>662383.10715699242</v>
      </c>
      <c r="BN6" s="102">
        <f>IF($AD$2="Off",'Activity data'!BN6,'Net zero Intermediate calcs'!BI15*'Net zero Intermediate calcs'!BI16*Constants!$H$19)</f>
        <v>667401.6674061754</v>
      </c>
      <c r="BO6" s="102">
        <f>IF($AD$2="Off",'Activity data'!BO6,'Net zero Intermediate calcs'!BJ15*'Net zero Intermediate calcs'!BJ16*Constants!$H$19)</f>
        <v>672495.5903127786</v>
      </c>
      <c r="BP6" s="102">
        <f>IF($AD$2="Off",'Activity data'!BP6,'Net zero Intermediate calcs'!BK15*'Net zero Intermediate calcs'!BK16*Constants!$H$19)</f>
        <v>677419.86818926735</v>
      </c>
      <c r="BQ6">
        <v>696512.05474548205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608630.45069208159</v>
      </c>
      <c r="AM7" s="102">
        <f>IF($AD$2="Off",'Activity data'!AM7,'Net zero Intermediate calcs'!AH15*'Net zero Intermediate calcs'!AH16*(1-Constants!$H$18-Constants!$H$19))</f>
        <v>616717.24338817014</v>
      </c>
      <c r="AN7" s="102">
        <f>IF($AD$2="Off",'Activity data'!AN7,'Net zero Intermediate calcs'!AI15*'Net zero Intermediate calcs'!AI16*(1-Constants!$H$18-Constants!$H$19))</f>
        <v>623320.87071402278</v>
      </c>
      <c r="AO7" s="102">
        <f>IF($AD$2="Off",'Activity data'!AO7,'Net zero Intermediate calcs'!AJ15*'Net zero Intermediate calcs'!AJ16*(1-Constants!$H$18-Constants!$H$19))</f>
        <v>629484.10121188336</v>
      </c>
      <c r="AP7" s="102">
        <f>IF($AD$2="Off",'Activity data'!AP7,'Net zero Intermediate calcs'!AK15*'Net zero Intermediate calcs'!AK16*(1-Constants!$H$18-Constants!$H$19))</f>
        <v>636172.42109194363</v>
      </c>
      <c r="AQ7" s="102">
        <f>IF($AD$2="Off",'Activity data'!AQ7,'Net zero Intermediate calcs'!AL15*'Net zero Intermediate calcs'!AL16*(1-Constants!$H$18-Constants!$H$19))</f>
        <v>642591.32214052079</v>
      </c>
      <c r="AR7" s="102">
        <f>IF($AD$2="Off",'Activity data'!AR7,'Net zero Intermediate calcs'!AM15*'Net zero Intermediate calcs'!AM16*(1-Constants!$H$18-Constants!$H$19))</f>
        <v>648082.14571808744</v>
      </c>
      <c r="AS7" s="102">
        <f>IF($AD$2="Off",'Activity data'!AS7,'Net zero Intermediate calcs'!AN15*'Net zero Intermediate calcs'!AN16*(1-Constants!$H$18-Constants!$H$19))</f>
        <v>653398.39950196433</v>
      </c>
      <c r="AT7" s="102">
        <f>IF($AD$2="Off",'Activity data'!AT7,'Net zero Intermediate calcs'!AO15*'Net zero Intermediate calcs'!AO16*(1-Constants!$H$18-Constants!$H$19))</f>
        <v>658683.8911335388</v>
      </c>
      <c r="AU7" s="102">
        <f>IF($AD$2="Off",'Activity data'!AU7,'Net zero Intermediate calcs'!AP15*'Net zero Intermediate calcs'!AP16*(1-Constants!$H$18-Constants!$H$19))</f>
        <v>665546.36617260682</v>
      </c>
      <c r="AV7" s="102">
        <f>IF($AD$2="Off",'Activity data'!AV7,'Net zero Intermediate calcs'!AQ15*'Net zero Intermediate calcs'!AQ16*(1-Constants!$H$18-Constants!$H$19))</f>
        <v>671439.54185600148</v>
      </c>
      <c r="AW7" s="102">
        <f>IF($AD$2="Off",'Activity data'!AW7,'Net zero Intermediate calcs'!AR15*'Net zero Intermediate calcs'!AR16*(1-Constants!$H$18-Constants!$H$19))</f>
        <v>678516.35162715323</v>
      </c>
      <c r="AX7" s="102">
        <f>IF($AD$2="Off",'Activity data'!AX7,'Net zero Intermediate calcs'!AS15*'Net zero Intermediate calcs'!AS16*(1-Constants!$H$18-Constants!$H$19))</f>
        <v>685874.94093939406</v>
      </c>
      <c r="AY7" s="102">
        <f>IF($AD$2="Off",'Activity data'!AY7,'Net zero Intermediate calcs'!AT15*'Net zero Intermediate calcs'!AT16*(1-Constants!$H$18-Constants!$H$19))</f>
        <v>694579.88703582168</v>
      </c>
      <c r="AZ7" s="102">
        <f>IF($AD$2="Off",'Activity data'!AZ7,'Net zero Intermediate calcs'!AU15*'Net zero Intermediate calcs'!AU16*(1-Constants!$H$18-Constants!$H$19))</f>
        <v>703961.03904589359</v>
      </c>
      <c r="BA7" s="102">
        <f>IF($AD$2="Off",'Activity data'!BA7,'Net zero Intermediate calcs'!AV15*'Net zero Intermediate calcs'!AV16*(1-Constants!$H$18-Constants!$H$19))</f>
        <v>711310.39461088704</v>
      </c>
      <c r="BB7" s="102">
        <f>IF($AD$2="Off",'Activity data'!BB7,'Net zero Intermediate calcs'!AW15*'Net zero Intermediate calcs'!AW16*(1-Constants!$H$18-Constants!$H$19))</f>
        <v>718658.26188190619</v>
      </c>
      <c r="BC7" s="102">
        <f>IF($AD$2="Off",'Activity data'!BC7,'Net zero Intermediate calcs'!AX15*'Net zero Intermediate calcs'!AX16*(1-Constants!$H$18-Constants!$H$19))</f>
        <v>726734.78870013077</v>
      </c>
      <c r="BD7" s="102">
        <f>IF($AD$2="Off",'Activity data'!BD7,'Net zero Intermediate calcs'!AY15*'Net zero Intermediate calcs'!AY16*(1-Constants!$H$18-Constants!$H$19))</f>
        <v>734754.18142265757</v>
      </c>
      <c r="BE7" s="102">
        <f>IF($AD$2="Off",'Activity data'!BE7,'Net zero Intermediate calcs'!AZ15*'Net zero Intermediate calcs'!AZ16*(1-Constants!$H$18-Constants!$H$19))</f>
        <v>743567.63369427621</v>
      </c>
      <c r="BF7" s="102">
        <f>IF($AD$2="Off",'Activity data'!BF7,'Net zero Intermediate calcs'!BA15*'Net zero Intermediate calcs'!BA16*(1-Constants!$H$18-Constants!$H$19))</f>
        <v>752127.28198571678</v>
      </c>
      <c r="BG7" s="102">
        <f>IF($AD$2="Off",'Activity data'!BG7,'Net zero Intermediate calcs'!BB15*'Net zero Intermediate calcs'!BB16*(1-Constants!$H$18-Constants!$H$19))</f>
        <v>761974.97211404564</v>
      </c>
      <c r="BH7" s="102">
        <f>IF($AD$2="Off",'Activity data'!BH7,'Net zero Intermediate calcs'!BC15*'Net zero Intermediate calcs'!BC16*(1-Constants!$H$18-Constants!$H$19))</f>
        <v>771917.5624189151</v>
      </c>
      <c r="BI7" s="102">
        <f>IF($AD$2="Off",'Activity data'!BI7,'Net zero Intermediate calcs'!BD15*'Net zero Intermediate calcs'!BD16*(1-Constants!$H$18-Constants!$H$19))</f>
        <v>782110.52639064391</v>
      </c>
      <c r="BJ7" s="102">
        <f>IF($AD$2="Off",'Activity data'!BJ7,'Net zero Intermediate calcs'!BE15*'Net zero Intermediate calcs'!BE16*(1-Constants!$H$18-Constants!$H$19))</f>
        <v>792603.9363435274</v>
      </c>
      <c r="BK7" s="102">
        <f>IF($AD$2="Off",'Activity data'!BK7,'Net zero Intermediate calcs'!BF15*'Net zero Intermediate calcs'!BF16*(1-Constants!$H$18-Constants!$H$19))</f>
        <v>803494.57382215373</v>
      </c>
      <c r="BL7" s="102">
        <f>IF($AD$2="Off",'Activity data'!BL7,'Net zero Intermediate calcs'!BG15*'Net zero Intermediate calcs'!BG16*(1-Constants!$H$18-Constants!$H$19))</f>
        <v>815286.37557380239</v>
      </c>
      <c r="BM7" s="102">
        <f>IF($AD$2="Off",'Activity data'!BM7,'Net zero Intermediate calcs'!BH15*'Net zero Intermediate calcs'!BH16*(1-Constants!$H$18-Constants!$H$19))</f>
        <v>822268.68474661151</v>
      </c>
      <c r="BN7" s="102">
        <f>IF($AD$2="Off",'Activity data'!BN7,'Net zero Intermediate calcs'!BI15*'Net zero Intermediate calcs'!BI16*(1-Constants!$H$18-Constants!$H$19))</f>
        <v>828498.62160766625</v>
      </c>
      <c r="BO7" s="102">
        <f>IF($AD$2="Off",'Activity data'!BO7,'Net zero Intermediate calcs'!BJ15*'Net zero Intermediate calcs'!BJ16*(1-Constants!$H$18-Constants!$H$19))</f>
        <v>834822.11211241502</v>
      </c>
      <c r="BP7" s="102">
        <f>IF($AD$2="Off",'Activity data'!BP7,'Net zero Intermediate calcs'!BK15*'Net zero Intermediate calcs'!BK16*(1-Constants!$H$18-Constants!$H$19))</f>
        <v>840935.00878667692</v>
      </c>
      <c r="BQ7">
        <v>864635.65416680544</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4721629.1041893447</v>
      </c>
      <c r="AM8" s="102">
        <f>IF($AD$2="Off",'Activity data'!AM8,'Net zero Intermediate calcs'!AH10*'Net zero Intermediate calcs'!AH11*Constants!$H$20)</f>
        <v>4812782.5377993621</v>
      </c>
      <c r="AN8" s="102">
        <f>IF($AD$2="Off",'Activity data'!AN8,'Net zero Intermediate calcs'!AI10*'Net zero Intermediate calcs'!AI11*Constants!$H$20)</f>
        <v>4860239.7536649602</v>
      </c>
      <c r="AO8" s="102">
        <f>IF($AD$2="Off",'Activity data'!AO8,'Net zero Intermediate calcs'!AJ10*'Net zero Intermediate calcs'!AJ11*Constants!$H$20)</f>
        <v>4892836.5307874447</v>
      </c>
      <c r="AP8" s="102">
        <f>IF($AD$2="Off",'Activity data'!AP8,'Net zero Intermediate calcs'!AK10*'Net zero Intermediate calcs'!AK11*Constants!$H$20)</f>
        <v>4933485.9288941631</v>
      </c>
      <c r="AQ8" s="102">
        <f>IF($AD$2="Off",'Activity data'!AQ8,'Net zero Intermediate calcs'!AL10*'Net zero Intermediate calcs'!AL11*Constants!$H$20)</f>
        <v>4963635.2298485739</v>
      </c>
      <c r="AR8" s="102">
        <f>IF($AD$2="Off",'Activity data'!AR8,'Net zero Intermediate calcs'!AM10*'Net zero Intermediate calcs'!AM11*Constants!$H$20)</f>
        <v>4974320.3458082583</v>
      </c>
      <c r="AS8" s="102">
        <f>IF($AD$2="Off",'Activity data'!AS8,'Net zero Intermediate calcs'!AN10*'Net zero Intermediate calcs'!AN11*Constants!$H$20)</f>
        <v>4983354.1947759129</v>
      </c>
      <c r="AT8" s="102">
        <f>IF($AD$2="Off",'Activity data'!AT8,'Net zero Intermediate calcs'!AO10*'Net zero Intermediate calcs'!AO11*Constants!$H$20)</f>
        <v>4994134.1449826844</v>
      </c>
      <c r="AU8" s="102">
        <f>IF($AD$2="Off",'Activity data'!AU8,'Net zero Intermediate calcs'!AP10*'Net zero Intermediate calcs'!AP11*Constants!$H$20)</f>
        <v>5041510.4431582661</v>
      </c>
      <c r="AV8" s="102">
        <f>IF($AD$2="Off",'Activity data'!AV8,'Net zero Intermediate calcs'!AQ10*'Net zero Intermediate calcs'!AQ11*Constants!$H$20)</f>
        <v>5069751.4536064081</v>
      </c>
      <c r="AW8" s="102">
        <f>IF($AD$2="Off",'Activity data'!AW8,'Net zero Intermediate calcs'!AR10*'Net zero Intermediate calcs'!AR11*Constants!$H$20)</f>
        <v>5078579.7870154139</v>
      </c>
      <c r="AX8" s="102">
        <f>IF($AD$2="Off",'Activity data'!AX8,'Net zero Intermediate calcs'!AS10*'Net zero Intermediate calcs'!AS11*Constants!$H$20)</f>
        <v>5089691.066116441</v>
      </c>
      <c r="AY8" s="102">
        <f>IF($AD$2="Off",'Activity data'!AY8,'Net zero Intermediate calcs'!AT10*'Net zero Intermediate calcs'!AT11*Constants!$H$20)</f>
        <v>5123946.9878055798</v>
      </c>
      <c r="AZ8" s="102">
        <f>IF($AD$2="Off",'Activity data'!AZ8,'Net zero Intermediate calcs'!AU10*'Net zero Intermediate calcs'!AU11*Constants!$H$20)</f>
        <v>5166547.5055382811</v>
      </c>
      <c r="BA8" s="102">
        <f>IF($AD$2="Off",'Activity data'!BA8,'Net zero Intermediate calcs'!AV10*'Net zero Intermediate calcs'!AV11*Constants!$H$20)</f>
        <v>5165327.4179214211</v>
      </c>
      <c r="BB8" s="102">
        <f>IF($AD$2="Off",'Activity data'!BB8,'Net zero Intermediate calcs'!AW10*'Net zero Intermediate calcs'!AW11*Constants!$H$20)</f>
        <v>5160354.1315126978</v>
      </c>
      <c r="BC8" s="102">
        <f>IF($AD$2="Off",'Activity data'!BC8,'Net zero Intermediate calcs'!AX10*'Net zero Intermediate calcs'!AX11*Constants!$H$20)</f>
        <v>5164894.519797097</v>
      </c>
      <c r="BD8" s="102">
        <f>IF($AD$2="Off",'Activity data'!BD8,'Net zero Intermediate calcs'!AY10*'Net zero Intermediate calcs'!AY11*Constants!$H$20)</f>
        <v>5164211.3482417632</v>
      </c>
      <c r="BE8" s="102">
        <f>IF($AD$2="Off",'Activity data'!BE8,'Net zero Intermediate calcs'!AZ10*'Net zero Intermediate calcs'!AZ11*Constants!$H$20)</f>
        <v>5173081.1238739742</v>
      </c>
      <c r="BF8" s="102">
        <f>IF($AD$2="Off",'Activity data'!BF8,'Net zero Intermediate calcs'!BA10*'Net zero Intermediate calcs'!BA11*Constants!$H$20)</f>
        <v>5172991.8360710489</v>
      </c>
      <c r="BG8" s="102">
        <f>IF($AD$2="Off",'Activity data'!BG8,'Net zero Intermediate calcs'!BB10*'Net zero Intermediate calcs'!BB11*Constants!$H$20)</f>
        <v>5215900.2679658616</v>
      </c>
      <c r="BH8" s="102">
        <f>IF($AD$2="Off",'Activity data'!BH8,'Net zero Intermediate calcs'!BC10*'Net zero Intermediate calcs'!BC11*Constants!$H$20)</f>
        <v>5256027.4623598214</v>
      </c>
      <c r="BI8" s="102">
        <f>IF($AD$2="Off",'Activity data'!BI8,'Net zero Intermediate calcs'!BD10*'Net zero Intermediate calcs'!BD11*Constants!$H$20)</f>
        <v>5295798.2853017766</v>
      </c>
      <c r="BJ8" s="102">
        <f>IF($AD$2="Off",'Activity data'!BJ8,'Net zero Intermediate calcs'!BE10*'Net zero Intermediate calcs'!BE11*Constants!$H$20)</f>
        <v>5335805.2161333412</v>
      </c>
      <c r="BK8" s="102">
        <f>IF($AD$2="Off",'Activity data'!BK8,'Net zero Intermediate calcs'!BF10*'Net zero Intermediate calcs'!BF11*Constants!$H$20)</f>
        <v>5377280.9114361349</v>
      </c>
      <c r="BL8" s="102">
        <f>IF($AD$2="Off",'Activity data'!BL8,'Net zero Intermediate calcs'!BG10*'Net zero Intermediate calcs'!BG11*Constants!$H$20)</f>
        <v>5427257.8709909478</v>
      </c>
      <c r="BM8" s="102">
        <f>IF($AD$2="Off",'Activity data'!BM8,'Net zero Intermediate calcs'!BH10*'Net zero Intermediate calcs'!BH11*Constants!$H$20)</f>
        <v>5402446.8156730589</v>
      </c>
      <c r="BN8" s="102">
        <f>IF($AD$2="Off",'Activity data'!BN8,'Net zero Intermediate calcs'!BI10*'Net zero Intermediate calcs'!BI11*Constants!$H$20)</f>
        <v>5364796.6849728068</v>
      </c>
      <c r="BO8" s="102">
        <f>IF($AD$2="Off",'Activity data'!BO8,'Net zero Intermediate calcs'!BJ10*'Net zero Intermediate calcs'!BJ11*Constants!$H$20)</f>
        <v>5326721.4012188073</v>
      </c>
      <c r="BP8" s="102">
        <f>IF($AD$2="Off",'Activity data'!BP8,'Net zero Intermediate calcs'!BK10*'Net zero Intermediate calcs'!BK11*Constants!$H$20)</f>
        <v>5284035.0403988343</v>
      </c>
      <c r="BQ8" s="11">
        <v>5916196.5823583361</v>
      </c>
    </row>
    <row r="9" spans="1:72" x14ac:dyDescent="0.25">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4187105.0546584753</v>
      </c>
      <c r="AM9" s="102">
        <f>IF($AD$2="Off",'Activity data'!AM9,'Net zero Intermediate calcs'!AH10*'Net zero Intermediate calcs'!AH11*(1-Constants!$H$20))</f>
        <v>4267939.2316333968</v>
      </c>
      <c r="AN9" s="102">
        <f>IF($AD$2="Off",'Activity data'!AN9,'Net zero Intermediate calcs'!AI10*'Net zero Intermediate calcs'!AI11*(1-Constants!$H$20))</f>
        <v>4310023.9324953416</v>
      </c>
      <c r="AO9" s="102">
        <f>IF($AD$2="Off",'Activity data'!AO9,'Net zero Intermediate calcs'!AJ10*'Net zero Intermediate calcs'!AJ11*(1-Constants!$H$20))</f>
        <v>4338930.5084341494</v>
      </c>
      <c r="AP9" s="102">
        <f>IF($AD$2="Off",'Activity data'!AP9,'Net zero Intermediate calcs'!AK10*'Net zero Intermediate calcs'!AK11*(1-Constants!$H$20))</f>
        <v>4374978.0878872769</v>
      </c>
      <c r="AQ9" s="102">
        <f>IF($AD$2="Off",'Activity data'!AQ9,'Net zero Intermediate calcs'!AL10*'Net zero Intermediate calcs'!AL11*(1-Constants!$H$20))</f>
        <v>4401714.2604317544</v>
      </c>
      <c r="AR9" s="102">
        <f>IF($AD$2="Off",'Activity data'!AR9,'Net zero Intermediate calcs'!AM10*'Net zero Intermediate calcs'!AM11*(1-Constants!$H$20))</f>
        <v>4411189.740622418</v>
      </c>
      <c r="AS9" s="102">
        <f>IF($AD$2="Off",'Activity data'!AS9,'Net zero Intermediate calcs'!AN10*'Net zero Intermediate calcs'!AN11*(1-Constants!$H$20))</f>
        <v>4419200.8897069413</v>
      </c>
      <c r="AT9" s="102">
        <f>IF($AD$2="Off",'Activity data'!AT9,'Net zero Intermediate calcs'!AO10*'Net zero Intermediate calcs'!AO11*(1-Constants!$H$20))</f>
        <v>4428760.4681921918</v>
      </c>
      <c r="AU9" s="102">
        <f>IF($AD$2="Off",'Activity data'!AU9,'Net zero Intermediate calcs'!AP10*'Net zero Intermediate calcs'!AP11*(1-Constants!$H$20))</f>
        <v>4470773.4118573302</v>
      </c>
      <c r="AV9" s="102">
        <f>IF($AD$2="Off",'Activity data'!AV9,'Net zero Intermediate calcs'!AQ10*'Net zero Intermediate calcs'!AQ11*(1-Constants!$H$20))</f>
        <v>4495817.3267830405</v>
      </c>
      <c r="AW9" s="102">
        <f>IF($AD$2="Off",'Activity data'!AW9,'Net zero Intermediate calcs'!AR10*'Net zero Intermediate calcs'!AR11*(1-Constants!$H$20))</f>
        <v>4503646.226221215</v>
      </c>
      <c r="AX9" s="102">
        <f>IF($AD$2="Off",'Activity data'!AX9,'Net zero Intermediate calcs'!AS10*'Net zero Intermediate calcs'!AS11*(1-Constants!$H$20))</f>
        <v>4513499.6246692967</v>
      </c>
      <c r="AY9" s="102">
        <f>IF($AD$2="Off",'Activity data'!AY9,'Net zero Intermediate calcs'!AT10*'Net zero Intermediate calcs'!AT11*(1-Constants!$H$20))</f>
        <v>4543877.5174879665</v>
      </c>
      <c r="AZ9" s="102">
        <f>IF($AD$2="Off",'Activity data'!AZ9,'Net zero Intermediate calcs'!AU10*'Net zero Intermediate calcs'!AU11*(1-Constants!$H$20))</f>
        <v>4581655.335099984</v>
      </c>
      <c r="BA9" s="102">
        <f>IF($AD$2="Off",'Activity data'!BA9,'Net zero Intermediate calcs'!AV10*'Net zero Intermediate calcs'!AV11*(1-Constants!$H$20))</f>
        <v>4580573.3706095619</v>
      </c>
      <c r="BB9" s="102">
        <f>IF($AD$2="Off",'Activity data'!BB9,'Net zero Intermediate calcs'!AW10*'Net zero Intermediate calcs'!AW11*(1-Constants!$H$20))</f>
        <v>4576163.0977565423</v>
      </c>
      <c r="BC9" s="102">
        <f>IF($AD$2="Off",'Activity data'!BC9,'Net zero Intermediate calcs'!AX10*'Net zero Intermediate calcs'!AX11*(1-Constants!$H$20))</f>
        <v>4580189.4798200661</v>
      </c>
      <c r="BD9" s="102">
        <f>IF($AD$2="Off",'Activity data'!BD9,'Net zero Intermediate calcs'!AY10*'Net zero Intermediate calcs'!AY11*(1-Constants!$H$20))</f>
        <v>4579583.6484408081</v>
      </c>
      <c r="BE9" s="102">
        <f>IF($AD$2="Off",'Activity data'!BE9,'Net zero Intermediate calcs'!AZ10*'Net zero Intermediate calcs'!AZ11*(1-Constants!$H$20))</f>
        <v>4587449.2985297507</v>
      </c>
      <c r="BF9" s="102">
        <f>IF($AD$2="Off",'Activity data'!BF9,'Net zero Intermediate calcs'!BA10*'Net zero Intermediate calcs'!BA11*(1-Constants!$H$20))</f>
        <v>4587370.1187799862</v>
      </c>
      <c r="BG9" s="102">
        <f>IF($AD$2="Off",'Activity data'!BG9,'Net zero Intermediate calcs'!BB10*'Net zero Intermediate calcs'!BB11*(1-Constants!$H$20))</f>
        <v>4625420.9923470849</v>
      </c>
      <c r="BH9" s="102">
        <f>IF($AD$2="Off",'Activity data'!BH9,'Net zero Intermediate calcs'!BC10*'Net zero Intermediate calcs'!BC11*(1-Constants!$H$20))</f>
        <v>4661005.4854888972</v>
      </c>
      <c r="BI9" s="102">
        <f>IF($AD$2="Off",'Activity data'!BI9,'Net zero Intermediate calcs'!BD10*'Net zero Intermediate calcs'!BD11*(1-Constants!$H$20))</f>
        <v>4696273.9511166699</v>
      </c>
      <c r="BJ9" s="102">
        <f>IF($AD$2="Off",'Activity data'!BJ9,'Net zero Intermediate calcs'!BE10*'Net zero Intermediate calcs'!BE11*(1-Constants!$H$20))</f>
        <v>4731751.7954389993</v>
      </c>
      <c r="BK9" s="102">
        <f>IF($AD$2="Off",'Activity data'!BK9,'Net zero Intermediate calcs'!BF10*'Net zero Intermediate calcs'!BF11*(1-Constants!$H$20))</f>
        <v>4768532.1290094014</v>
      </c>
      <c r="BL9" s="102">
        <f>IF($AD$2="Off",'Activity data'!BL9,'Net zero Intermediate calcs'!BG10*'Net zero Intermediate calcs'!BG11*(1-Constants!$H$20))</f>
        <v>4812851.3195580104</v>
      </c>
      <c r="BM9" s="102">
        <f>IF($AD$2="Off",'Activity data'!BM9,'Net zero Intermediate calcs'!BH10*'Net zero Intermediate calcs'!BH11*(1-Constants!$H$20))</f>
        <v>4790849.0629553534</v>
      </c>
      <c r="BN9" s="102">
        <f>IF($AD$2="Off",'Activity data'!BN9,'Net zero Intermediate calcs'!BI10*'Net zero Intermediate calcs'!BI11*(1-Constants!$H$20))</f>
        <v>4757461.2112023002</v>
      </c>
      <c r="BO9" s="102">
        <f>IF($AD$2="Off",'Activity data'!BO9,'Net zero Intermediate calcs'!BJ10*'Net zero Intermediate calcs'!BJ11*(1-Constants!$H$20))</f>
        <v>4723696.3369298857</v>
      </c>
      <c r="BP9" s="102">
        <f>IF($AD$2="Off",'Activity data'!BP9,'Net zero Intermediate calcs'!BK10*'Net zero Intermediate calcs'!BK11*(1-Constants!$H$20))</f>
        <v>4685842.3943159468</v>
      </c>
      <c r="BQ9" s="11">
        <v>5246438.4786951281</v>
      </c>
    </row>
    <row r="10" spans="1:72" x14ac:dyDescent="0.25">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593615.89806046535</v>
      </c>
      <c r="AM10" s="102">
        <f>IF($AD$2="Off",'Activity data'!AM10,(((('Net zero Intermediate calcs'!AH9/('Net zero Intermediate calcs'!AH64+0.27))*ttokg)/Constants!$H$21)/(365/'Net zero Intermediate calcs'!AH65)))</f>
        <v>619653.86226726312</v>
      </c>
      <c r="AN10" s="102">
        <f>IF($AD$2="Off",'Activity data'!AN10,(((('Net zero Intermediate calcs'!AI9/('Net zero Intermediate calcs'!AI64+0.27))*ttokg)/Constants!$H$21)/(365/'Net zero Intermediate calcs'!AI65)))</f>
        <v>640633.37337259552</v>
      </c>
      <c r="AO10" s="102">
        <f>IF($AD$2="Off",'Activity data'!AO10,(((('Net zero Intermediate calcs'!AJ9/('Net zero Intermediate calcs'!AJ64+0.27))*ttokg)/Constants!$H$21)/(365/'Net zero Intermediate calcs'!AJ65)))</f>
        <v>660059.94932364824</v>
      </c>
      <c r="AP10" s="102">
        <f>IF($AD$2="Off",'Activity data'!AP10,(((('Net zero Intermediate calcs'!AK9/('Net zero Intermediate calcs'!AK64+0.27))*ttokg)/Constants!$H$21)/(365/'Net zero Intermediate calcs'!AK65)))</f>
        <v>680973.46124057891</v>
      </c>
      <c r="AQ10" s="102">
        <f>IF($AD$2="Off",'Activity data'!AQ10,(((('Net zero Intermediate calcs'!AL9/('Net zero Intermediate calcs'!AL64+0.27))*ttokg)/Constants!$H$21)/(365/'Net zero Intermediate calcs'!AL65)))</f>
        <v>700845.75582530885</v>
      </c>
      <c r="AR10" s="102">
        <f>IF($AD$2="Off",'Activity data'!AR10,(((('Net zero Intermediate calcs'!AM9/('Net zero Intermediate calcs'!AM64+0.27))*ttokg)/Constants!$H$21)/(365/'Net zero Intermediate calcs'!AM65)))</f>
        <v>718297.34192295151</v>
      </c>
      <c r="AS10" s="102">
        <f>IF($AD$2="Off",'Activity data'!AS10,(((('Net zero Intermediate calcs'!AN9/('Net zero Intermediate calcs'!AN64+0.27))*ttokg)/Constants!$H$21)/(365/'Net zero Intermediate calcs'!AN65)))</f>
        <v>735783.33910980902</v>
      </c>
      <c r="AT10" s="102">
        <f>IF($AD$2="Off",'Activity data'!AT10,(((('Net zero Intermediate calcs'!AO9/('Net zero Intermediate calcs'!AO64+0.27))*ttokg)/Constants!$H$21)/(365/'Net zero Intermediate calcs'!AO65)))</f>
        <v>753812.41832269588</v>
      </c>
      <c r="AU10" s="102">
        <f>IF($AD$2="Off",'Activity data'!AU10,(((('Net zero Intermediate calcs'!AP9/('Net zero Intermediate calcs'!AP64+0.27))*ttokg)/Constants!$H$21)/(365/'Net zero Intermediate calcs'!AP65)))</f>
        <v>777790.58125189471</v>
      </c>
      <c r="AV10" s="102">
        <f>IF($AD$2="Off",'Activity data'!AV10,(((('Net zero Intermediate calcs'!AQ9/('Net zero Intermediate calcs'!AQ64+0.27))*ttokg)/Constants!$H$21)/(365/'Net zero Intermediate calcs'!AQ65)))</f>
        <v>799314.92706496059</v>
      </c>
      <c r="AW10" s="102">
        <f>IF($AD$2="Off",'Activity data'!AW10,(((('Net zero Intermediate calcs'!AR9/('Net zero Intermediate calcs'!AR64+0.27))*ttokg)/Constants!$H$21)/(365/'Net zero Intermediate calcs'!AR65)))</f>
        <v>827260.44123970158</v>
      </c>
      <c r="AX10" s="102">
        <f>IF($AD$2="Off",'Activity data'!AX10,(((('Net zero Intermediate calcs'!AS9/('Net zero Intermediate calcs'!AS64+0.27))*ttokg)/Constants!$H$21)/(365/'Net zero Intermediate calcs'!AS65)))</f>
        <v>856617.30858623353</v>
      </c>
      <c r="AY10" s="102">
        <f>IF($AD$2="Off",'Activity data'!AY10,(((('Net zero Intermediate calcs'!AT9/('Net zero Intermediate calcs'!AT64+0.27))*ttokg)/Constants!$H$21)/(365/'Net zero Intermediate calcs'!AT65)))</f>
        <v>891109.68488211837</v>
      </c>
      <c r="AZ10" s="102">
        <f>IF($AD$2="Off",'Activity data'!AZ10,(((('Net zero Intermediate calcs'!AU9/('Net zero Intermediate calcs'!AU64+0.27))*ttokg)/Constants!$H$21)/(365/'Net zero Intermediate calcs'!AU65)))</f>
        <v>928544.17423749017</v>
      </c>
      <c r="BA10" s="102">
        <f>IF($AD$2="Off",'Activity data'!BA10,(((('Net zero Intermediate calcs'!AV9/('Net zero Intermediate calcs'!AV64+0.27))*ttokg)/Constants!$H$21)/(365/'Net zero Intermediate calcs'!AV65)))</f>
        <v>959464.38799761457</v>
      </c>
      <c r="BB10" s="102">
        <f>IF($AD$2="Off",'Activity data'!BB10,(((('Net zero Intermediate calcs'!AW9/('Net zero Intermediate calcs'!AW64+0.27))*ttokg)/Constants!$H$21)/(365/'Net zero Intermediate calcs'!AW65)))</f>
        <v>990835.07511555206</v>
      </c>
      <c r="BC10" s="102">
        <f>IF($AD$2="Off",'Activity data'!BC10,(((('Net zero Intermediate calcs'!AX9/('Net zero Intermediate calcs'!AX64+0.27))*ttokg)/Constants!$H$21)/(365/'Net zero Intermediate calcs'!AX65)))</f>
        <v>1025285.8388521799</v>
      </c>
      <c r="BD10" s="102">
        <f>IF($AD$2="Off",'Activity data'!BD10,(((('Net zero Intermediate calcs'!AY9/('Net zero Intermediate calcs'!AY64+0.27))*ttokg)/Constants!$H$21)/(365/'Net zero Intermediate calcs'!AY65)))</f>
        <v>1060055.9152008605</v>
      </c>
      <c r="BE10" s="102">
        <f>IF($AD$2="Off",'Activity data'!BE10,(((('Net zero Intermediate calcs'!AZ9/('Net zero Intermediate calcs'!AZ64+0.27))*ttokg)/Constants!$H$21)/(365/'Net zero Intermediate calcs'!AZ65)))</f>
        <v>1098256.8449257626</v>
      </c>
      <c r="BF10" s="102">
        <f>IF($AD$2="Off",'Activity data'!BF10,(((('Net zero Intermediate calcs'!BA9/('Net zero Intermediate calcs'!BA64+0.27))*ttokg)/Constants!$H$21)/(365/'Net zero Intermediate calcs'!BA65)))</f>
        <v>1136119.5299374217</v>
      </c>
      <c r="BG10" s="102">
        <f>IF($AD$2="Off",'Activity data'!BG10,(((('Net zero Intermediate calcs'!BB9/('Net zero Intermediate calcs'!BB64+0.27))*ttokg)/Constants!$H$21)/(365/'Net zero Intermediate calcs'!BB65)))</f>
        <v>1177865.0780816718</v>
      </c>
      <c r="BH10" s="102">
        <f>IF($AD$2="Off",'Activity data'!BH10,(((('Net zero Intermediate calcs'!BC9/('Net zero Intermediate calcs'!BC64+0.27))*ttokg)/Constants!$H$21)/(365/'Net zero Intermediate calcs'!BC65)))</f>
        <v>1220531.8676717188</v>
      </c>
      <c r="BI10" s="102">
        <f>IF($AD$2="Off",'Activity data'!BI10,(((('Net zero Intermediate calcs'!BD9/('Net zero Intermediate calcs'!BD64+0.27))*ttokg)/Constants!$H$21)/(365/'Net zero Intermediate calcs'!BD65)))</f>
        <v>1264721.0141236938</v>
      </c>
      <c r="BJ10" s="102">
        <f>IF($AD$2="Off",'Activity data'!BJ10,(((('Net zero Intermediate calcs'!BE9/('Net zero Intermediate calcs'!BE64+0.27))*ttokg)/Constants!$H$21)/(365/'Net zero Intermediate calcs'!BE65)))</f>
        <v>1310650.9137138992</v>
      </c>
      <c r="BK10" s="102">
        <f>IF($AD$2="Off",'Activity data'!BK10,(((('Net zero Intermediate calcs'!BF9/('Net zero Intermediate calcs'!BF64+0.27))*ttokg)/Constants!$H$21)/(365/'Net zero Intermediate calcs'!BF65)))</f>
        <v>1358723.08237063</v>
      </c>
      <c r="BL10" s="102">
        <f>IF($AD$2="Off",'Activity data'!BL10,(((('Net zero Intermediate calcs'!BG9/('Net zero Intermediate calcs'!BG64+0.27))*ttokg)/Constants!$H$21)/(365/'Net zero Intermediate calcs'!BG65)))</f>
        <v>1410888.607194508</v>
      </c>
      <c r="BM10" s="102">
        <f>IF($AD$2="Off",'Activity data'!BM10,(((('Net zero Intermediate calcs'!BH9/('Net zero Intermediate calcs'!BH64+0.27))*ttokg)/Constants!$H$21)/(365/'Net zero Intermediate calcs'!BH65)))</f>
        <v>1445157.7366116913</v>
      </c>
      <c r="BN10" s="102">
        <f>IF($AD$2="Off",'Activity data'!BN10,(((('Net zero Intermediate calcs'!BI9/('Net zero Intermediate calcs'!BI64+0.27))*ttokg)/Constants!$H$21)/(365/'Net zero Intermediate calcs'!BI65)))</f>
        <v>1476945.9518466305</v>
      </c>
      <c r="BO10" s="102">
        <f>IF($AD$2="Off",'Activity data'!BO10,(((('Net zero Intermediate calcs'!BJ9/('Net zero Intermediate calcs'!BJ64+0.27))*ttokg)/Constants!$H$21)/(365/'Net zero Intermediate calcs'!BJ65)))</f>
        <v>1509516.1953249576</v>
      </c>
      <c r="BP10" s="102">
        <f>IF($AD$2="Off",'Activity data'!BP10,(((('Net zero Intermediate calcs'!BK9/('Net zero Intermediate calcs'!BK64+0.27))*ttokg)/Constants!$H$21)/(365/'Net zero Intermediate calcs'!BK65)))</f>
        <v>1541685.2981178942</v>
      </c>
      <c r="BQ10" s="11">
        <v>1714907.4323024135</v>
      </c>
    </row>
    <row r="11" spans="1:72" x14ac:dyDescent="0.25">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19018725.346340865</v>
      </c>
      <c r="AE11" s="23">
        <f>('Net zero Intermediate calcs'!Z27*'Net zero Intermediate calcs'!Z28)*Constants!$H$22</f>
        <v>19029008.710617676</v>
      </c>
      <c r="AF11" s="23">
        <f>('Net zero Intermediate calcs'!AA27*'Net zero Intermediate calcs'!AA28)*Constants!$H$22</f>
        <v>19053595.848806616</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19386115.931365576</v>
      </c>
      <c r="AM11" s="23">
        <f>('Net zero Intermediate calcs'!AH27*'Net zero Intermediate calcs'!AH28)*Constants!$H$22</f>
        <v>19469503.305698846</v>
      </c>
      <c r="AN11" s="23">
        <f>('Net zero Intermediate calcs'!AI27*'Net zero Intermediate calcs'!AI28)*Constants!$H$22</f>
        <v>19561789.046031505</v>
      </c>
      <c r="AO11" s="23">
        <f>('Net zero Intermediate calcs'!AJ27*'Net zero Intermediate calcs'!AJ28)*Constants!$H$22</f>
        <v>19658622.07919101</v>
      </c>
      <c r="AP11" s="23">
        <f>('Net zero Intermediate calcs'!AK27*'Net zero Intermediate calcs'!AK28)*Constants!$H$22</f>
        <v>19760924.204507221</v>
      </c>
      <c r="AQ11" s="23">
        <f>('Net zero Intermediate calcs'!AL27*'Net zero Intermediate calcs'!AL28)*Constants!$H$22</f>
        <v>19868052.190704573</v>
      </c>
      <c r="AR11" s="23">
        <f>('Net zero Intermediate calcs'!AM27*'Net zero Intermediate calcs'!AM28)*Constants!$H$22</f>
        <v>19967297.876877651</v>
      </c>
      <c r="AS11" s="23">
        <f>('Net zero Intermediate calcs'!AN27*'Net zero Intermediate calcs'!AN28)*Constants!$H$22</f>
        <v>20058588.051358163</v>
      </c>
      <c r="AT11" s="23">
        <f>('Net zero Intermediate calcs'!AO27*'Net zero Intermediate calcs'!AO28)*Constants!$H$22</f>
        <v>20141527.880994555</v>
      </c>
      <c r="AU11" s="23">
        <f>('Net zero Intermediate calcs'!AP27*'Net zero Intermediate calcs'!AP28)*Constants!$H$22</f>
        <v>20216608.104100578</v>
      </c>
      <c r="AV11" s="23">
        <f>('Net zero Intermediate calcs'!AQ27*'Net zero Intermediate calcs'!AQ28)*Constants!$H$22</f>
        <v>20281935.030614752</v>
      </c>
      <c r="AW11" s="23">
        <f>('Net zero Intermediate calcs'!AR27*'Net zero Intermediate calcs'!AR28)*Constants!$H$22</f>
        <v>20346529.78534526</v>
      </c>
      <c r="AX11" s="23">
        <f>('Net zero Intermediate calcs'!AS27*'Net zero Intermediate calcs'!AS28)*Constants!$H$22</f>
        <v>20409672.980672494</v>
      </c>
      <c r="AY11" s="23">
        <f>('Net zero Intermediate calcs'!AT27*'Net zero Intermediate calcs'!AT28)*Constants!$H$22</f>
        <v>20471799.793342106</v>
      </c>
      <c r="AZ11" s="23">
        <f>('Net zero Intermediate calcs'!AU27*'Net zero Intermediate calcs'!AU28)*Constants!$H$22</f>
        <v>20532346.040525962</v>
      </c>
      <c r="BA11" s="23">
        <f>('Net zero Intermediate calcs'!AV27*'Net zero Intermediate calcs'!AV28)*Constants!$H$22</f>
        <v>20589572.306206256</v>
      </c>
      <c r="BB11" s="23">
        <f>('Net zero Intermediate calcs'!AW27*'Net zero Intermediate calcs'!AW28)*Constants!$H$22</f>
        <v>20645501.586159468</v>
      </c>
      <c r="BC11" s="23">
        <f>('Net zero Intermediate calcs'!AX27*'Net zero Intermediate calcs'!AX28)*Constants!$H$22</f>
        <v>20700425.646231852</v>
      </c>
      <c r="BD11" s="23">
        <f>('Net zero Intermediate calcs'!AY27*'Net zero Intermediate calcs'!AY28)*Constants!$H$22</f>
        <v>20753761.655308161</v>
      </c>
      <c r="BE11" s="23">
        <f>('Net zero Intermediate calcs'!AZ27*'Net zero Intermediate calcs'!AZ28)*Constants!$H$22</f>
        <v>20805884.001863286</v>
      </c>
      <c r="BF11" s="23">
        <f>('Net zero Intermediate calcs'!BA27*'Net zero Intermediate calcs'!BA28)*Constants!$H$22</f>
        <v>20856069.475162007</v>
      </c>
      <c r="BG11" s="23">
        <f>('Net zero Intermediate calcs'!BB27*'Net zero Intermediate calcs'!BB28)*Constants!$H$22</f>
        <v>20905389.880899068</v>
      </c>
      <c r="BH11" s="23">
        <f>('Net zero Intermediate calcs'!BC27*'Net zero Intermediate calcs'!BC28)*Constants!$H$22</f>
        <v>20953051.995889869</v>
      </c>
      <c r="BI11" s="23">
        <f>('Net zero Intermediate calcs'!BD27*'Net zero Intermediate calcs'!BD28)*Constants!$H$22</f>
        <v>20999050.435280714</v>
      </c>
      <c r="BJ11" s="23">
        <f>('Net zero Intermediate calcs'!BE27*'Net zero Intermediate calcs'!BE28)*Constants!$H$22</f>
        <v>21043322.91271624</v>
      </c>
      <c r="BK11" s="23">
        <f>('Net zero Intermediate calcs'!BF27*'Net zero Intermediate calcs'!BF28)*Constants!$H$22</f>
        <v>21085838.368369196</v>
      </c>
      <c r="BL11" s="23">
        <f>('Net zero Intermediate calcs'!BG27*'Net zero Intermediate calcs'!BG28)*Constants!$H$22</f>
        <v>21127108.795940559</v>
      </c>
      <c r="BM11" s="23">
        <f>('Net zero Intermediate calcs'!BH27*'Net zero Intermediate calcs'!BH28)*Constants!$H$22</f>
        <v>21163745.417794954</v>
      </c>
      <c r="BN11" s="23">
        <f>('Net zero Intermediate calcs'!BI27*'Net zero Intermediate calcs'!BI28)*Constants!$H$22</f>
        <v>21198029.974261872</v>
      </c>
      <c r="BO11" s="23">
        <f>('Net zero Intermediate calcs'!BJ27*'Net zero Intermediate calcs'!BJ28)*Constants!$H$22</f>
        <v>21230383.883654058</v>
      </c>
      <c r="BP11" s="23">
        <f>('Net zero Intermediate calcs'!BK27*'Net zero Intermediate calcs'!BK28)*Constants!$H$22</f>
        <v>21260564.652859829</v>
      </c>
      <c r="BQ11">
        <v>20235541.527663115</v>
      </c>
    </row>
    <row r="12" spans="1:72" x14ac:dyDescent="0.25">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2841878.5000279453</v>
      </c>
      <c r="AE12" s="23">
        <f>('Net zero Intermediate calcs'!Z27*'Net zero Intermediate calcs'!Z28)*(1-Constants!$H$22)</f>
        <v>2843415.0946899978</v>
      </c>
      <c r="AF12" s="23">
        <f>('Net zero Intermediate calcs'!AA27*'Net zero Intermediate calcs'!AA28)*(1-Constants!$H$22)</f>
        <v>2847089.0348791494</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2896775.9437672701</v>
      </c>
      <c r="AM12" s="23">
        <f>('Net zero Intermediate calcs'!AH27*'Net zero Intermediate calcs'!AH28)*(1-Constants!$H$22)</f>
        <v>2909236.1261389079</v>
      </c>
      <c r="AN12" s="23">
        <f>('Net zero Intermediate calcs'!AI27*'Net zero Intermediate calcs'!AI28)*(1-Constants!$H$22)</f>
        <v>2923025.9494070066</v>
      </c>
      <c r="AO12" s="23">
        <f>('Net zero Intermediate calcs'!AJ27*'Net zero Intermediate calcs'!AJ28)*(1-Constants!$H$22)</f>
        <v>2937495.2532124496</v>
      </c>
      <c r="AP12" s="23">
        <f>('Net zero Intermediate calcs'!AK27*'Net zero Intermediate calcs'!AK28)*(1-Constants!$H$22)</f>
        <v>2952781.7776849871</v>
      </c>
      <c r="AQ12" s="23">
        <f>('Net zero Intermediate calcs'!AL27*'Net zero Intermediate calcs'!AL28)*(1-Constants!$H$22)</f>
        <v>2968789.4078064305</v>
      </c>
      <c r="AR12" s="23">
        <f>('Net zero Intermediate calcs'!AM27*'Net zero Intermediate calcs'!AM28)*(1-Constants!$H$22)</f>
        <v>2983619.2229817179</v>
      </c>
      <c r="AS12" s="23">
        <f>('Net zero Intermediate calcs'!AN27*'Net zero Intermediate calcs'!AN28)*(1-Constants!$H$22)</f>
        <v>2997260.2835362772</v>
      </c>
      <c r="AT12" s="23">
        <f>('Net zero Intermediate calcs'!AO27*'Net zero Intermediate calcs'!AO28)*(1-Constants!$H$22)</f>
        <v>3009653.5914129796</v>
      </c>
      <c r="AU12" s="23">
        <f>('Net zero Intermediate calcs'!AP27*'Net zero Intermediate calcs'!AP28)*(1-Constants!$H$22)</f>
        <v>3020872.4753253739</v>
      </c>
      <c r="AV12" s="23">
        <f>('Net zero Intermediate calcs'!AQ27*'Net zero Intermediate calcs'!AQ28)*(1-Constants!$H$22)</f>
        <v>3030633.9700918598</v>
      </c>
      <c r="AW12" s="23">
        <f>('Net zero Intermediate calcs'!AR27*'Net zero Intermediate calcs'!AR28)*(1-Constants!$H$22)</f>
        <v>3040286.0598791768</v>
      </c>
      <c r="AX12" s="23">
        <f>('Net zero Intermediate calcs'!AS27*'Net zero Intermediate calcs'!AS28)*(1-Constants!$H$22)</f>
        <v>3049721.2499855454</v>
      </c>
      <c r="AY12" s="23">
        <f>('Net zero Intermediate calcs'!AT27*'Net zero Intermediate calcs'!AT28)*(1-Constants!$H$22)</f>
        <v>3059004.5668212348</v>
      </c>
      <c r="AZ12" s="23">
        <f>('Net zero Intermediate calcs'!AU27*'Net zero Intermediate calcs'!AU28)*(1-Constants!$H$22)</f>
        <v>3068051.7072050287</v>
      </c>
      <c r="BA12" s="23">
        <f>('Net zero Intermediate calcs'!AV27*'Net zero Intermediate calcs'!AV28)*(1-Constants!$H$22)</f>
        <v>3076602.7583986362</v>
      </c>
      <c r="BB12" s="23">
        <f>('Net zero Intermediate calcs'!AW27*'Net zero Intermediate calcs'!AW28)*(1-Constants!$H$22)</f>
        <v>3084960.0071272771</v>
      </c>
      <c r="BC12" s="23">
        <f>('Net zero Intermediate calcs'!AX27*'Net zero Intermediate calcs'!AX28)*(1-Constants!$H$22)</f>
        <v>3093167.0505863689</v>
      </c>
      <c r="BD12" s="23">
        <f>('Net zero Intermediate calcs'!AY27*'Net zero Intermediate calcs'!AY28)*(1-Constants!$H$22)</f>
        <v>3101136.7990690358</v>
      </c>
      <c r="BE12" s="23">
        <f>('Net zero Intermediate calcs'!AZ27*'Net zero Intermediate calcs'!AZ28)*(1-Constants!$H$22)</f>
        <v>3108925.1956807207</v>
      </c>
      <c r="BF12" s="23">
        <f>('Net zero Intermediate calcs'!BA27*'Net zero Intermediate calcs'!BA28)*(1-Constants!$H$22)</f>
        <v>3116424.1744494955</v>
      </c>
      <c r="BG12" s="23">
        <f>('Net zero Intermediate calcs'!BB27*'Net zero Intermediate calcs'!BB28)*(1-Constants!$H$22)</f>
        <v>3123793.8902492863</v>
      </c>
      <c r="BH12" s="23">
        <f>('Net zero Intermediate calcs'!BC27*'Net zero Intermediate calcs'!BC28)*(1-Constants!$H$22)</f>
        <v>3130915.8154777964</v>
      </c>
      <c r="BI12" s="23">
        <f>('Net zero Intermediate calcs'!BD27*'Net zero Intermediate calcs'!BD28)*(1-Constants!$H$22)</f>
        <v>3137789.1455017161</v>
      </c>
      <c r="BJ12" s="23">
        <f>('Net zero Intermediate calcs'!BE27*'Net zero Intermediate calcs'!BE28)*(1-Constants!$H$22)</f>
        <v>3144404.5731644956</v>
      </c>
      <c r="BK12" s="23">
        <f>('Net zero Intermediate calcs'!BF27*'Net zero Intermediate calcs'!BF28)*(1-Constants!$H$22)</f>
        <v>3150757.4573425236</v>
      </c>
      <c r="BL12" s="23">
        <f>('Net zero Intermediate calcs'!BG27*'Net zero Intermediate calcs'!BG28)*(1-Constants!$H$22)</f>
        <v>3156924.3028416932</v>
      </c>
      <c r="BM12" s="23">
        <f>('Net zero Intermediate calcs'!BH27*'Net zero Intermediate calcs'!BH28)*(1-Constants!$H$22)</f>
        <v>3162398.7405900508</v>
      </c>
      <c r="BN12" s="23">
        <f>('Net zero Intermediate calcs'!BI27*'Net zero Intermediate calcs'!BI28)*(1-Constants!$H$22)</f>
        <v>3167521.7202920043</v>
      </c>
      <c r="BO12" s="23">
        <f>('Net zero Intermediate calcs'!BJ27*'Net zero Intermediate calcs'!BJ28)*(1-Constants!$H$22)</f>
        <v>3172356.212500032</v>
      </c>
      <c r="BP12" s="23">
        <f>('Net zero Intermediate calcs'!BK27*'Net zero Intermediate calcs'!BK28)*(1-Constants!$H$22)</f>
        <v>3176865.982611239</v>
      </c>
      <c r="BQ12">
        <v>3023701.607581845</v>
      </c>
    </row>
    <row r="13" spans="1:72" x14ac:dyDescent="0.25">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2149995.8061461113</v>
      </c>
      <c r="AM13" s="23">
        <f>'Net zero Intermediate calcs'!AH22*'Net zero Intermediate calcs'!AH25*Constants!$H$23</f>
        <v>2165310.143394209</v>
      </c>
      <c r="AN13" s="23">
        <f>'Net zero Intermediate calcs'!AI22*'Net zero Intermediate calcs'!AI25*Constants!$H$23</f>
        <v>2181893.5412987047</v>
      </c>
      <c r="AO13" s="23">
        <f>'Net zero Intermediate calcs'!AJ22*'Net zero Intermediate calcs'!AJ25*Constants!$H$23</f>
        <v>2199024.1578838141</v>
      </c>
      <c r="AP13" s="23">
        <f>'Net zero Intermediate calcs'!AK22*'Net zero Intermediate calcs'!AK25*Constants!$H$23</f>
        <v>2216865.7312232507</v>
      </c>
      <c r="AQ13" s="23">
        <f>'Net zero Intermediate calcs'!AL22*'Net zero Intermediate calcs'!AL25*Constants!$H$23</f>
        <v>2235318.5352709834</v>
      </c>
      <c r="AR13" s="23">
        <f>'Net zero Intermediate calcs'!AM22*'Net zero Intermediate calcs'!AM25*Constants!$H$23</f>
        <v>2252278.4666237356</v>
      </c>
      <c r="AS13" s="23">
        <f>'Net zero Intermediate calcs'!AN22*'Net zero Intermediate calcs'!AN25*Constants!$H$23</f>
        <v>2267753.5127862976</v>
      </c>
      <c r="AT13" s="23">
        <f>'Net zero Intermediate calcs'!AO22*'Net zero Intermediate calcs'!AO25*Constants!$H$23</f>
        <v>2281697.0408582063</v>
      </c>
      <c r="AU13" s="23">
        <f>'Net zero Intermediate calcs'!AP22*'Net zero Intermediate calcs'!AP25*Constants!$H$23</f>
        <v>2294207.7645183522</v>
      </c>
      <c r="AV13" s="23">
        <f>'Net zero Intermediate calcs'!AQ22*'Net zero Intermediate calcs'!AQ25*Constants!$H$23</f>
        <v>2304989.8403471163</v>
      </c>
      <c r="AW13" s="23">
        <f>'Net zero Intermediate calcs'!AR22*'Net zero Intermediate calcs'!AR25*Constants!$H$23</f>
        <v>2315542.6231122552</v>
      </c>
      <c r="AX13" s="23">
        <f>'Net zero Intermediate calcs'!AS22*'Net zero Intermediate calcs'!AS25*Constants!$H$23</f>
        <v>2325754.9399268627</v>
      </c>
      <c r="AY13" s="23">
        <f>'Net zero Intermediate calcs'!AT22*'Net zero Intermediate calcs'!AT25*Constants!$H$23</f>
        <v>2335704.9670434962</v>
      </c>
      <c r="AZ13" s="23">
        <f>'Net zero Intermediate calcs'!AU22*'Net zero Intermediate calcs'!AU25*Constants!$H$23</f>
        <v>2345306.5480742212</v>
      </c>
      <c r="BA13" s="23">
        <f>'Net zero Intermediate calcs'!AV22*'Net zero Intermediate calcs'!AV25*Constants!$H$23</f>
        <v>2354282.1803396731</v>
      </c>
      <c r="BB13" s="23">
        <f>'Net zero Intermediate calcs'!AW22*'Net zero Intermediate calcs'!AW25*Constants!$H$23</f>
        <v>2362968.3271855866</v>
      </c>
      <c r="BC13" s="23">
        <f>'Net zero Intermediate calcs'!AX22*'Net zero Intermediate calcs'!AX25*Constants!$H$23</f>
        <v>2371417.3613634403</v>
      </c>
      <c r="BD13" s="23">
        <f>'Net zero Intermediate calcs'!AY22*'Net zero Intermediate calcs'!AY25*Constants!$H$23</f>
        <v>2379539.1810718779</v>
      </c>
      <c r="BE13" s="23">
        <f>'Net zero Intermediate calcs'!AZ22*'Net zero Intermediate calcs'!AZ25*Constants!$H$23</f>
        <v>2387398.9796309615</v>
      </c>
      <c r="BF13" s="23">
        <f>'Net zero Intermediate calcs'!BA22*'Net zero Intermediate calcs'!BA25*Constants!$H$23</f>
        <v>2394883.9319060622</v>
      </c>
      <c r="BG13" s="23">
        <f>'Net zero Intermediate calcs'!BB22*'Net zero Intermediate calcs'!BB25*Constants!$H$23</f>
        <v>2402171.2387793795</v>
      </c>
      <c r="BH13" s="23">
        <f>'Net zero Intermediate calcs'!BC22*'Net zero Intermediate calcs'!BC25*Constants!$H$23</f>
        <v>2409136.4400611995</v>
      </c>
      <c r="BI13" s="23">
        <f>'Net zero Intermediate calcs'!BD22*'Net zero Intermediate calcs'!BD25*Constants!$H$23</f>
        <v>2415782.3580463426</v>
      </c>
      <c r="BJ13" s="23">
        <f>'Net zero Intermediate calcs'!BE22*'Net zero Intermediate calcs'!BE25*Constants!$H$23</f>
        <v>2422102.4949096437</v>
      </c>
      <c r="BK13" s="23">
        <f>'Net zero Intermediate calcs'!BF22*'Net zero Intermediate calcs'!BF25*Constants!$H$23</f>
        <v>2428095.2391841686</v>
      </c>
      <c r="BL13" s="23">
        <f>'Net zero Intermediate calcs'!BG22*'Net zero Intermediate calcs'!BG25*Constants!$H$23</f>
        <v>2433845.6713263476</v>
      </c>
      <c r="BM13" s="23">
        <f>'Net zero Intermediate calcs'!BH22*'Net zero Intermediate calcs'!BH25*Constants!$H$23</f>
        <v>2438815.5167424171</v>
      </c>
      <c r="BN13" s="23">
        <f>'Net zero Intermediate calcs'!BI22*'Net zero Intermediate calcs'!BI25*Constants!$H$23</f>
        <v>2443373.5621137903</v>
      </c>
      <c r="BO13" s="23">
        <f>'Net zero Intermediate calcs'!BJ22*'Net zero Intermediate calcs'!BJ25*Constants!$H$23</f>
        <v>2447590.0779154971</v>
      </c>
      <c r="BP13" s="23">
        <f>'Net zero Intermediate calcs'!BK22*'Net zero Intermediate calcs'!BK25*Constants!$H$23</f>
        <v>2451429.3069165708</v>
      </c>
      <c r="BQ13">
        <v>2288591.5024888623</v>
      </c>
    </row>
    <row r="14" spans="1:72" x14ac:dyDescent="0.25">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4101196.8798749661</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4173521.2707542158</v>
      </c>
      <c r="AM14" s="23">
        <f>'Net zero Intermediate calcs'!AH22*'Net zero Intermediate calcs'!AH25*(1-Constants!$H$23)</f>
        <v>4203249.101882875</v>
      </c>
      <c r="AN14" s="23">
        <f>'Net zero Intermediate calcs'!AI22*'Net zero Intermediate calcs'!AI25*(1-Constants!$H$23)</f>
        <v>4235440.4036974851</v>
      </c>
      <c r="AO14" s="23">
        <f>'Net zero Intermediate calcs'!AJ22*'Net zero Intermediate calcs'!AJ25*(1-Constants!$H$23)</f>
        <v>4268693.9535391675</v>
      </c>
      <c r="AP14" s="23">
        <f>'Net zero Intermediate calcs'!AK22*'Net zero Intermediate calcs'!AK25*(1-Constants!$H$23)</f>
        <v>4303327.5959039563</v>
      </c>
      <c r="AQ14" s="23">
        <f>'Net zero Intermediate calcs'!AL22*'Net zero Intermediate calcs'!AL25*(1-Constants!$H$23)</f>
        <v>4339147.7449377906</v>
      </c>
      <c r="AR14" s="23">
        <f>'Net zero Intermediate calcs'!AM22*'Net zero Intermediate calcs'!AM25*(1-Constants!$H$23)</f>
        <v>4372069.9646225451</v>
      </c>
      <c r="AS14" s="23">
        <f>'Net zero Intermediate calcs'!AN22*'Net zero Intermediate calcs'!AN25*(1-Constants!$H$23)</f>
        <v>4402109.7601145767</v>
      </c>
      <c r="AT14" s="23">
        <f>'Net zero Intermediate calcs'!AO22*'Net zero Intermediate calcs'!AO25*(1-Constants!$H$23)</f>
        <v>4429176.6087247524</v>
      </c>
      <c r="AU14" s="23">
        <f>'Net zero Intermediate calcs'!AP22*'Net zero Intermediate calcs'!AP25*(1-Constants!$H$23)</f>
        <v>4453462.1311238594</v>
      </c>
      <c r="AV14" s="23">
        <f>'Net zero Intermediate calcs'!AQ22*'Net zero Intermediate calcs'!AQ25*(1-Constants!$H$23)</f>
        <v>4474392.0430267537</v>
      </c>
      <c r="AW14" s="23">
        <f>'Net zero Intermediate calcs'!AR22*'Net zero Intermediate calcs'!AR25*(1-Constants!$H$23)</f>
        <v>4494876.8566296706</v>
      </c>
      <c r="AX14" s="23">
        <f>'Net zero Intermediate calcs'!AS22*'Net zero Intermediate calcs'!AS25*(1-Constants!$H$23)</f>
        <v>4514700.7657403797</v>
      </c>
      <c r="AY14" s="23">
        <f>'Net zero Intermediate calcs'!AT22*'Net zero Intermediate calcs'!AT25*(1-Constants!$H$23)</f>
        <v>4534015.5242609028</v>
      </c>
      <c r="AZ14" s="23">
        <f>'Net zero Intermediate calcs'!AU22*'Net zero Intermediate calcs'!AU25*(1-Constants!$H$23)</f>
        <v>4552653.8874381939</v>
      </c>
      <c r="BA14" s="23">
        <f>'Net zero Intermediate calcs'!AV22*'Net zero Intermediate calcs'!AV25*(1-Constants!$H$23)</f>
        <v>4570077.1736005414</v>
      </c>
      <c r="BB14" s="23">
        <f>'Net zero Intermediate calcs'!AW22*'Net zero Intermediate calcs'!AW25*(1-Constants!$H$23)</f>
        <v>4586938.5174779026</v>
      </c>
      <c r="BC14" s="23">
        <f>'Net zero Intermediate calcs'!AX22*'Net zero Intermediate calcs'!AX25*(1-Constants!$H$23)</f>
        <v>4603339.5838231482</v>
      </c>
      <c r="BD14" s="23">
        <f>'Net zero Intermediate calcs'!AY22*'Net zero Intermediate calcs'!AY25*(1-Constants!$H$23)</f>
        <v>4619105.4691395266</v>
      </c>
      <c r="BE14" s="23">
        <f>'Net zero Intermediate calcs'!AZ22*'Net zero Intermediate calcs'!AZ25*(1-Constants!$H$23)</f>
        <v>4634362.7251659837</v>
      </c>
      <c r="BF14" s="23">
        <f>'Net zero Intermediate calcs'!BA22*'Net zero Intermediate calcs'!BA25*(1-Constants!$H$23)</f>
        <v>4648892.3384058848</v>
      </c>
      <c r="BG14" s="23">
        <f>'Net zero Intermediate calcs'!BB22*'Net zero Intermediate calcs'!BB25*(1-Constants!$H$23)</f>
        <v>4663038.2870423235</v>
      </c>
      <c r="BH14" s="23">
        <f>'Net zero Intermediate calcs'!BC22*'Net zero Intermediate calcs'!BC25*(1-Constants!$H$23)</f>
        <v>4676558.9718835037</v>
      </c>
      <c r="BI14" s="23">
        <f>'Net zero Intermediate calcs'!BD22*'Net zero Intermediate calcs'!BD25*(1-Constants!$H$23)</f>
        <v>4689459.8715017233</v>
      </c>
      <c r="BJ14" s="23">
        <f>'Net zero Intermediate calcs'!BE22*'Net zero Intermediate calcs'!BE25*(1-Constants!$H$23)</f>
        <v>4701728.3724716604</v>
      </c>
      <c r="BK14" s="23">
        <f>'Net zero Intermediate calcs'!BF22*'Net zero Intermediate calcs'!BF25*(1-Constants!$H$23)</f>
        <v>4713361.3466516202</v>
      </c>
      <c r="BL14" s="23">
        <f>'Net zero Intermediate calcs'!BG22*'Net zero Intermediate calcs'!BG25*(1-Constants!$H$23)</f>
        <v>4724523.9502217332</v>
      </c>
      <c r="BM14" s="23">
        <f>'Net zero Intermediate calcs'!BH22*'Net zero Intermediate calcs'!BH25*(1-Constants!$H$23)</f>
        <v>4734171.2972058672</v>
      </c>
      <c r="BN14" s="23">
        <f>'Net zero Intermediate calcs'!BI22*'Net zero Intermediate calcs'!BI25*(1-Constants!$H$23)</f>
        <v>4743019.2676326502</v>
      </c>
      <c r="BO14" s="23">
        <f>'Net zero Intermediate calcs'!BJ22*'Net zero Intermediate calcs'!BJ25*(1-Constants!$H$23)</f>
        <v>4751204.2688947879</v>
      </c>
      <c r="BP14" s="23">
        <f>'Net zero Intermediate calcs'!BK22*'Net zero Intermediate calcs'!BK25*(1-Constants!$H$23)</f>
        <v>4758656.8898968715</v>
      </c>
      <c r="BQ14">
        <v>4442559.9754195558</v>
      </c>
    </row>
    <row r="15" spans="1:72" x14ac:dyDescent="0.25">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v>
      </c>
      <c r="AL15" s="23">
        <f>((Data!$AJ$61*((Drivers!AH5*1000000)/Drivers!AH4))+Data!$AK$61)</f>
        <v>292193.07090934378</v>
      </c>
      <c r="AM15" s="23">
        <f>((Data!$AJ$61*((Drivers!AI5*1000000)/Drivers!AI4))+Data!$AK$61)</f>
        <v>295559.855485935</v>
      </c>
      <c r="AN15" s="23">
        <f>((Data!$AJ$61*((Drivers!AJ5*1000000)/Drivers!AJ4))+Data!$AK$61)</f>
        <v>297473.13194093376</v>
      </c>
      <c r="AO15" s="23">
        <f>((Data!$AJ$61*((Drivers!AK5*1000000)/Drivers!AK4))+Data!$AK$61)</f>
        <v>298898.52277747513</v>
      </c>
      <c r="AP15" s="23">
        <f>((Data!$AJ$61*((Drivers!AL5*1000000)/Drivers!AL4))+Data!$AK$61)</f>
        <v>300557.91113990522</v>
      </c>
      <c r="AQ15" s="23">
        <f>((Data!$AJ$61*((Drivers!AM5*1000000)/Drivers!AM4))+Data!$AK$61)</f>
        <v>301860.28370850312</v>
      </c>
      <c r="AR15" s="23">
        <f>((Data!$AJ$61*((Drivers!AN5*1000000)/Drivers!AN4))+Data!$AK$61)</f>
        <v>302678.79226498317</v>
      </c>
      <c r="AS15" s="23">
        <f>((Data!$AJ$61*((Drivers!AO5*1000000)/Drivers!AO4))+Data!$AK$61)</f>
        <v>303587.67484852776</v>
      </c>
      <c r="AT15" s="23">
        <f>((Data!$AJ$61*((Drivers!AP5*1000000)/Drivers!AP4))+Data!$AK$61)</f>
        <v>304701.80855994637</v>
      </c>
      <c r="AU15" s="23">
        <f>((Data!$AJ$61*((Drivers!AQ5*1000000)/Drivers!AQ4))+Data!$AK$61)</f>
        <v>307174.03002382873</v>
      </c>
      <c r="AV15" s="23">
        <f>((Data!$AJ$61*((Drivers!AR5*1000000)/Drivers!AR4))+Data!$AK$61)</f>
        <v>309189.71839429194</v>
      </c>
      <c r="AW15" s="23">
        <f>((Data!$AJ$61*((Drivers!AS5*1000000)/Drivers!AS4))+Data!$AK$61)</f>
        <v>312059.74822541582</v>
      </c>
      <c r="AX15" s="23">
        <f>((Data!$AJ$61*((Drivers!AT5*1000000)/Drivers!AT4))+Data!$AK$61)</f>
        <v>315144.22904890648</v>
      </c>
      <c r="AY15" s="23">
        <f>((Data!$AJ$61*((Drivers!AU5*1000000)/Drivers!AU4))+Data!$AK$61)</f>
        <v>319183.10145061329</v>
      </c>
      <c r="AZ15" s="23">
        <f>((Data!$AJ$61*((Drivers!AV5*1000000)/Drivers!AV4))+Data!$AK$61)</f>
        <v>323703.44186392846</v>
      </c>
      <c r="BA15" s="23">
        <f>((Data!$AJ$61*((Drivers!AW5*1000000)/Drivers!AW4))+Data!$AK$61)</f>
        <v>326848.20329411654</v>
      </c>
      <c r="BB15" s="23">
        <f>((Data!$AJ$61*((Drivers!AX5*1000000)/Drivers!AX4))+Data!$AK$61)</f>
        <v>330001.96135362453</v>
      </c>
      <c r="BC15" s="23">
        <f>((Data!$AJ$61*((Drivers!AY5*1000000)/Drivers!AY4))+Data!$AK$61)</f>
        <v>333663.86012704001</v>
      </c>
      <c r="BD15" s="23">
        <f>((Data!$AJ$61*((Drivers!AZ5*1000000)/Drivers!AZ4))+Data!$AK$61)</f>
        <v>337300.77793439507</v>
      </c>
      <c r="BE15" s="23">
        <f>((Data!$AJ$61*((Drivers!BA5*1000000)/Drivers!BA4))+Data!$AK$61)</f>
        <v>341488.58104468137</v>
      </c>
      <c r="BF15" s="23">
        <f>((Data!$AJ$61*((Drivers!BB5*1000000)/Drivers!BB4))+Data!$AK$61)</f>
        <v>345524.51419899089</v>
      </c>
      <c r="BG15" s="23">
        <f>((Data!$AJ$61*((Drivers!BC5*1000000)/Drivers!BC4))+Data!$AK$61)</f>
        <v>350431.45845491643</v>
      </c>
      <c r="BH15" s="23">
        <f>((Data!$AJ$61*((Drivers!BD5*1000000)/Drivers!BD4))+Data!$AK$61)</f>
        <v>355412.99068299774</v>
      </c>
      <c r="BI15" s="23">
        <f>((Data!$AJ$61*((Drivers!BE5*1000000)/Drivers!BE4))+Data!$AK$61)</f>
        <v>360575.19862326182</v>
      </c>
      <c r="BJ15" s="23">
        <f>((Data!$AJ$61*((Drivers!BF5*1000000)/Drivers!BF4))+Data!$AK$61)</f>
        <v>365953.36777978949</v>
      </c>
      <c r="BK15" s="23">
        <f>((Data!$AJ$61*((Drivers!BG5*1000000)/Drivers!BG4))+Data!$AK$61)</f>
        <v>371612.89939035114</v>
      </c>
      <c r="BL15" s="23">
        <f>((Data!$AJ$61*((Drivers!BH5*1000000)/Drivers!BH4))+Data!$AK$61)</f>
        <v>377874.17689126451</v>
      </c>
      <c r="BM15" s="23">
        <f>((Data!$AJ$61*((Drivers!BI5*1000000)/Drivers!BI4))+Data!$AK$61)</f>
        <v>381033.6725890839</v>
      </c>
      <c r="BN15" s="23">
        <f>((Data!$AJ$61*((Drivers!BJ5*1000000)/Drivers!BJ4))+Data!$AK$61)</f>
        <v>383749.13637249824</v>
      </c>
      <c r="BO15" s="23">
        <f>((Data!$AJ$61*((Drivers!BK5*1000000)/Drivers!BK4))+Data!$AK$61)</f>
        <v>386572.8992707897</v>
      </c>
      <c r="BP15" s="23">
        <f>((Data!$AJ$61*((Drivers!BL5*1000000)/Drivers!BL4))+Data!$AK$61)</f>
        <v>389311.82587775053</v>
      </c>
      <c r="BQ15">
        <v>439500.1913407169</v>
      </c>
    </row>
    <row r="16" spans="1:72" x14ac:dyDescent="0.25">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5">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1647045.1860532642</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1527015.9199472498</v>
      </c>
      <c r="AL17" s="23">
        <f>'Net zero Intermediate calcs'!AG32*'Net zero Intermediate calcs'!AG33*Constants!$H$24</f>
        <v>1361502.2352315811</v>
      </c>
      <c r="AM17" s="23">
        <f>'Net zero Intermediate calcs'!AH32*'Net zero Intermediate calcs'!AH33*Constants!$H$24</f>
        <v>1381698.9906335422</v>
      </c>
      <c r="AN17" s="23">
        <f>'Net zero Intermediate calcs'!AI32*'Net zero Intermediate calcs'!AI33*Constants!$H$24</f>
        <v>1389100.0851860307</v>
      </c>
      <c r="AO17" s="23">
        <f>'Net zero Intermediate calcs'!AJ32*'Net zero Intermediate calcs'!AJ33*Constants!$H$24</f>
        <v>1392356.3516914891</v>
      </c>
      <c r="AP17" s="23">
        <f>'Net zero Intermediate calcs'!AK32*'Net zero Intermediate calcs'!AK33*Constants!$H$24</f>
        <v>1398188.5607548312</v>
      </c>
      <c r="AQ17" s="23">
        <f>'Net zero Intermediate calcs'!AL32*'Net zero Intermediate calcs'!AL33*Constants!$H$24</f>
        <v>1401136.1801497748</v>
      </c>
      <c r="AR17" s="23">
        <f>'Net zero Intermediate calcs'!AM32*'Net zero Intermediate calcs'!AM33*Constants!$H$24</f>
        <v>1398851.9026767069</v>
      </c>
      <c r="AS17" s="23">
        <f>'Net zero Intermediate calcs'!AN32*'Net zero Intermediate calcs'!AN33*Constants!$H$24</f>
        <v>1396550.3542016374</v>
      </c>
      <c r="AT17" s="23">
        <f>'Net zero Intermediate calcs'!AO32*'Net zero Intermediate calcs'!AO33*Constants!$H$24</f>
        <v>1395209.762549541</v>
      </c>
      <c r="AU17" s="23">
        <f>'Net zero Intermediate calcs'!AP32*'Net zero Intermediate calcs'!AP33*Constants!$H$24</f>
        <v>1404973.9190517438</v>
      </c>
      <c r="AV17" s="23">
        <f>'Net zero Intermediate calcs'!AQ32*'Net zero Intermediate calcs'!AQ33*Constants!$H$24</f>
        <v>1409562.5480616142</v>
      </c>
      <c r="AW17" s="23">
        <f>'Net zero Intermediate calcs'!AR32*'Net zero Intermediate calcs'!AR33*Constants!$H$24</f>
        <v>1421252.0758698925</v>
      </c>
      <c r="AX17" s="23">
        <f>'Net zero Intermediate calcs'!AS32*'Net zero Intermediate calcs'!AS33*Constants!$H$24</f>
        <v>1434298.2461272543</v>
      </c>
      <c r="AY17" s="23">
        <f>'Net zero Intermediate calcs'!AT32*'Net zero Intermediate calcs'!AT33*Constants!$H$24</f>
        <v>1454950.8519314253</v>
      </c>
      <c r="AZ17" s="23">
        <f>'Net zero Intermediate calcs'!AU32*'Net zero Intermediate calcs'!AU33*Constants!$H$24</f>
        <v>1478954.6125428197</v>
      </c>
      <c r="BA17" s="23">
        <f>'Net zero Intermediate calcs'!AV32*'Net zero Intermediate calcs'!AV33*Constants!$H$24</f>
        <v>1490597.9868761296</v>
      </c>
      <c r="BB17" s="23">
        <f>'Net zero Intermediate calcs'!AW32*'Net zero Intermediate calcs'!AW33*Constants!$H$24</f>
        <v>1501793.0622836051</v>
      </c>
      <c r="BC17" s="23">
        <f>'Net zero Intermediate calcs'!AX32*'Net zero Intermediate calcs'!AX33*Constants!$H$24</f>
        <v>1516625.2171747391</v>
      </c>
      <c r="BD17" s="23">
        <f>'Net zero Intermediate calcs'!AY32*'Net zero Intermediate calcs'!AY33*Constants!$H$24</f>
        <v>1530613.9460303443</v>
      </c>
      <c r="BE17" s="23">
        <f>'Net zero Intermediate calcs'!AZ32*'Net zero Intermediate calcs'!AZ33*Constants!$H$24</f>
        <v>1548390.1591019777</v>
      </c>
      <c r="BF17" s="23">
        <f>'Net zero Intermediate calcs'!BA32*'Net zero Intermediate calcs'!BA33*Constants!$H$24</f>
        <v>1564197.3268987476</v>
      </c>
      <c r="BG17" s="23">
        <f>'Net zero Intermediate calcs'!BB32*'Net zero Intermediate calcs'!BB33*Constants!$H$24</f>
        <v>1586160.9328566738</v>
      </c>
      <c r="BH17" s="23">
        <f>'Net zero Intermediate calcs'!BC32*'Net zero Intermediate calcs'!BC33*Constants!$H$24</f>
        <v>1607830.3208008532</v>
      </c>
      <c r="BI17" s="23">
        <f>'Net zero Intermediate calcs'!BD32*'Net zero Intermediate calcs'!BD33*Constants!$H$24</f>
        <v>1629992.2712283039</v>
      </c>
      <c r="BJ17" s="23">
        <f>'Net zero Intermediate calcs'!BE32*'Net zero Intermediate calcs'!BE33*Constants!$H$24</f>
        <v>1652857.0794914823</v>
      </c>
      <c r="BK17" s="23">
        <f>'Net zero Intermediate calcs'!BF32*'Net zero Intermediate calcs'!BF33*Constants!$H$24</f>
        <v>1676850.5733926801</v>
      </c>
      <c r="BL17" s="23">
        <f>'Net zero Intermediate calcs'!BG32*'Net zero Intermediate calcs'!BG33*Constants!$H$24</f>
        <v>1704314.4477015666</v>
      </c>
      <c r="BM17" s="23">
        <f>'Net zero Intermediate calcs'!BH32*'Net zero Intermediate calcs'!BH33*Constants!$H$24</f>
        <v>1707737.3451422821</v>
      </c>
      <c r="BN17" s="23">
        <f>'Net zero Intermediate calcs'!BI32*'Net zero Intermediate calcs'!BI33*Constants!$H$24</f>
        <v>1707304.39124057</v>
      </c>
      <c r="BO17" s="23">
        <f>'Net zero Intermediate calcs'!BJ32*'Net zero Intermediate calcs'!BJ33*Constants!$H$24</f>
        <v>1707106.5137975344</v>
      </c>
      <c r="BP17" s="23">
        <f>'Net zero Intermediate calcs'!BK32*'Net zero Intermediate calcs'!BK33*Constants!$H$24</f>
        <v>1705733.6928415252</v>
      </c>
      <c r="BQ17">
        <v>1950275.6349015508</v>
      </c>
    </row>
    <row r="18" spans="1:72" x14ac:dyDescent="0.25">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224597.07082544512</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208229.44362917042</v>
      </c>
      <c r="AL18" s="23">
        <f>'Net zero Intermediate calcs'!AG32*'Net zero Intermediate calcs'!AG33*(1-Constants!$H$24)</f>
        <v>185659.39571339742</v>
      </c>
      <c r="AM18" s="23">
        <f>'Net zero Intermediate calcs'!AH32*'Net zero Intermediate calcs'!AH33*(1-Constants!$H$24)</f>
        <v>188413.49872275576</v>
      </c>
      <c r="AN18" s="23">
        <f>'Net zero Intermediate calcs'!AI32*'Net zero Intermediate calcs'!AI33*(1-Constants!$H$24)</f>
        <v>189422.73888900416</v>
      </c>
      <c r="AO18" s="23">
        <f>'Net zero Intermediate calcs'!AJ32*'Net zero Intermediate calcs'!AJ33*(1-Constants!$H$24)</f>
        <v>189866.7752306576</v>
      </c>
      <c r="AP18" s="23">
        <f>'Net zero Intermediate calcs'!AK32*'Net zero Intermediate calcs'!AK33*(1-Constants!$H$24)</f>
        <v>190662.07646656787</v>
      </c>
      <c r="AQ18" s="23">
        <f>'Net zero Intermediate calcs'!AL32*'Net zero Intermediate calcs'!AL33*(1-Constants!$H$24)</f>
        <v>191064.02456587835</v>
      </c>
      <c r="AR18" s="23">
        <f>'Net zero Intermediate calcs'!AM32*'Net zero Intermediate calcs'!AM33*(1-Constants!$H$24)</f>
        <v>190752.53218318729</v>
      </c>
      <c r="AS18" s="23">
        <f>'Net zero Intermediate calcs'!AN32*'Net zero Intermediate calcs'!AN33*(1-Constants!$H$24)</f>
        <v>190438.68466385963</v>
      </c>
      <c r="AT18" s="23">
        <f>'Net zero Intermediate calcs'!AO32*'Net zero Intermediate calcs'!AO33*(1-Constants!$H$24)</f>
        <v>190255.87671130104</v>
      </c>
      <c r="AU18" s="23">
        <f>'Net zero Intermediate calcs'!AP32*'Net zero Intermediate calcs'!AP33*(1-Constants!$H$24)</f>
        <v>191587.35259796504</v>
      </c>
      <c r="AV18" s="23">
        <f>'Net zero Intermediate calcs'!AQ32*'Net zero Intermediate calcs'!AQ33*(1-Constants!$H$24)</f>
        <v>192213.07473567466</v>
      </c>
      <c r="AW18" s="23">
        <f>'Net zero Intermediate calcs'!AR32*'Net zero Intermediate calcs'!AR33*(1-Constants!$H$24)</f>
        <v>193807.10125498535</v>
      </c>
      <c r="AX18" s="23">
        <f>'Net zero Intermediate calcs'!AS32*'Net zero Intermediate calcs'!AS33*(1-Constants!$H$24)</f>
        <v>195586.12447189831</v>
      </c>
      <c r="AY18" s="23">
        <f>'Net zero Intermediate calcs'!AT32*'Net zero Intermediate calcs'!AT33*(1-Constants!$H$24)</f>
        <v>198402.3888997398</v>
      </c>
      <c r="AZ18" s="23">
        <f>'Net zero Intermediate calcs'!AU32*'Net zero Intermediate calcs'!AU33*(1-Constants!$H$24)</f>
        <v>201675.62898311176</v>
      </c>
      <c r="BA18" s="23">
        <f>'Net zero Intermediate calcs'!AV32*'Net zero Intermediate calcs'!AV33*(1-Constants!$H$24)</f>
        <v>203263.36184674496</v>
      </c>
      <c r="BB18" s="23">
        <f>'Net zero Intermediate calcs'!AW32*'Net zero Intermediate calcs'!AW33*(1-Constants!$H$24)</f>
        <v>204789.96303867342</v>
      </c>
      <c r="BC18" s="23">
        <f>'Net zero Intermediate calcs'!AX32*'Net zero Intermediate calcs'!AX33*(1-Constants!$H$24)</f>
        <v>206812.52961473714</v>
      </c>
      <c r="BD18" s="23">
        <f>'Net zero Intermediate calcs'!AY32*'Net zero Intermediate calcs'!AY33*(1-Constants!$H$24)</f>
        <v>208720.08354959241</v>
      </c>
      <c r="BE18" s="23">
        <f>'Net zero Intermediate calcs'!AZ32*'Net zero Intermediate calcs'!AZ33*(1-Constants!$H$24)</f>
        <v>211144.11260481513</v>
      </c>
      <c r="BF18" s="23">
        <f>'Net zero Intermediate calcs'!BA32*'Net zero Intermediate calcs'!BA33*(1-Constants!$H$24)</f>
        <v>213299.63548619283</v>
      </c>
      <c r="BG18" s="23">
        <f>'Net zero Intermediate calcs'!BB32*'Net zero Intermediate calcs'!BB33*(1-Constants!$H$24)</f>
        <v>216294.67266227369</v>
      </c>
      <c r="BH18" s="23">
        <f>'Net zero Intermediate calcs'!BC32*'Net zero Intermediate calcs'!BC33*(1-Constants!$H$24)</f>
        <v>219249.58920011634</v>
      </c>
      <c r="BI18" s="23">
        <f>'Net zero Intermediate calcs'!BD32*'Net zero Intermediate calcs'!BD33*(1-Constants!$H$24)</f>
        <v>222271.67334931417</v>
      </c>
      <c r="BJ18" s="23">
        <f>'Net zero Intermediate calcs'!BE32*'Net zero Intermediate calcs'!BE33*(1-Constants!$H$24)</f>
        <v>225389.6017488385</v>
      </c>
      <c r="BK18" s="23">
        <f>'Net zero Intermediate calcs'!BF32*'Net zero Intermediate calcs'!BF33*(1-Constants!$H$24)</f>
        <v>228661.44182627456</v>
      </c>
      <c r="BL18" s="23">
        <f>'Net zero Intermediate calcs'!BG32*'Net zero Intermediate calcs'!BG33*(1-Constants!$H$24)</f>
        <v>232406.51559566817</v>
      </c>
      <c r="BM18" s="23">
        <f>'Net zero Intermediate calcs'!BH32*'Net zero Intermediate calcs'!BH33*(1-Constants!$H$24)</f>
        <v>232873.27433758392</v>
      </c>
      <c r="BN18" s="23">
        <f>'Net zero Intermediate calcs'!BI32*'Net zero Intermediate calcs'!BI33*(1-Constants!$H$24)</f>
        <v>232814.23516916862</v>
      </c>
      <c r="BO18" s="23">
        <f>'Net zero Intermediate calcs'!BJ32*'Net zero Intermediate calcs'!BJ33*(1-Constants!$H$24)</f>
        <v>232787.25188148193</v>
      </c>
      <c r="BP18" s="23">
        <f>'Net zero Intermediate calcs'!BK32*'Net zero Intermediate calcs'!BK33*(1-Constants!$H$24)</f>
        <v>232600.04902384433</v>
      </c>
      <c r="BQ18">
        <v>265946.67748657509</v>
      </c>
    </row>
    <row r="19" spans="1:72" x14ac:dyDescent="0.25">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24134771.290486094</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25348083.166935466</v>
      </c>
      <c r="AM19" s="23">
        <f>'Net zero Intermediate calcs'!AH37*'Net zero Intermediate calcs'!AH38*Constants!$H$25</f>
        <v>26067449.651803058</v>
      </c>
      <c r="AN19" s="23">
        <f>'Net zero Intermediate calcs'!AI37*'Net zero Intermediate calcs'!AI38*Constants!$H$25</f>
        <v>26675266.373546079</v>
      </c>
      <c r="AO19" s="23">
        <f>'Net zero Intermediate calcs'!AJ37*'Net zero Intermediate calcs'!AJ38*Constants!$H$25</f>
        <v>27247870.864340801</v>
      </c>
      <c r="AP19" s="23">
        <f>'Net zero Intermediate calcs'!AK37*'Net zero Intermediate calcs'!AK38*Constants!$H$25</f>
        <v>27854633.278665949</v>
      </c>
      <c r="AQ19" s="23">
        <f>'Net zero Intermediate calcs'!AL37*'Net zero Intermediate calcs'!AL38*Constants!$H$25</f>
        <v>28438484.312361754</v>
      </c>
      <c r="AR19" s="23">
        <f>'Net zero Intermediate calcs'!AM37*'Net zero Intermediate calcs'!AM38*Constants!$H$25</f>
        <v>28958313.529925138</v>
      </c>
      <c r="AS19" s="23">
        <f>'Net zero Intermediate calcs'!AN37*'Net zero Intermediate calcs'!AN38*Constants!$H$25</f>
        <v>29469060.81265194</v>
      </c>
      <c r="AT19" s="23">
        <f>'Net zero Intermediate calcs'!AO37*'Net zero Intermediate calcs'!AO38*Constants!$H$25</f>
        <v>29981663.614450533</v>
      </c>
      <c r="AU19" s="23">
        <f>'Net zero Intermediate calcs'!AP37*'Net zero Intermediate calcs'!AP38*Constants!$H$25</f>
        <v>30615960.008462526</v>
      </c>
      <c r="AV19" s="23">
        <f>'Net zero Intermediate calcs'!AQ37*'Net zero Intermediate calcs'!AQ38*Constants!$H$25</f>
        <v>31184001.617965344</v>
      </c>
      <c r="AW19" s="23">
        <f>'Net zero Intermediate calcs'!AR37*'Net zero Intermediate calcs'!AR38*Constants!$H$25</f>
        <v>31841565.77320477</v>
      </c>
      <c r="AX19" s="23">
        <f>'Net zero Intermediate calcs'!AS37*'Net zero Intermediate calcs'!AS38*Constants!$H$25</f>
        <v>32522129.017539509</v>
      </c>
      <c r="AY19" s="23">
        <f>'Net zero Intermediate calcs'!AT37*'Net zero Intermediate calcs'!AT38*Constants!$H$25</f>
        <v>33306574.125610262</v>
      </c>
      <c r="AZ19" s="23">
        <f>'Net zero Intermediate calcs'!AU37*'Net zero Intermediate calcs'!AU38*Constants!$H$25</f>
        <v>34145453.548620716</v>
      </c>
      <c r="BA19" s="23">
        <f>'Net zero Intermediate calcs'!AV37*'Net zero Intermediate calcs'!AV38*Constants!$H$25</f>
        <v>34833214.521489665</v>
      </c>
      <c r="BB19" s="23">
        <f>'Net zero Intermediate calcs'!AW37*'Net zero Intermediate calcs'!AW38*Constants!$H$25</f>
        <v>35522799.096128158</v>
      </c>
      <c r="BC19" s="23">
        <f>'Net zero Intermediate calcs'!AX37*'Net zero Intermediate calcs'!AX38*Constants!$H$25</f>
        <v>36270372.736830518</v>
      </c>
      <c r="BD19" s="23">
        <f>'Net zero Intermediate calcs'!AY37*'Net zero Intermediate calcs'!AY38*Constants!$H$25</f>
        <v>37016124.191607319</v>
      </c>
      <c r="BE19" s="23">
        <f>'Net zero Intermediate calcs'!AZ37*'Net zero Intermediate calcs'!AZ38*Constants!$H$25</f>
        <v>37825926.137024671</v>
      </c>
      <c r="BF19" s="23">
        <f>'Net zero Intermediate calcs'!BA37*'Net zero Intermediate calcs'!BA38*Constants!$H$25</f>
        <v>38619202.57439962</v>
      </c>
      <c r="BG19" s="23">
        <f>'Net zero Intermediate calcs'!BB37*'Net zero Intermediate calcs'!BB38*Constants!$H$25</f>
        <v>39515726.297108479</v>
      </c>
      <c r="BH19" s="23">
        <f>'Net zero Intermediate calcs'!BC37*'Net zero Intermediate calcs'!BC38*Constants!$H$25</f>
        <v>40423358.204191461</v>
      </c>
      <c r="BI19" s="23">
        <f>'Net zero Intermediate calcs'!BD37*'Net zero Intermediate calcs'!BD38*Constants!$H$25</f>
        <v>41354417.614033416</v>
      </c>
      <c r="BJ19" s="23">
        <f>'Net zero Intermediate calcs'!BE37*'Net zero Intermediate calcs'!BE38*Constants!$H$25</f>
        <v>42313088.662271321</v>
      </c>
      <c r="BK19" s="23">
        <f>'Net zero Intermediate calcs'!BF37*'Net zero Intermediate calcs'!BF38*Constants!$H$25</f>
        <v>43307286.095288932</v>
      </c>
      <c r="BL19" s="23">
        <f>'Net zero Intermediate calcs'!BG37*'Net zero Intermediate calcs'!BG38*Constants!$H$25</f>
        <v>44377059.752425931</v>
      </c>
      <c r="BM19" s="23">
        <f>'Net zero Intermediate calcs'!BH37*'Net zero Intermediate calcs'!BH38*Constants!$H$25</f>
        <v>45069482.290081963</v>
      </c>
      <c r="BN19" s="23">
        <f>'Net zero Intermediate calcs'!BI37*'Net zero Intermediate calcs'!BI38*Constants!$H$25</f>
        <v>45704303.531080544</v>
      </c>
      <c r="BO19" s="23">
        <f>'Net zero Intermediate calcs'!BJ37*'Net zero Intermediate calcs'!BJ38*Constants!$H$25</f>
        <v>46348651.861300722</v>
      </c>
      <c r="BP19" s="23">
        <f>'Net zero Intermediate calcs'!BK37*'Net zero Intermediate calcs'!BK38*Constants!$H$25</f>
        <v>46978283.188092828</v>
      </c>
      <c r="BQ19">
        <v>50062195.142061464</v>
      </c>
    </row>
    <row r="20" spans="1:72" x14ac:dyDescent="0.25">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81599235.428193241</v>
      </c>
      <c r="AM20" s="23">
        <f>'Net zero Intermediate calcs'!AH42*'Net zero Intermediate calcs'!AH43*Constants!$H$26</f>
        <v>84890664.149729446</v>
      </c>
      <c r="AN20" s="23">
        <f>'Net zero Intermediate calcs'!AI42*'Net zero Intermediate calcs'!AI43*Constants!$H$26</f>
        <v>86991017.200736001</v>
      </c>
      <c r="AO20" s="23">
        <f>'Net zero Intermediate calcs'!AJ42*'Net zero Intermediate calcs'!AJ43*Constants!$H$26</f>
        <v>88706260.853367895</v>
      </c>
      <c r="AP20" s="23">
        <f>'Net zero Intermediate calcs'!AK42*'Net zero Intermediate calcs'!AK43*Constants!$H$26</f>
        <v>90677264.00812608</v>
      </c>
      <c r="AQ20" s="23">
        <f>'Net zero Intermediate calcs'!AL42*'Net zero Intermediate calcs'!AL43*Constants!$H$26</f>
        <v>92375287.828535005</v>
      </c>
      <c r="AR20" s="23">
        <f>'Net zero Intermediate calcs'!AM42*'Net zero Intermediate calcs'!AM43*Constants!$H$26</f>
        <v>93600936.53353709</v>
      </c>
      <c r="AS20" s="23">
        <f>'Net zero Intermediate calcs'!AN42*'Net zero Intermediate calcs'!AN43*Constants!$H$26</f>
        <v>94866274.911181718</v>
      </c>
      <c r="AT20" s="23">
        <f>'Net zero Intermediate calcs'!AO42*'Net zero Intermediate calcs'!AO43*Constants!$H$26</f>
        <v>96274328.307871655</v>
      </c>
      <c r="AU20" s="23">
        <f>'Net zero Intermediate calcs'!AP42*'Net zero Intermediate calcs'!AP43*Constants!$H$26</f>
        <v>98888602.797173172</v>
      </c>
      <c r="AV20" s="23">
        <f>'Net zero Intermediate calcs'!AQ42*'Net zero Intermediate calcs'!AQ43*Constants!$H$26</f>
        <v>101036983.11564866</v>
      </c>
      <c r="AW20" s="23">
        <f>'Net zero Intermediate calcs'!AR42*'Net zero Intermediate calcs'!AR43*Constants!$H$26</f>
        <v>103983783.2534039</v>
      </c>
      <c r="AX20" s="23">
        <f>'Net zero Intermediate calcs'!AS42*'Net zero Intermediate calcs'!AS43*Constants!$H$26</f>
        <v>107137864.90889312</v>
      </c>
      <c r="AY20" s="23">
        <f>'Net zero Intermediate calcs'!AT42*'Net zero Intermediate calcs'!AT43*Constants!$H$26</f>
        <v>111192488.56092238</v>
      </c>
      <c r="AZ20" s="23">
        <f>'Net zero Intermediate calcs'!AU42*'Net zero Intermediate calcs'!AU43*Constants!$H$26</f>
        <v>115709085.39946155</v>
      </c>
      <c r="BA20" s="23">
        <f>'Net zero Intermediate calcs'!AV42*'Net zero Intermediate calcs'!AV43*Constants!$H$26</f>
        <v>118937044.23185992</v>
      </c>
      <c r="BB20" s="23">
        <f>'Net zero Intermediate calcs'!AW42*'Net zero Intermediate calcs'!AW43*Constants!$H$26</f>
        <v>122179579.11653666</v>
      </c>
      <c r="BC20" s="23">
        <f>'Net zero Intermediate calcs'!AX42*'Net zero Intermediate calcs'!AX43*Constants!$H$26</f>
        <v>125908275.83823626</v>
      </c>
      <c r="BD20" s="23">
        <f>'Net zero Intermediate calcs'!AY42*'Net zero Intermediate calcs'!AY43*Constants!$H$26</f>
        <v>129617841.26966025</v>
      </c>
      <c r="BE20" s="23">
        <f>'Net zero Intermediate calcs'!AZ42*'Net zero Intermediate calcs'!AZ43*Constants!$H$26</f>
        <v>133854934.14851721</v>
      </c>
      <c r="BF20" s="23">
        <f>'Net zero Intermediate calcs'!BA42*'Net zero Intermediate calcs'!BA43*Constants!$H$26</f>
        <v>137949289.22758827</v>
      </c>
      <c r="BG20" s="23">
        <f>'Net zero Intermediate calcs'!BB42*'Net zero Intermediate calcs'!BB43*Constants!$H$26</f>
        <v>142879777.19946229</v>
      </c>
      <c r="BH20" s="23">
        <f>'Net zero Intermediate calcs'!BC42*'Net zero Intermediate calcs'!BC43*Constants!$H$26</f>
        <v>147884828.74042004</v>
      </c>
      <c r="BI20" s="23">
        <f>'Net zero Intermediate calcs'!BD42*'Net zero Intermediate calcs'!BD43*Constants!$H$26</f>
        <v>153064190.41568014</v>
      </c>
      <c r="BJ20" s="23">
        <f>'Net zero Intermediate calcs'!BE42*'Net zero Intermediate calcs'!BE43*Constants!$H$26</f>
        <v>158450009.38569701</v>
      </c>
      <c r="BK20" s="23">
        <f>'Net zero Intermediate calcs'!BF42*'Net zero Intermediate calcs'!BF43*Constants!$H$26</f>
        <v>164103509.83291706</v>
      </c>
      <c r="BL20" s="23">
        <f>'Net zero Intermediate calcs'!BG42*'Net zero Intermediate calcs'!BG43*Constants!$H$26</f>
        <v>170335749.9002476</v>
      </c>
      <c r="BM20" s="23">
        <f>'Net zero Intermediate calcs'!BH42*'Net zero Intermediate calcs'!BH43*Constants!$H$26</f>
        <v>173562474.04320699</v>
      </c>
      <c r="BN20" s="23">
        <f>'Net zero Intermediate calcs'!BI42*'Net zero Intermediate calcs'!BI43*Constants!$H$26</f>
        <v>176344615.64677101</v>
      </c>
      <c r="BO20" s="23">
        <f>'Net zero Intermediate calcs'!BJ42*'Net zero Intermediate calcs'!BJ43*Constants!$H$26</f>
        <v>179214588.22850227</v>
      </c>
      <c r="BP20" s="23">
        <f>'Net zero Intermediate calcs'!BK42*'Net zero Intermediate calcs'!BK43*Constants!$H$26</f>
        <v>181983485.13746959</v>
      </c>
      <c r="BQ20">
        <v>217498134.58556306</v>
      </c>
    </row>
    <row r="21" spans="1:72" x14ac:dyDescent="0.25">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1005615.4704369216</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1056170.1319556455</v>
      </c>
      <c r="AM21" s="23">
        <f>'Net zero Intermediate calcs'!AH37*'Net zero Intermediate calcs'!AH38*(1-Constants!$H$25)</f>
        <v>1086143.735491795</v>
      </c>
      <c r="AN21" s="23">
        <f>'Net zero Intermediate calcs'!AI37*'Net zero Intermediate calcs'!AI38*(1-Constants!$H$25)</f>
        <v>1111469.4322310877</v>
      </c>
      <c r="AO21" s="23">
        <f>'Net zero Intermediate calcs'!AJ37*'Net zero Intermediate calcs'!AJ38*(1-Constants!$H$25)</f>
        <v>1135327.9526808676</v>
      </c>
      <c r="AP21" s="23">
        <f>'Net zero Intermediate calcs'!AK37*'Net zero Intermediate calcs'!AK38*(1-Constants!$H$25)</f>
        <v>1160609.7199444156</v>
      </c>
      <c r="AQ21" s="23">
        <f>'Net zero Intermediate calcs'!AL37*'Net zero Intermediate calcs'!AL38*(1-Constants!$H$25)</f>
        <v>1184936.8463484077</v>
      </c>
      <c r="AR21" s="23">
        <f>'Net zero Intermediate calcs'!AM37*'Net zero Intermediate calcs'!AM38*(1-Constants!$H$25)</f>
        <v>1206596.3970802152</v>
      </c>
      <c r="AS21" s="23">
        <f>'Net zero Intermediate calcs'!AN37*'Net zero Intermediate calcs'!AN38*(1-Constants!$H$25)</f>
        <v>1227877.5338604986</v>
      </c>
      <c r="AT21" s="23">
        <f>'Net zero Intermediate calcs'!AO37*'Net zero Intermediate calcs'!AO38*(1-Constants!$H$25)</f>
        <v>1249235.98393544</v>
      </c>
      <c r="AU21" s="23">
        <f>'Net zero Intermediate calcs'!AP37*'Net zero Intermediate calcs'!AP38*(1-Constants!$H$25)</f>
        <v>1275665.0003526064</v>
      </c>
      <c r="AV21" s="23">
        <f>'Net zero Intermediate calcs'!AQ37*'Net zero Intermediate calcs'!AQ38*(1-Constants!$H$25)</f>
        <v>1299333.4007485572</v>
      </c>
      <c r="AW21" s="23">
        <f>'Net zero Intermediate calcs'!AR37*'Net zero Intermediate calcs'!AR38*(1-Constants!$H$25)</f>
        <v>1326731.9072168665</v>
      </c>
      <c r="AX21" s="23">
        <f>'Net zero Intermediate calcs'!AS37*'Net zero Intermediate calcs'!AS38*(1-Constants!$H$25)</f>
        <v>1355088.7090641474</v>
      </c>
      <c r="AY21" s="23">
        <f>'Net zero Intermediate calcs'!AT37*'Net zero Intermediate calcs'!AT38*(1-Constants!$H$25)</f>
        <v>1387773.9219004288</v>
      </c>
      <c r="AZ21" s="23">
        <f>'Net zero Intermediate calcs'!AU37*'Net zero Intermediate calcs'!AU38*(1-Constants!$H$25)</f>
        <v>1422727.2311925311</v>
      </c>
      <c r="BA21" s="23">
        <f>'Net zero Intermediate calcs'!AV37*'Net zero Intermediate calcs'!AV38*(1-Constants!$H$25)</f>
        <v>1451383.938395404</v>
      </c>
      <c r="BB21" s="23">
        <f>'Net zero Intermediate calcs'!AW37*'Net zero Intermediate calcs'!AW38*(1-Constants!$H$25)</f>
        <v>1480116.6290053413</v>
      </c>
      <c r="BC21" s="23">
        <f>'Net zero Intermediate calcs'!AX37*'Net zero Intermediate calcs'!AX38*(1-Constants!$H$25)</f>
        <v>1511265.5307012729</v>
      </c>
      <c r="BD21" s="23">
        <f>'Net zero Intermediate calcs'!AY37*'Net zero Intermediate calcs'!AY38*(1-Constants!$H$25)</f>
        <v>1542338.5079836396</v>
      </c>
      <c r="BE21" s="23">
        <f>'Net zero Intermediate calcs'!AZ37*'Net zero Intermediate calcs'!AZ38*(1-Constants!$H$25)</f>
        <v>1576080.2557093629</v>
      </c>
      <c r="BF21" s="23">
        <f>'Net zero Intermediate calcs'!BA37*'Net zero Intermediate calcs'!BA38*(1-Constants!$H$25)</f>
        <v>1609133.4405999857</v>
      </c>
      <c r="BG21" s="23">
        <f>'Net zero Intermediate calcs'!BB37*'Net zero Intermediate calcs'!BB38*(1-Constants!$H$25)</f>
        <v>1646488.5957128548</v>
      </c>
      <c r="BH21" s="23">
        <f>'Net zero Intermediate calcs'!BC37*'Net zero Intermediate calcs'!BC38*(1-Constants!$H$25)</f>
        <v>1684306.5918413124</v>
      </c>
      <c r="BI21" s="23">
        <f>'Net zero Intermediate calcs'!BD37*'Net zero Intermediate calcs'!BD38*(1-Constants!$H$25)</f>
        <v>1723100.7339180608</v>
      </c>
      <c r="BJ21" s="23">
        <f>'Net zero Intermediate calcs'!BE37*'Net zero Intermediate calcs'!BE38*(1-Constants!$H$25)</f>
        <v>1763045.3609279734</v>
      </c>
      <c r="BK21" s="23">
        <f>'Net zero Intermediate calcs'!BF37*'Net zero Intermediate calcs'!BF38*(1-Constants!$H$25)</f>
        <v>1804470.2539703739</v>
      </c>
      <c r="BL21" s="23">
        <f>'Net zero Intermediate calcs'!BG37*'Net zero Intermediate calcs'!BG38*(1-Constants!$H$25)</f>
        <v>1849044.1563510823</v>
      </c>
      <c r="BM21" s="23">
        <f>'Net zero Intermediate calcs'!BH37*'Net zero Intermediate calcs'!BH38*(1-Constants!$H$25)</f>
        <v>1877895.0954200835</v>
      </c>
      <c r="BN21" s="23">
        <f>'Net zero Intermediate calcs'!BI37*'Net zero Intermediate calcs'!BI38*(1-Constants!$H$25)</f>
        <v>1904345.9804616913</v>
      </c>
      <c r="BO21" s="23">
        <f>'Net zero Intermediate calcs'!BJ37*'Net zero Intermediate calcs'!BJ38*(1-Constants!$H$25)</f>
        <v>1931193.8275541984</v>
      </c>
      <c r="BP21" s="23">
        <f>'Net zero Intermediate calcs'!BK37*'Net zero Intermediate calcs'!BK38*(1-Constants!$H$25)</f>
        <v>1957428.4661705361</v>
      </c>
      <c r="BQ21">
        <v>2085924.7975858962</v>
      </c>
    </row>
    <row r="22" spans="1:72" x14ac:dyDescent="0.25">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3399968.142841388</v>
      </c>
      <c r="AM22" s="23">
        <f>'Net zero Intermediate calcs'!AH42*'Net zero Intermediate calcs'!AH43*(1-Constants!$H$26)</f>
        <v>3537111.0062387302</v>
      </c>
      <c r="AN22" s="23">
        <f>'Net zero Intermediate calcs'!AI42*'Net zero Intermediate calcs'!AI43*(1-Constants!$H$26)</f>
        <v>3624625.7166973366</v>
      </c>
      <c r="AO22" s="23">
        <f>'Net zero Intermediate calcs'!AJ42*'Net zero Intermediate calcs'!AJ43*(1-Constants!$H$26)</f>
        <v>3696094.2022236655</v>
      </c>
      <c r="AP22" s="23">
        <f>'Net zero Intermediate calcs'!AK42*'Net zero Intermediate calcs'!AK43*(1-Constants!$H$26)</f>
        <v>3778219.3336719237</v>
      </c>
      <c r="AQ22" s="23">
        <f>'Net zero Intermediate calcs'!AL42*'Net zero Intermediate calcs'!AL43*(1-Constants!$H$26)</f>
        <v>3848970.3261889624</v>
      </c>
      <c r="AR22" s="23">
        <f>'Net zero Intermediate calcs'!AM42*'Net zero Intermediate calcs'!AM43*(1-Constants!$H$26)</f>
        <v>3900039.0222307155</v>
      </c>
      <c r="AS22" s="23">
        <f>'Net zero Intermediate calcs'!AN42*'Net zero Intermediate calcs'!AN43*(1-Constants!$H$26)</f>
        <v>3952761.4546325756</v>
      </c>
      <c r="AT22" s="23">
        <f>'Net zero Intermediate calcs'!AO42*'Net zero Intermediate calcs'!AO43*(1-Constants!$H$26)</f>
        <v>4011430.3461613227</v>
      </c>
      <c r="AU22" s="23">
        <f>'Net zero Intermediate calcs'!AP42*'Net zero Intermediate calcs'!AP43*(1-Constants!$H$26)</f>
        <v>4120358.4498822195</v>
      </c>
      <c r="AV22" s="23">
        <f>'Net zero Intermediate calcs'!AQ42*'Net zero Intermediate calcs'!AQ43*(1-Constants!$H$26)</f>
        <v>4209874.2964853644</v>
      </c>
      <c r="AW22" s="23">
        <f>'Net zero Intermediate calcs'!AR42*'Net zero Intermediate calcs'!AR43*(1-Constants!$H$26)</f>
        <v>4332657.6355585</v>
      </c>
      <c r="AX22" s="23">
        <f>'Net zero Intermediate calcs'!AS42*'Net zero Intermediate calcs'!AS43*(1-Constants!$H$26)</f>
        <v>4464077.7045372175</v>
      </c>
      <c r="AY22" s="23">
        <f>'Net zero Intermediate calcs'!AT42*'Net zero Intermediate calcs'!AT43*(1-Constants!$H$26)</f>
        <v>4633020.3567051031</v>
      </c>
      <c r="AZ22" s="23">
        <f>'Net zero Intermediate calcs'!AU42*'Net zero Intermediate calcs'!AU43*(1-Constants!$H$26)</f>
        <v>4821211.8916442357</v>
      </c>
      <c r="BA22" s="23">
        <f>'Net zero Intermediate calcs'!AV42*'Net zero Intermediate calcs'!AV43*(1-Constants!$H$26)</f>
        <v>4955710.1763275014</v>
      </c>
      <c r="BB22" s="23">
        <f>'Net zero Intermediate calcs'!AW42*'Net zero Intermediate calcs'!AW43*(1-Constants!$H$26)</f>
        <v>5090815.7965223659</v>
      </c>
      <c r="BC22" s="23">
        <f>'Net zero Intermediate calcs'!AX42*'Net zero Intermediate calcs'!AX43*(1-Constants!$H$26)</f>
        <v>5246178.159926516</v>
      </c>
      <c r="BD22" s="23">
        <f>'Net zero Intermediate calcs'!AY42*'Net zero Intermediate calcs'!AY43*(1-Constants!$H$26)</f>
        <v>5400743.386235849</v>
      </c>
      <c r="BE22" s="23">
        <f>'Net zero Intermediate calcs'!AZ42*'Net zero Intermediate calcs'!AZ43*(1-Constants!$H$26)</f>
        <v>5577288.9228548883</v>
      </c>
      <c r="BF22" s="23">
        <f>'Net zero Intermediate calcs'!BA42*'Net zero Intermediate calcs'!BA43*(1-Constants!$H$26)</f>
        <v>5747887.0511495164</v>
      </c>
      <c r="BG22" s="23">
        <f>'Net zero Intermediate calcs'!BB42*'Net zero Intermediate calcs'!BB43*(1-Constants!$H$26)</f>
        <v>5953324.0499776015</v>
      </c>
      <c r="BH22" s="23">
        <f>'Net zero Intermediate calcs'!BC42*'Net zero Intermediate calcs'!BC43*(1-Constants!$H$26)</f>
        <v>6161867.8641841738</v>
      </c>
      <c r="BI22" s="23">
        <f>'Net zero Intermediate calcs'!BD42*'Net zero Intermediate calcs'!BD43*(1-Constants!$H$26)</f>
        <v>6377674.6006533457</v>
      </c>
      <c r="BJ22" s="23">
        <f>'Net zero Intermediate calcs'!BE42*'Net zero Intermediate calcs'!BE43*(1-Constants!$H$26)</f>
        <v>6602083.7244040472</v>
      </c>
      <c r="BK22" s="23">
        <f>'Net zero Intermediate calcs'!BF42*'Net zero Intermediate calcs'!BF43*(1-Constants!$H$26)</f>
        <v>6837646.2430382166</v>
      </c>
      <c r="BL22" s="23">
        <f>'Net zero Intermediate calcs'!BG42*'Net zero Intermediate calcs'!BG43*(1-Constants!$H$26)</f>
        <v>7097322.9125103243</v>
      </c>
      <c r="BM22" s="23">
        <f>'Net zero Intermediate calcs'!BH42*'Net zero Intermediate calcs'!BH43*(1-Constants!$H$26)</f>
        <v>7231769.7518002978</v>
      </c>
      <c r="BN22" s="23">
        <f>'Net zero Intermediate calcs'!BI42*'Net zero Intermediate calcs'!BI43*(1-Constants!$H$26)</f>
        <v>7347692.3186154654</v>
      </c>
      <c r="BO22" s="23">
        <f>'Net zero Intermediate calcs'!BJ42*'Net zero Intermediate calcs'!BJ43*(1-Constants!$H$26)</f>
        <v>7467274.5095209358</v>
      </c>
      <c r="BP22" s="23">
        <f>'Net zero Intermediate calcs'!BK42*'Net zero Intermediate calcs'!BK43*(1-Constants!$H$26)</f>
        <v>7582645.2140612397</v>
      </c>
      <c r="BQ22">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3533276.9831531961</v>
      </c>
      <c r="AN41" s="22">
        <f>((Data!$AJ$42*LN('Intermediate calculations'!AH60))+Data!$AK$42)</f>
        <v>3551931.0222022552</v>
      </c>
      <c r="AO41" s="22">
        <f>((Data!$AJ$42*LN('Intermediate calculations'!AI60))+Data!$AK$42)</f>
        <v>3566422.838835245</v>
      </c>
      <c r="AP41" s="22">
        <f>((Data!$AJ$42*LN('Intermediate calculations'!AJ60))+Data!$AK$42)</f>
        <v>3579481.1515507102</v>
      </c>
      <c r="AQ41" s="22">
        <f>((Data!$AJ$42*LN('Intermediate calculations'!AK60))+Data!$AK$42)</f>
        <v>3593294.0317839291</v>
      </c>
      <c r="AR41" s="22">
        <f>((Data!$AJ$42*LN('Intermediate calculations'!AL60))+Data!$AK$42)</f>
        <v>3606093.083162548</v>
      </c>
      <c r="AS41" s="22">
        <f>((Data!$AJ$42*LN('Intermediate calculations'!AM60))+Data!$AK$42)</f>
        <v>3616984.3085118905</v>
      </c>
      <c r="AT41" s="22">
        <f>((Data!$AJ$42*LN('Intermediate calculations'!AN60))+Data!$AK$42)</f>
        <v>3627673.4518968351</v>
      </c>
      <c r="AU41" s="22">
        <f>((Data!$AJ$42*LN('Intermediate calculations'!AO60))+Data!$AK$42)</f>
        <v>3638495.0968434643</v>
      </c>
      <c r="AV41" s="22">
        <f>((Data!$AJ$42*LN('Intermediate calculations'!AP60))+Data!$AK$42)</f>
        <v>3652868.9061719403</v>
      </c>
      <c r="AW41" s="22">
        <f>((Data!$AJ$42*LN('Intermediate calculations'!AQ60))+Data!$AK$42)</f>
        <v>3665364.2871667575</v>
      </c>
      <c r="AX41" s="22">
        <f>((Data!$AJ$42*LN('Intermediate calculations'!AR60))+Data!$AK$42)</f>
        <v>3680183.7820024807</v>
      </c>
      <c r="AY41" s="22">
        <f>((Data!$AJ$42*LN('Intermediate calculations'!AS60))+Data!$AK$42)</f>
        <v>3695406.1510227546</v>
      </c>
      <c r="AZ41" s="22">
        <f>((Data!$AJ$42*LN('Intermediate calculations'!AT60))+Data!$AK$42)</f>
        <v>3713135.7342542354</v>
      </c>
      <c r="BA41" s="22">
        <f>((Data!$AJ$42*LN('Intermediate calculations'!AU60))+Data!$AK$42)</f>
        <v>3731930.7764723375</v>
      </c>
      <c r="BB41" s="22">
        <f>((Data!$AJ$42*LN('Intermediate calculations'!AV60))+Data!$AK$42)</f>
        <v>3746547.9088589028</v>
      </c>
      <c r="BC41" s="22">
        <f>((Data!$AJ$42*LN('Intermediate calculations'!AW60))+Data!$AK$42)</f>
        <v>3760985.8820335567</v>
      </c>
      <c r="BD41" s="22">
        <f>((Data!$AJ$42*LN('Intermediate calculations'!AX60))+Data!$AK$42)</f>
        <v>3776613.0989712644</v>
      </c>
      <c r="BE41" s="22">
        <f>((Data!$AJ$42*LN('Intermediate calculations'!AY60))+Data!$AK$42)</f>
        <v>3791935.9981892053</v>
      </c>
      <c r="BF41" s="22">
        <f>((Data!$AJ$42*LN('Intermediate calculations'!AZ60))+Data!$AK$42)</f>
        <v>3808500.4694599286</v>
      </c>
      <c r="BG41" s="22">
        <f>((Data!$AJ$42*LN('Intermediate calculations'!BA60))+Data!$AK$42)</f>
        <v>3824391.1055664252</v>
      </c>
      <c r="BH41" s="22">
        <f>((Data!$AJ$42*LN('Intermediate calculations'!BB60))+Data!$AK$42)</f>
        <v>3842306.6236225832</v>
      </c>
      <c r="BI41" s="22">
        <f>((Data!$AJ$42*LN('Intermediate calculations'!BC60))+Data!$AK$42)</f>
        <v>3860102.8689407464</v>
      </c>
      <c r="BJ41" s="22">
        <f>((Data!$AJ$42*LN('Intermediate calculations'!BD60))+Data!$AK$42)</f>
        <v>3878041.6504685972</v>
      </c>
      <c r="BK41" s="22">
        <f>((Data!$AJ$42*LN('Intermediate calculations'!BE60))+Data!$AK$42)</f>
        <v>3896192.0524529275</v>
      </c>
      <c r="BL41" s="22">
        <f>((Data!$AJ$42*LN('Intermediate calculations'!BF60))+Data!$AK$42)</f>
        <v>3914691.4307199623</v>
      </c>
      <c r="BM41" s="22">
        <f>((Data!$AJ$42*LN('Intermediate calculations'!BG60))+Data!$AK$42)</f>
        <v>3934292.2028700728</v>
      </c>
      <c r="BN41" s="22">
        <f>((Data!$AJ$42*LN('Intermediate calculations'!BH60))+Data!$AK$42)</f>
        <v>3946149.3107722662</v>
      </c>
      <c r="BO41" s="22">
        <f>((Data!$AJ$42*LN('Intermediate calculations'!BI60))+Data!$AK$42)</f>
        <v>3956766.270522777</v>
      </c>
      <c r="BP41" s="22">
        <f>((Data!$AJ$42*LN('Intermediate calculations'!BJ60))+Data!$AK$42)</f>
        <v>3967462.5008470714</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1948441.5283282835</v>
      </c>
      <c r="AN45" s="22">
        <f t="shared" si="46"/>
        <v>1958728.3822962984</v>
      </c>
      <c r="AO45" s="22">
        <f t="shared" si="46"/>
        <v>1966719.959940301</v>
      </c>
      <c r="AP45" s="22">
        <f t="shared" si="46"/>
        <v>1973921.0253835213</v>
      </c>
      <c r="AQ45" s="22">
        <f t="shared" si="46"/>
        <v>1981538.2004876963</v>
      </c>
      <c r="AR45" s="22">
        <f t="shared" si="46"/>
        <v>1988596.2950973788</v>
      </c>
      <c r="AS45" s="22">
        <f t="shared" si="46"/>
        <v>1994602.3104384409</v>
      </c>
      <c r="AT45" s="22">
        <f t="shared" si="46"/>
        <v>2000496.8867687955</v>
      </c>
      <c r="AU45" s="22">
        <f t="shared" si="46"/>
        <v>2006464.5316829567</v>
      </c>
      <c r="AV45" s="22">
        <f t="shared" si="46"/>
        <v>2014391.0336666424</v>
      </c>
      <c r="AW45" s="22">
        <f t="shared" si="46"/>
        <v>2021281.6678735474</v>
      </c>
      <c r="AX45" s="22">
        <f t="shared" si="46"/>
        <v>2029453.9451403585</v>
      </c>
      <c r="AY45" s="22">
        <f t="shared" si="46"/>
        <v>2037848.3891933039</v>
      </c>
      <c r="AZ45" s="22">
        <f t="shared" si="46"/>
        <v>2047625.4478311865</v>
      </c>
      <c r="BA45" s="22">
        <f t="shared" si="46"/>
        <v>2057990.0586327298</v>
      </c>
      <c r="BB45" s="22">
        <f t="shared" si="46"/>
        <v>2066050.7422142471</v>
      </c>
      <c r="BC45" s="22">
        <f t="shared" si="46"/>
        <v>2074012.6276403028</v>
      </c>
      <c r="BD45" s="22">
        <f t="shared" si="46"/>
        <v>2082630.3269032834</v>
      </c>
      <c r="BE45" s="22">
        <f t="shared" si="46"/>
        <v>2091080.2087871488</v>
      </c>
      <c r="BF45" s="22">
        <f t="shared" si="46"/>
        <v>2100214.7611793238</v>
      </c>
      <c r="BG45" s="22">
        <f t="shared" si="46"/>
        <v>2108977.7241310193</v>
      </c>
      <c r="BH45" s="22">
        <f t="shared" si="46"/>
        <v>2118857.3173665833</v>
      </c>
      <c r="BI45" s="22">
        <f t="shared" si="46"/>
        <v>2128671.1371128294</v>
      </c>
      <c r="BJ45" s="22">
        <f t="shared" si="46"/>
        <v>2138563.559094782</v>
      </c>
      <c r="BK45" s="22">
        <f t="shared" si="46"/>
        <v>2148572.680131922</v>
      </c>
      <c r="BL45" s="22">
        <f t="shared" si="46"/>
        <v>2158774.2457141303</v>
      </c>
      <c r="BM45" s="22">
        <f t="shared" si="46"/>
        <v>2169583.1799207241</v>
      </c>
      <c r="BN45" s="22">
        <f t="shared" si="46"/>
        <v>2176121.8355519297</v>
      </c>
      <c r="BO45" s="22">
        <f t="shared" si="46"/>
        <v>2181976.6058915094</v>
      </c>
      <c r="BP45" s="22">
        <f t="shared" si="46"/>
        <v>2187875.0903465324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640813.64081792883</v>
      </c>
      <c r="AN46" s="22">
        <f>((Data!$AJ$48*'Net zero Activity data'!AN47)+Data!$AK$48)</f>
        <v>640651.64965514897</v>
      </c>
      <c r="AO46" s="22">
        <f>((Data!$AJ$48*'Net zero Activity data'!AO47)+Data!$AK$48)</f>
        <v>640525.80311751727</v>
      </c>
      <c r="AP46" s="22">
        <f>((Data!$AJ$48*'Net zero Activity data'!AP47)+Data!$AK$48)</f>
        <v>640412.40508853504</v>
      </c>
      <c r="AQ46" s="22">
        <f>((Data!$AJ$48*'Net zero Activity data'!AQ47)+Data!$AK$48)</f>
        <v>640292.45441595244</v>
      </c>
      <c r="AR46" s="22">
        <f>((Data!$AJ$48*'Net zero Activity data'!AR47)+Data!$AK$48)</f>
        <v>640181.30780529883</v>
      </c>
      <c r="AS46" s="22">
        <f>((Data!$AJ$48*'Net zero Activity data'!AS47)+Data!$AK$48)</f>
        <v>640086.72870348627</v>
      </c>
      <c r="AT46" s="22">
        <f>((Data!$AJ$48*'Net zero Activity data'!AT47)+Data!$AK$48)</f>
        <v>639993.90447590244</v>
      </c>
      <c r="AU46" s="22">
        <f>((Data!$AJ$48*'Net zero Activity data'!AU47)+Data!$AK$48)</f>
        <v>639899.92960839602</v>
      </c>
      <c r="AV46" s="22">
        <f>((Data!$AJ$48*'Net zero Activity data'!AV47)+Data!$AK$48)</f>
        <v>639775.10784295574</v>
      </c>
      <c r="AW46" s="22">
        <f>((Data!$AJ$48*'Net zero Activity data'!AW47)+Data!$AK$48)</f>
        <v>639666.59829757502</v>
      </c>
      <c r="AX46" s="22">
        <f>((Data!$AJ$48*'Net zero Activity data'!AX47)+Data!$AK$48)</f>
        <v>639537.90621143032</v>
      </c>
      <c r="AY46" s="22">
        <f>((Data!$AJ$48*'Net zero Activity data'!AY47)+Data!$AK$48)</f>
        <v>639405.7155769316</v>
      </c>
      <c r="AZ46" s="22">
        <f>((Data!$AJ$48*'Net zero Activity data'!AZ47)+Data!$AK$48)</f>
        <v>639251.75236308191</v>
      </c>
      <c r="BA46" s="22">
        <f>((Data!$AJ$48*'Net zero Activity data'!BA47)+Data!$AK$48)</f>
        <v>639088.53673265467</v>
      </c>
      <c r="BB46" s="22">
        <f>((Data!$AJ$48*'Net zero Activity data'!BB47)+Data!$AK$48)</f>
        <v>638961.60195646074</v>
      </c>
      <c r="BC46" s="22">
        <f>((Data!$AJ$48*'Net zero Activity data'!BC47)+Data!$AK$48)</f>
        <v>638836.22299394244</v>
      </c>
      <c r="BD46" s="22">
        <f>((Data!$AJ$48*'Net zero Activity data'!BD47)+Data!$AK$48)</f>
        <v>638700.51667124778</v>
      </c>
      <c r="BE46" s="22">
        <f>((Data!$AJ$48*'Net zero Activity data'!BE47)+Data!$AK$48)</f>
        <v>638567.45303527359</v>
      </c>
      <c r="BF46" s="22">
        <f>((Data!$AJ$48*'Net zero Activity data'!BF47)+Data!$AK$48)</f>
        <v>638423.607621692</v>
      </c>
      <c r="BG46" s="22">
        <f>((Data!$AJ$48*'Net zero Activity data'!BG47)+Data!$AK$48)</f>
        <v>638285.61377417017</v>
      </c>
      <c r="BH46" s="22">
        <f>((Data!$AJ$48*'Net zero Activity data'!BH47)+Data!$AK$48)</f>
        <v>638130.03590740962</v>
      </c>
      <c r="BI46" s="22">
        <f>((Data!$AJ$48*'Net zero Activity data'!BI47)+Data!$AK$48)</f>
        <v>637975.49380182999</v>
      </c>
      <c r="BJ46" s="22">
        <f>((Data!$AJ$48*'Net zero Activity data'!BJ47)+Data!$AK$48)</f>
        <v>637819.71391572023</v>
      </c>
      <c r="BK46" s="22">
        <f>((Data!$AJ$48*'Net zero Activity data'!BK47)+Data!$AK$48)</f>
        <v>637662.09632337838</v>
      </c>
      <c r="BL46" s="22">
        <f>((Data!$AJ$48*'Net zero Activity data'!BL47)+Data!$AK$48)</f>
        <v>637501.44823058194</v>
      </c>
      <c r="BM46" s="22">
        <f>((Data!$AJ$48*'Net zero Activity data'!BM47)+Data!$AK$48)</f>
        <v>637331.23566355417</v>
      </c>
      <c r="BN46" s="22">
        <f>((Data!$AJ$48*'Net zero Activity data'!BN47)+Data!$AK$48)</f>
        <v>637228.26886417996</v>
      </c>
      <c r="BO46" s="22">
        <f>((Data!$AJ$48*'Net zero Activity data'!BO47)+Data!$AK$48)</f>
        <v>637136.07147729502</v>
      </c>
      <c r="BP46" s="22">
        <f>((Data!$AJ$48*'Net zero Activity data'!BP47)+Data!$AK$48)</f>
        <v>637043.18570692453</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420246.44013007381</v>
      </c>
      <c r="AN47" s="22">
        <f>((Data!$AJ$49*'Net zero Activity data'!AN41)+Data!$AK$49)</f>
        <v>420127.29179961613</v>
      </c>
      <c r="AO47" s="22">
        <f>((Data!$AJ$49*'Net zero Activity data'!AO41)+Data!$AK$49)</f>
        <v>420034.72869558382</v>
      </c>
      <c r="AP47" s="22">
        <f>((Data!$AJ$49*'Net zero Activity data'!AP41)+Data!$AK$49)</f>
        <v>419951.32176400453</v>
      </c>
      <c r="AQ47" s="22">
        <f>((Data!$AJ$49*'Net zero Activity data'!AQ41)+Data!$AK$49)</f>
        <v>419863.09520812181</v>
      </c>
      <c r="AR47" s="22">
        <f>((Data!$AJ$49*'Net zero Activity data'!AR41)+Data!$AK$49)</f>
        <v>419781.3442479574</v>
      </c>
      <c r="AS47" s="22">
        <f>((Data!$AJ$49*'Net zero Activity data'!AS41)+Data!$AK$49)</f>
        <v>419711.77908227936</v>
      </c>
      <c r="AT47" s="22">
        <f>((Data!$AJ$49*'Net zero Activity data'!AT41)+Data!$AK$49)</f>
        <v>419643.50466809003</v>
      </c>
      <c r="AU47" s="22">
        <f>((Data!$AJ$49*'Net zero Activity data'!AU41)+Data!$AK$49)</f>
        <v>419574.3839310311</v>
      </c>
      <c r="AV47" s="22">
        <f>((Data!$AJ$49*'Net zero Activity data'!AV41)+Data!$AK$49)</f>
        <v>419482.57457117602</v>
      </c>
      <c r="AW47" s="22">
        <f>((Data!$AJ$49*'Net zero Activity data'!AW41)+Data!$AK$49)</f>
        <v>419402.76323487237</v>
      </c>
      <c r="AX47" s="22">
        <f>((Data!$AJ$49*'Net zero Activity data'!AX41)+Data!$AK$49)</f>
        <v>419308.10716262663</v>
      </c>
      <c r="AY47" s="22">
        <f>((Data!$AJ$49*'Net zero Activity data'!AY41)+Data!$AK$49)</f>
        <v>419210.87782534439</v>
      </c>
      <c r="AZ47" s="22">
        <f>((Data!$AJ$49*'Net zero Activity data'!AZ41)+Data!$AK$49)</f>
        <v>419097.6342411433</v>
      </c>
      <c r="BA47" s="22">
        <f>((Data!$AJ$49*'Net zero Activity data'!BA41)+Data!$AK$49)</f>
        <v>418977.58528577874</v>
      </c>
      <c r="BB47" s="22">
        <f>((Data!$AJ$49*'Net zero Activity data'!BB41)+Data!$AK$49)</f>
        <v>418884.22175655281</v>
      </c>
      <c r="BC47" s="22">
        <f>((Data!$AJ$49*'Net zero Activity data'!BC41)+Data!$AK$49)</f>
        <v>418792.00256507215</v>
      </c>
      <c r="BD47" s="22">
        <f>((Data!$AJ$49*'Net zero Activity data'!BD41)+Data!$AK$49)</f>
        <v>418692.18735599431</v>
      </c>
      <c r="BE47" s="22">
        <f>((Data!$AJ$49*'Net zero Activity data'!BE41)+Data!$AK$49)</f>
        <v>418594.31590548495</v>
      </c>
      <c r="BF47" s="22">
        <f>((Data!$AJ$49*'Net zero Activity data'!BF41)+Data!$AK$49)</f>
        <v>418488.51420261344</v>
      </c>
      <c r="BG47" s="22">
        <f>((Data!$AJ$49*'Net zero Activity data'!BG41)+Data!$AK$49)</f>
        <v>418387.01646493742</v>
      </c>
      <c r="BH47" s="22">
        <f>((Data!$AJ$49*'Net zero Activity data'!BH41)+Data!$AK$49)</f>
        <v>418272.58526534238</v>
      </c>
      <c r="BI47" s="22">
        <f>((Data!$AJ$49*'Net zero Activity data'!BI41)+Data!$AK$49)</f>
        <v>418158.91589258623</v>
      </c>
      <c r="BJ47" s="22">
        <f>((Data!$AJ$49*'Net zero Activity data'!BJ41)+Data!$AK$49)</f>
        <v>418044.33610298316</v>
      </c>
      <c r="BK47" s="22">
        <f>((Data!$AJ$49*'Net zero Activity data'!BK41)+Data!$AK$49)</f>
        <v>417928.40463699435</v>
      </c>
      <c r="BL47" s="22">
        <f>((Data!$AJ$49*'Net zero Activity data'!BL41)+Data!$AK$49)</f>
        <v>417810.24416626594</v>
      </c>
      <c r="BM47" s="22">
        <f>((Data!$AJ$49*'Net zero Activity data'!BM41)+Data!$AK$49)</f>
        <v>417685.04879859113</v>
      </c>
      <c r="BN47" s="22">
        <f>((Data!$AJ$49*'Net zero Activity data'!BN41)+Data!$AK$49)</f>
        <v>417609.31428303191</v>
      </c>
      <c r="BO47" s="22">
        <f>((Data!$AJ$49*'Net zero Activity data'!BO41)+Data!$AK$49)</f>
        <v>417541.50092499808</v>
      </c>
      <c r="BP47" s="22">
        <f>((Data!$AJ$49*'Net zero Activity data'!BP41)+Data!$AK$49)</f>
        <v>417473.18124463403</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2773.6265048584878</v>
      </c>
      <c r="AN48" s="22">
        <f t="shared" si="47"/>
        <v>2772.8401258774666</v>
      </c>
      <c r="AO48" s="22">
        <f t="shared" si="47"/>
        <v>2772.2292093908536</v>
      </c>
      <c r="AP48" s="22">
        <f t="shared" si="47"/>
        <v>2771.6787236424302</v>
      </c>
      <c r="AQ48" s="22">
        <f t="shared" si="47"/>
        <v>2771.0964283736043</v>
      </c>
      <c r="AR48" s="22">
        <f t="shared" si="47"/>
        <v>2770.5568720365195</v>
      </c>
      <c r="AS48" s="22">
        <f t="shared" si="47"/>
        <v>2770.0977419430442</v>
      </c>
      <c r="AT48" s="22">
        <f t="shared" si="47"/>
        <v>2769.6471308093946</v>
      </c>
      <c r="AU48" s="22">
        <f t="shared" si="47"/>
        <v>2769.1909339448057</v>
      </c>
      <c r="AV48" s="22">
        <f t="shared" si="47"/>
        <v>2768.5849921697627</v>
      </c>
      <c r="AW48" s="22">
        <f t="shared" si="47"/>
        <v>2768.0582373501584</v>
      </c>
      <c r="AX48" s="22">
        <f t="shared" si="47"/>
        <v>2767.4335072733365</v>
      </c>
      <c r="AY48" s="22">
        <f t="shared" si="47"/>
        <v>2766.7917936472736</v>
      </c>
      <c r="AZ48" s="22">
        <f t="shared" si="47"/>
        <v>2766.0443859915463</v>
      </c>
      <c r="BA48" s="22">
        <f t="shared" si="47"/>
        <v>2765.2520628861403</v>
      </c>
      <c r="BB48" s="22">
        <f t="shared" si="47"/>
        <v>2764.6358635932493</v>
      </c>
      <c r="BC48" s="22">
        <f t="shared" si="47"/>
        <v>2764.0272169294767</v>
      </c>
      <c r="BD48" s="22">
        <f t="shared" si="47"/>
        <v>2763.3684365495628</v>
      </c>
      <c r="BE48" s="22">
        <f t="shared" si="47"/>
        <v>2762.722484976201</v>
      </c>
      <c r="BF48" s="22">
        <f t="shared" si="47"/>
        <v>2762.0241937372489</v>
      </c>
      <c r="BG48" s="22">
        <f t="shared" si="47"/>
        <v>2761.3543086685877</v>
      </c>
      <c r="BH48" s="22">
        <f t="shared" si="47"/>
        <v>2760.5990627512601</v>
      </c>
      <c r="BI48" s="22">
        <f t="shared" si="47"/>
        <v>2759.8488448910693</v>
      </c>
      <c r="BJ48" s="22">
        <f t="shared" si="47"/>
        <v>2759.0926182796898</v>
      </c>
      <c r="BK48" s="22">
        <f t="shared" si="47"/>
        <v>2758.327470604163</v>
      </c>
      <c r="BL48" s="22">
        <f t="shared" si="47"/>
        <v>2757.5476114973558</v>
      </c>
      <c r="BM48" s="22">
        <f t="shared" si="47"/>
        <v>2756.7213220707017</v>
      </c>
      <c r="BN48" s="22">
        <f t="shared" si="47"/>
        <v>2756.2214742680112</v>
      </c>
      <c r="BO48" s="22">
        <f t="shared" si="47"/>
        <v>2755.7739061049879</v>
      </c>
      <c r="BP48" s="22">
        <f t="shared" si="47"/>
        <v>2755.3229962145851</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20343279.638966501</v>
      </c>
      <c r="AM50" s="22">
        <f>((AM5*Constants!$H63*Constants!$H81*(1-Constants!$H99))+(AM5*Constants!$H63*Constants!$H115))</f>
        <v>20613578.118136924</v>
      </c>
      <c r="AN50" s="22">
        <f>((AN5*Constants!$H63*Constants!$H81*(1-Constants!$H99))+(AN5*Constants!$H63*Constants!$H115))</f>
        <v>20834302.265554428</v>
      </c>
      <c r="AO50" s="22">
        <f>((AO5*Constants!$H63*Constants!$H81*(1-Constants!$H99))+(AO5*Constants!$H63*Constants!$H115))</f>
        <v>21040306.288775437</v>
      </c>
      <c r="AP50" s="22">
        <f>((AP5*Constants!$H63*Constants!$H81*(1-Constants!$H99))+(AP5*Constants!$H63*Constants!$H115))</f>
        <v>21263861.257936459</v>
      </c>
      <c r="AQ50" s="22">
        <f>((AQ5*Constants!$H63*Constants!$H81*(1-Constants!$H99))+(AQ5*Constants!$H63*Constants!$H115))</f>
        <v>21478410.988166969</v>
      </c>
      <c r="AR50" s="22">
        <f>((AR5*Constants!$H63*Constants!$H81*(1-Constants!$H99))+(AR5*Constants!$H63*Constants!$H115))</f>
        <v>21661940.023494814</v>
      </c>
      <c r="AS50" s="22">
        <f>((AS5*Constants!$H63*Constants!$H81*(1-Constants!$H99))+(AS5*Constants!$H63*Constants!$H115))</f>
        <v>21839634.118875913</v>
      </c>
      <c r="AT50" s="22">
        <f>((AT5*Constants!$H63*Constants!$H81*(1-Constants!$H99))+(AT5*Constants!$H63*Constants!$H115))</f>
        <v>22016299.999080013</v>
      </c>
      <c r="AU50" s="22">
        <f>((AU5*Constants!$H63*Constants!$H81*(1-Constants!$H99))+(AU5*Constants!$H63*Constants!$H115))</f>
        <v>22245676.049155131</v>
      </c>
      <c r="AV50" s="22">
        <f>((AV5*Constants!$H63*Constants!$H81*(1-Constants!$H99))+(AV5*Constants!$H63*Constants!$H115))</f>
        <v>22442653.575916294</v>
      </c>
      <c r="AW50" s="22">
        <f>((AW5*Constants!$H63*Constants!$H81*(1-Constants!$H99))+(AW5*Constants!$H63*Constants!$H115))</f>
        <v>22679193.696382836</v>
      </c>
      <c r="AX50" s="22">
        <f>((AX5*Constants!$H63*Constants!$H81*(1-Constants!$H99))+(AX5*Constants!$H63*Constants!$H115))</f>
        <v>22925152.208575249</v>
      </c>
      <c r="AY50" s="22">
        <f>((AY5*Constants!$H63*Constants!$H81*(1-Constants!$H99))+(AY5*Constants!$H63*Constants!$H115))</f>
        <v>23216112.268954068</v>
      </c>
      <c r="AZ50" s="22">
        <f>((AZ5*Constants!$H63*Constants!$H81*(1-Constants!$H99))+(AZ5*Constants!$H63*Constants!$H115))</f>
        <v>23529674.297373015</v>
      </c>
      <c r="BA50" s="22">
        <f>((BA5*Constants!$H63*Constants!$H81*(1-Constants!$H99))+(BA5*Constants!$H63*Constants!$H115))</f>
        <v>23775324.174494423</v>
      </c>
      <c r="BB50" s="22">
        <f>((BB5*Constants!$H63*Constants!$H81*(1-Constants!$H99))+(BB5*Constants!$H63*Constants!$H115))</f>
        <v>24020924.305862114</v>
      </c>
      <c r="BC50" s="22">
        <f>((BC5*Constants!$H63*Constants!$H81*(1-Constants!$H99))+(BC5*Constants!$H63*Constants!$H115))</f>
        <v>24290879.651323263</v>
      </c>
      <c r="BD50" s="22">
        <f>((BD5*Constants!$H63*Constants!$H81*(1-Constants!$H99))+(BD5*Constants!$H63*Constants!$H115))</f>
        <v>24558925.307769708</v>
      </c>
      <c r="BE50" s="22">
        <f>((BE5*Constants!$H63*Constants!$H81*(1-Constants!$H99))+(BE5*Constants!$H63*Constants!$H115))</f>
        <v>24853512.152615119</v>
      </c>
      <c r="BF50" s="22">
        <f>((BF5*Constants!$H63*Constants!$H81*(1-Constants!$H99))+(BF5*Constants!$H63*Constants!$H115))</f>
        <v>25139615.67997884</v>
      </c>
      <c r="BG50" s="22">
        <f>((BG5*Constants!$H63*Constants!$H81*(1-Constants!$H99))+(BG5*Constants!$H63*Constants!$H115))</f>
        <v>25468771.596924312</v>
      </c>
      <c r="BH50" s="22">
        <f>((BH5*Constants!$H63*Constants!$H81*(1-Constants!$H99))+(BH5*Constants!$H63*Constants!$H115))</f>
        <v>25801099.522149935</v>
      </c>
      <c r="BI50" s="22">
        <f>((BI5*Constants!$H63*Constants!$H81*(1-Constants!$H99))+(BI5*Constants!$H63*Constants!$H115))</f>
        <v>26141796.107723333</v>
      </c>
      <c r="BJ50" s="22">
        <f>((BJ5*Constants!$H63*Constants!$H81*(1-Constants!$H99))+(BJ5*Constants!$H63*Constants!$H115))</f>
        <v>26492535.004857194</v>
      </c>
      <c r="BK50" s="22">
        <f>((BK5*Constants!$H63*Constants!$H81*(1-Constants!$H99))+(BK5*Constants!$H63*Constants!$H115))</f>
        <v>26856551.105961524</v>
      </c>
      <c r="BL50" s="22">
        <f>((BL5*Constants!$H63*Constants!$H81*(1-Constants!$H99))+(BL5*Constants!$H63*Constants!$H115))</f>
        <v>27250688.336867843</v>
      </c>
      <c r="BM50" s="22">
        <f>((BM5*Constants!$H63*Constants!$H81*(1-Constants!$H99))+(BM5*Constants!$H63*Constants!$H115))</f>
        <v>27484069.804828666</v>
      </c>
      <c r="BN50" s="22">
        <f>((BN5*Constants!$H63*Constants!$H81*(1-Constants!$H99))+(BN5*Constants!$H63*Constants!$H115))</f>
        <v>27692303.467067268</v>
      </c>
      <c r="BO50" s="22">
        <f>((BO5*Constants!$H63*Constants!$H81*(1-Constants!$H99))+(BO5*Constants!$H63*Constants!$H115))</f>
        <v>27903664.130153015</v>
      </c>
      <c r="BP50" s="22">
        <f>((BP5*Constants!$H63*Constants!$H81*(1-Constants!$H99))+(BP5*Constants!$H63*Constants!$H115))</f>
        <v>28107985.76129587</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59483154.910453729</v>
      </c>
      <c r="AM51" s="22">
        <f>((AM6*Constants!$H64*Constants!$H82*(1-Constants!$H100))+(AM6*Constants!$H64*Constants!$H116))</f>
        <v>60273499.761131465</v>
      </c>
      <c r="AN51" s="22">
        <f>((AN6*Constants!$H64*Constants!$H82*(1-Constants!$H100))+(AN6*Constants!$H64*Constants!$H116))</f>
        <v>60918890.715113372</v>
      </c>
      <c r="AO51" s="22">
        <f>((AO6*Constants!$H64*Constants!$H82*(1-Constants!$H100))+(AO6*Constants!$H64*Constants!$H116))</f>
        <v>61521240.456300661</v>
      </c>
      <c r="AP51" s="22">
        <f>((AP6*Constants!$H64*Constants!$H82*(1-Constants!$H100))+(AP6*Constants!$H64*Constants!$H116))</f>
        <v>62174908.65029902</v>
      </c>
      <c r="AQ51" s="22">
        <f>((AQ6*Constants!$H64*Constants!$H82*(1-Constants!$H100))+(AQ6*Constants!$H64*Constants!$H116))</f>
        <v>62802245.788940728</v>
      </c>
      <c r="AR51" s="22">
        <f>((AR6*Constants!$H64*Constants!$H82*(1-Constants!$H100))+(AR6*Constants!$H64*Constants!$H116))</f>
        <v>63338879.322604671</v>
      </c>
      <c r="AS51" s="22">
        <f>((AS6*Constants!$H64*Constants!$H82*(1-Constants!$H100))+(AS6*Constants!$H64*Constants!$H116))</f>
        <v>63858451.662453994</v>
      </c>
      <c r="AT51" s="22">
        <f>((AT6*Constants!$H64*Constants!$H82*(1-Constants!$H100))+(AT6*Constants!$H64*Constants!$H116))</f>
        <v>64375017.531186566</v>
      </c>
      <c r="AU51" s="22">
        <f>((AU6*Constants!$H64*Constants!$H82*(1-Constants!$H100))+(AU6*Constants!$H64*Constants!$H116))</f>
        <v>65045706.395593241</v>
      </c>
      <c r="AV51" s="22">
        <f>((AV6*Constants!$H64*Constants!$H82*(1-Constants!$H100))+(AV6*Constants!$H64*Constants!$H116))</f>
        <v>65621662.925029591</v>
      </c>
      <c r="AW51" s="22">
        <f>((AW6*Constants!$H64*Constants!$H82*(1-Constants!$H100))+(AW6*Constants!$H64*Constants!$H116))</f>
        <v>66313299.321812831</v>
      </c>
      <c r="AX51" s="22">
        <f>((AX6*Constants!$H64*Constants!$H82*(1-Constants!$H100))+(AX6*Constants!$H64*Constants!$H116))</f>
        <v>67032474.820647471</v>
      </c>
      <c r="AY51" s="22">
        <f>((AY6*Constants!$H64*Constants!$H82*(1-Constants!$H100))+(AY6*Constants!$H64*Constants!$H116))</f>
        <v>67883233.530718833</v>
      </c>
      <c r="AZ51" s="22">
        <f>((AZ6*Constants!$H64*Constants!$H82*(1-Constants!$H100))+(AZ6*Constants!$H64*Constants!$H116))</f>
        <v>68800079.734550893</v>
      </c>
      <c r="BA51" s="22">
        <f>((BA6*Constants!$H64*Constants!$H82*(1-Constants!$H100))+(BA6*Constants!$H64*Constants!$H116))</f>
        <v>69518352.793461114</v>
      </c>
      <c r="BB51" s="22">
        <f>((BB6*Constants!$H64*Constants!$H82*(1-Constants!$H100))+(BB6*Constants!$H64*Constants!$H116))</f>
        <v>70236480.397241831</v>
      </c>
      <c r="BC51" s="22">
        <f>((BC6*Constants!$H64*Constants!$H82*(1-Constants!$H100))+(BC6*Constants!$H64*Constants!$H116))</f>
        <v>71025821.934985459</v>
      </c>
      <c r="BD51" s="22">
        <f>((BD6*Constants!$H64*Constants!$H82*(1-Constants!$H100))+(BD6*Constants!$H64*Constants!$H116))</f>
        <v>71809579.597881556</v>
      </c>
      <c r="BE51" s="22">
        <f>((BE6*Constants!$H64*Constants!$H82*(1-Constants!$H100))+(BE6*Constants!$H64*Constants!$H116))</f>
        <v>72670942.91970098</v>
      </c>
      <c r="BF51" s="22">
        <f>((BF6*Constants!$H64*Constants!$H82*(1-Constants!$H100))+(BF6*Constants!$H64*Constants!$H116))</f>
        <v>73507501.269221261</v>
      </c>
      <c r="BG51" s="22">
        <f>((BG6*Constants!$H64*Constants!$H82*(1-Constants!$H100))+(BG6*Constants!$H64*Constants!$H116))</f>
        <v>74469943.54720366</v>
      </c>
      <c r="BH51" s="22">
        <f>((BH6*Constants!$H64*Constants!$H82*(1-Constants!$H100))+(BH6*Constants!$H64*Constants!$H116))</f>
        <v>75441660.684660763</v>
      </c>
      <c r="BI51" s="22">
        <f>((BI6*Constants!$H64*Constants!$H82*(1-Constants!$H100))+(BI6*Constants!$H64*Constants!$H116))</f>
        <v>76437847.540309489</v>
      </c>
      <c r="BJ51" s="22">
        <f>((BJ6*Constants!$H64*Constants!$H82*(1-Constants!$H100))+(BJ6*Constants!$H64*Constants!$H116))</f>
        <v>77463397.821365088</v>
      </c>
      <c r="BK51" s="22">
        <f>((BK6*Constants!$H64*Constants!$H82*(1-Constants!$H100))+(BK6*Constants!$H64*Constants!$H116))</f>
        <v>78527770.258659512</v>
      </c>
      <c r="BL51" s="22">
        <f>((BL6*Constants!$H64*Constants!$H82*(1-Constants!$H100))+(BL6*Constants!$H64*Constants!$H116))</f>
        <v>79680215.998876885</v>
      </c>
      <c r="BM51" s="22">
        <f>((BM6*Constants!$H64*Constants!$H82*(1-Constants!$H100))+(BM6*Constants!$H64*Constants!$H116))</f>
        <v>80362616.588079423</v>
      </c>
      <c r="BN51" s="22">
        <f>((BN6*Constants!$H64*Constants!$H82*(1-Constants!$H100))+(BN6*Constants!$H64*Constants!$H116))</f>
        <v>80971485.728568658</v>
      </c>
      <c r="BO51" s="22">
        <f>((BO6*Constants!$H64*Constants!$H82*(1-Constants!$H100))+(BO6*Constants!$H64*Constants!$H116))</f>
        <v>81589498.128114298</v>
      </c>
      <c r="BP51" s="22">
        <f>((BP6*Constants!$H64*Constants!$H82*(1-Constants!$H100))+(BP6*Constants!$H64*Constants!$H116))</f>
        <v>82186928.604051292</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3182013.3987547159</v>
      </c>
      <c r="AM52" s="22">
        <f>((AM7*Constants!$H65*Constants!$H83*(1-Constants!$H101))+(AM7*Constants!$H65*Constants!$H117))</f>
        <v>3224292.3919970766</v>
      </c>
      <c r="AN52" s="22">
        <f>((AN7*Constants!$H65*Constants!$H83*(1-Constants!$H101))+(AN7*Constants!$H65*Constants!$H117))</f>
        <v>3258817.1690721512</v>
      </c>
      <c r="AO52" s="22">
        <f>((AO7*Constants!$H65*Constants!$H83*(1-Constants!$H101))+(AO7*Constants!$H65*Constants!$H117))</f>
        <v>3291039.4839456598</v>
      </c>
      <c r="AP52" s="22">
        <f>((AP7*Constants!$H65*Constants!$H83*(1-Constants!$H101))+(AP7*Constants!$H65*Constants!$H117))</f>
        <v>3326007.0466913441</v>
      </c>
      <c r="AQ52" s="22">
        <f>((AQ7*Constants!$H65*Constants!$H83*(1-Constants!$H101))+(AQ7*Constants!$H65*Constants!$H117))</f>
        <v>3359566.0464400877</v>
      </c>
      <c r="AR52" s="22">
        <f>((AR7*Constants!$H65*Constants!$H83*(1-Constants!$H101))+(AR7*Constants!$H65*Constants!$H117))</f>
        <v>3388272.914744406</v>
      </c>
      <c r="AS52" s="22">
        <f>((AS7*Constants!$H65*Constants!$H83*(1-Constants!$H101))+(AS7*Constants!$H65*Constants!$H117))</f>
        <v>3416067.1053772289</v>
      </c>
      <c r="AT52" s="22">
        <f>((AT7*Constants!$H65*Constants!$H83*(1-Constants!$H101))+(AT7*Constants!$H65*Constants!$H117))</f>
        <v>3443700.4667569483</v>
      </c>
      <c r="AU52" s="22">
        <f>((AU7*Constants!$H65*Constants!$H83*(1-Constants!$H101))+(AU7*Constants!$H65*Constants!$H117))</f>
        <v>3479578.5394003782</v>
      </c>
      <c r="AV52" s="22">
        <f>((AV7*Constants!$H65*Constants!$H83*(1-Constants!$H101))+(AV7*Constants!$H65*Constants!$H117))</f>
        <v>3510388.9662603126</v>
      </c>
      <c r="AW52" s="22">
        <f>((AW7*Constants!$H65*Constants!$H83*(1-Constants!$H101))+(AW7*Constants!$H65*Constants!$H117))</f>
        <v>3547387.6137756272</v>
      </c>
      <c r="AX52" s="22">
        <f>((AX7*Constants!$H65*Constants!$H83*(1-Constants!$H101))+(AX7*Constants!$H65*Constants!$H117))</f>
        <v>3585859.4479746195</v>
      </c>
      <c r="AY52" s="22">
        <f>((AY7*Constants!$H65*Constants!$H83*(1-Constants!$H101))+(AY7*Constants!$H65*Constants!$H117))</f>
        <v>3631370.2420579139</v>
      </c>
      <c r="AZ52" s="22">
        <f>((AZ7*Constants!$H65*Constants!$H83*(1-Constants!$H101))+(AZ7*Constants!$H65*Constants!$H117))</f>
        <v>3680416.3444306422</v>
      </c>
      <c r="BA52" s="22">
        <f>((BA7*Constants!$H65*Constants!$H83*(1-Constants!$H101))+(BA7*Constants!$H65*Constants!$H117))</f>
        <v>3718839.9031819822</v>
      </c>
      <c r="BB52" s="22">
        <f>((BB7*Constants!$H65*Constants!$H83*(1-Constants!$H101))+(BB7*Constants!$H65*Constants!$H117))</f>
        <v>3757255.6809040261</v>
      </c>
      <c r="BC52" s="22">
        <f>((BC7*Constants!$H65*Constants!$H83*(1-Constants!$H101))+(BC7*Constants!$H65*Constants!$H117))</f>
        <v>3799481.0025614761</v>
      </c>
      <c r="BD52" s="22">
        <f>((BD7*Constants!$H65*Constants!$H83*(1-Constants!$H101))+(BD7*Constants!$H65*Constants!$H117))</f>
        <v>3841407.6183986235</v>
      </c>
      <c r="BE52" s="22">
        <f>((BE7*Constants!$H65*Constants!$H83*(1-Constants!$H101))+(BE7*Constants!$H65*Constants!$H117))</f>
        <v>3887485.6994175506</v>
      </c>
      <c r="BF52" s="22">
        <f>((BF7*Constants!$H65*Constants!$H83*(1-Constants!$H101))+(BF7*Constants!$H65*Constants!$H117))</f>
        <v>3932236.8542784685</v>
      </c>
      <c r="BG52" s="22">
        <f>((BG7*Constants!$H65*Constants!$H83*(1-Constants!$H101))+(BG7*Constants!$H65*Constants!$H117))</f>
        <v>3983722.0895299995</v>
      </c>
      <c r="BH52" s="22">
        <f>((BH7*Constants!$H65*Constants!$H83*(1-Constants!$H101))+(BH7*Constants!$H65*Constants!$H117))</f>
        <v>4035703.4774681935</v>
      </c>
      <c r="BI52" s="22">
        <f>((BI7*Constants!$H65*Constants!$H83*(1-Constants!$H101))+(BI7*Constants!$H65*Constants!$H117))</f>
        <v>4088993.8573599393</v>
      </c>
      <c r="BJ52" s="22">
        <f>((BJ7*Constants!$H65*Constants!$H83*(1-Constants!$H101))+(BJ7*Constants!$H65*Constants!$H117))</f>
        <v>4143855.0149486414</v>
      </c>
      <c r="BK52" s="22">
        <f>((BK7*Constants!$H65*Constants!$H83*(1-Constants!$H101))+(BK7*Constants!$H65*Constants!$H117))</f>
        <v>4200792.9390018396</v>
      </c>
      <c r="BL52" s="22">
        <f>((BL7*Constants!$H65*Constants!$H83*(1-Constants!$H101))+(BL7*Constants!$H65*Constants!$H117))</f>
        <v>4262442.2881701877</v>
      </c>
      <c r="BM52" s="22">
        <f>((BM7*Constants!$H65*Constants!$H83*(1-Constants!$H101))+(BM7*Constants!$H65*Constants!$H117))</f>
        <v>4298946.8720549773</v>
      </c>
      <c r="BN52" s="22">
        <f>((BN7*Constants!$H65*Constants!$H83*(1-Constants!$H101))+(BN7*Constants!$H65*Constants!$H117))</f>
        <v>4331517.9380322555</v>
      </c>
      <c r="BO52" s="22">
        <f>((BO7*Constants!$H65*Constants!$H83*(1-Constants!$H101))+(BO7*Constants!$H65*Constants!$H117))</f>
        <v>4364578.1168158315</v>
      </c>
      <c r="BP52" s="22">
        <f>((BP7*Constants!$H65*Constants!$H83*(1-Constants!$H101))+(BP7*Constants!$H65*Constants!$H117))</f>
        <v>4396537.2787351636</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20182918.256115068</v>
      </c>
      <c r="AM53" s="22">
        <f>((AM8*Constants!$H66*Constants!$H84*(1-Constants!$H102))+(AM8*Constants!$H66*Constants!$H118))</f>
        <v>20572559.682563171</v>
      </c>
      <c r="AN53" s="22">
        <f>((AN8*Constants!$H66*Constants!$H84*(1-Constants!$H102))+(AN8*Constants!$H66*Constants!$H118))</f>
        <v>20775418.714338519</v>
      </c>
      <c r="AO53" s="22">
        <f>((AO8*Constants!$H66*Constants!$H84*(1-Constants!$H102))+(AO8*Constants!$H66*Constants!$H118))</f>
        <v>20914755.810403984</v>
      </c>
      <c r="AP53" s="22">
        <f>((AP8*Constants!$H66*Constants!$H84*(1-Constants!$H102))+(AP8*Constants!$H66*Constants!$H118))</f>
        <v>21088514.371494737</v>
      </c>
      <c r="AQ53" s="22">
        <f>((AQ8*Constants!$H66*Constants!$H84*(1-Constants!$H102))+(AQ8*Constants!$H66*Constants!$H118))</f>
        <v>21217389.567579493</v>
      </c>
      <c r="AR53" s="22">
        <f>((AR8*Constants!$H66*Constants!$H84*(1-Constants!$H102))+(AR8*Constants!$H66*Constants!$H118))</f>
        <v>21263063.807807315</v>
      </c>
      <c r="AS53" s="22">
        <f>((AS8*Constants!$H66*Constants!$H84*(1-Constants!$H102))+(AS8*Constants!$H66*Constants!$H118))</f>
        <v>21301679.597236957</v>
      </c>
      <c r="AT53" s="22">
        <f>((AT8*Constants!$H66*Constants!$H84*(1-Constants!$H102))+(AT8*Constants!$H66*Constants!$H118))</f>
        <v>21347759.212773729</v>
      </c>
      <c r="AU53" s="22">
        <f>((AU8*Constants!$H66*Constants!$H84*(1-Constants!$H102))+(AU8*Constants!$H66*Constants!$H118))</f>
        <v>21550272.356490735</v>
      </c>
      <c r="AV53" s="22">
        <f>((AV8*Constants!$H66*Constants!$H84*(1-Constants!$H102))+(AV8*Constants!$H66*Constants!$H118))</f>
        <v>21670990.437637605</v>
      </c>
      <c r="AW53" s="22">
        <f>((AW8*Constants!$H66*Constants!$H84*(1-Constants!$H102))+(AW8*Constants!$H66*Constants!$H118))</f>
        <v>21708727.73711621</v>
      </c>
      <c r="AX53" s="22">
        <f>((AX8*Constants!$H66*Constants!$H84*(1-Constants!$H102))+(AX8*Constants!$H66*Constants!$H118))</f>
        <v>21756223.640091293</v>
      </c>
      <c r="AY53" s="22">
        <f>((AY8*Constants!$H66*Constants!$H84*(1-Constants!$H102))+(AY8*Constants!$H66*Constants!$H118))</f>
        <v>21902652.860172629</v>
      </c>
      <c r="AZ53" s="22">
        <f>((AZ8*Constants!$H66*Constants!$H84*(1-Constants!$H102))+(AZ8*Constants!$H66*Constants!$H118))</f>
        <v>22084751.612127624</v>
      </c>
      <c r="BA53" s="22">
        <f>((BA8*Constants!$H66*Constants!$H84*(1-Constants!$H102))+(BA8*Constants!$H66*Constants!$H118))</f>
        <v>22079536.266302492</v>
      </c>
      <c r="BB53" s="22">
        <f>((BB8*Constants!$H66*Constants!$H84*(1-Constants!$H102))+(BB8*Constants!$H66*Constants!$H118))</f>
        <v>22058277.622127652</v>
      </c>
      <c r="BC53" s="22">
        <f>((BC8*Constants!$H66*Constants!$H84*(1-Constants!$H102))+(BC8*Constants!$H66*Constants!$H118))</f>
        <v>22077685.814421654</v>
      </c>
      <c r="BD53" s="22">
        <f>((BD8*Constants!$H66*Constants!$H84*(1-Constants!$H102))+(BD8*Constants!$H66*Constants!$H118))</f>
        <v>22074765.5520817</v>
      </c>
      <c r="BE53" s="22">
        <f>((BE8*Constants!$H66*Constants!$H84*(1-Constants!$H102))+(BE8*Constants!$H66*Constants!$H118))</f>
        <v>22112679.999105111</v>
      </c>
      <c r="BF53" s="22">
        <f>((BF8*Constants!$H66*Constants!$H84*(1-Constants!$H102))+(BF8*Constants!$H66*Constants!$H118))</f>
        <v>22112298.332441352</v>
      </c>
      <c r="BG53" s="22">
        <f>((BG8*Constants!$H66*Constants!$H84*(1-Constants!$H102))+(BG8*Constants!$H66*Constants!$H118))</f>
        <v>22295713.284001756</v>
      </c>
      <c r="BH53" s="22">
        <f>((BH8*Constants!$H66*Constants!$H84*(1-Constants!$H102))+(BH8*Constants!$H66*Constants!$H118))</f>
        <v>22467239.650522571</v>
      </c>
      <c r="BI53" s="22">
        <f>((BI8*Constants!$H66*Constants!$H84*(1-Constants!$H102))+(BI8*Constants!$H66*Constants!$H118))</f>
        <v>22637242.68352313</v>
      </c>
      <c r="BJ53" s="22">
        <f>((BJ8*Constants!$H66*Constants!$H84*(1-Constants!$H102))+(BJ8*Constants!$H66*Constants!$H118))</f>
        <v>22808254.975432102</v>
      </c>
      <c r="BK53" s="22">
        <f>((BK8*Constants!$H66*Constants!$H84*(1-Constants!$H102))+(BK8*Constants!$H66*Constants!$H118))</f>
        <v>22985545.598952085</v>
      </c>
      <c r="BL53" s="22">
        <f>((BL8*Constants!$H66*Constants!$H84*(1-Constants!$H102))+(BL8*Constants!$H66*Constants!$H118))</f>
        <v>23199175.443043176</v>
      </c>
      <c r="BM53" s="22">
        <f>((BM8*Constants!$H66*Constants!$H84*(1-Constants!$H102))+(BM8*Constants!$H66*Constants!$H118))</f>
        <v>23093118.933673441</v>
      </c>
      <c r="BN53" s="22">
        <f>((BN8*Constants!$H66*Constants!$H84*(1-Constants!$H102))+(BN8*Constants!$H66*Constants!$H118))</f>
        <v>22932180.940983374</v>
      </c>
      <c r="BO53" s="22">
        <f>((BO8*Constants!$H66*Constants!$H84*(1-Constants!$H102))+(BO8*Constants!$H66*Constants!$H118))</f>
        <v>22769425.603232779</v>
      </c>
      <c r="BP53" s="22">
        <f>((BP8*Constants!$H66*Constants!$H84*(1-Constants!$H102))+(BP8*Constants!$H66*Constants!$H118))</f>
        <v>22586959.909280635</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134231556.34505692</v>
      </c>
      <c r="AM54" s="22">
        <f>((AM9*Constants!$H67*Constants!$H85*(1-Constants!$H103))+(AM9*Constants!$H67*Constants!$H119))</f>
        <v>136822964.30821359</v>
      </c>
      <c r="AN54" s="22">
        <f>((AN9*Constants!$H67*Constants!$H85*(1-Constants!$H103))+(AN9*Constants!$H67*Constants!$H119))</f>
        <v>138172129.14197624</v>
      </c>
      <c r="AO54" s="22">
        <f>((AO9*Constants!$H67*Constants!$H85*(1-Constants!$H103))+(AO9*Constants!$H67*Constants!$H119))</f>
        <v>139098825.42167807</v>
      </c>
      <c r="AP54" s="22">
        <f>((AP9*Constants!$H67*Constants!$H85*(1-Constants!$H103))+(AP9*Constants!$H67*Constants!$H119))</f>
        <v>140254450.28164712</v>
      </c>
      <c r="AQ54" s="22">
        <f>((AQ9*Constants!$H67*Constants!$H85*(1-Constants!$H103))+(AQ9*Constants!$H67*Constants!$H119))</f>
        <v>141111567.07344154</v>
      </c>
      <c r="AR54" s="22">
        <f>((AR9*Constants!$H67*Constants!$H85*(1-Constants!$H103))+(AR9*Constants!$H67*Constants!$H119))</f>
        <v>141415335.05549744</v>
      </c>
      <c r="AS54" s="22">
        <f>((AS9*Constants!$H67*Constants!$H85*(1-Constants!$H103))+(AS9*Constants!$H67*Constants!$H119))</f>
        <v>141672159.04144719</v>
      </c>
      <c r="AT54" s="22">
        <f>((AT9*Constants!$H67*Constants!$H85*(1-Constants!$H103))+(AT9*Constants!$H67*Constants!$H119))</f>
        <v>141978623.07359523</v>
      </c>
      <c r="AU54" s="22">
        <f>((AU9*Constants!$H67*Constants!$H85*(1-Constants!$H103))+(AU9*Constants!$H67*Constants!$H119))</f>
        <v>143325487.49213526</v>
      </c>
      <c r="AV54" s="22">
        <f>((AV9*Constants!$H67*Constants!$H85*(1-Constants!$H103))+(AV9*Constants!$H67*Constants!$H119))</f>
        <v>144128353.34660223</v>
      </c>
      <c r="AW54" s="22">
        <f>((AW9*Constants!$H67*Constants!$H85*(1-Constants!$H103))+(AW9*Constants!$H67*Constants!$H119))</f>
        <v>144379334.71495503</v>
      </c>
      <c r="AX54" s="22">
        <f>((AX9*Constants!$H67*Constants!$H85*(1-Constants!$H103))+(AX9*Constants!$H67*Constants!$H119))</f>
        <v>144695218.12167835</v>
      </c>
      <c r="AY54" s="22">
        <f>((AY9*Constants!$H67*Constants!$H85*(1-Constants!$H103))+(AY9*Constants!$H67*Constants!$H119))</f>
        <v>145669082.34966007</v>
      </c>
      <c r="AZ54" s="22">
        <f>((AZ9*Constants!$H67*Constants!$H85*(1-Constants!$H103))+(AZ9*Constants!$H67*Constants!$H119))</f>
        <v>146880175.73928949</v>
      </c>
      <c r="BA54" s="22">
        <f>((BA9*Constants!$H67*Constants!$H85*(1-Constants!$H103))+(BA9*Constants!$H67*Constants!$H119))</f>
        <v>146845489.77474749</v>
      </c>
      <c r="BB54" s="22">
        <f>((BB9*Constants!$H67*Constants!$H85*(1-Constants!$H103))+(BB9*Constants!$H67*Constants!$H119))</f>
        <v>146704103.83356875</v>
      </c>
      <c r="BC54" s="22">
        <f>((BC9*Constants!$H67*Constants!$H85*(1-Constants!$H103))+(BC9*Constants!$H67*Constants!$H119))</f>
        <v>146833182.88073176</v>
      </c>
      <c r="BD54" s="22">
        <f>((BD9*Constants!$H67*Constants!$H85*(1-Constants!$H103))+(BD9*Constants!$H67*Constants!$H119))</f>
        <v>146813760.94412905</v>
      </c>
      <c r="BE54" s="22">
        <f>((BE9*Constants!$H67*Constants!$H85*(1-Constants!$H103))+(BE9*Constants!$H67*Constants!$H119))</f>
        <v>147065920.47662744</v>
      </c>
      <c r="BF54" s="22">
        <f>((BF9*Constants!$H67*Constants!$H85*(1-Constants!$H103))+(BF9*Constants!$H67*Constants!$H119))</f>
        <v>147063382.10682222</v>
      </c>
      <c r="BG54" s="22">
        <f>((BG9*Constants!$H67*Constants!$H85*(1-Constants!$H103))+(BG9*Constants!$H67*Constants!$H119))</f>
        <v>148283229.21180904</v>
      </c>
      <c r="BH54" s="22">
        <f>((BH9*Constants!$H67*Constants!$H85*(1-Constants!$H103))+(BH9*Constants!$H67*Constants!$H119))</f>
        <v>149424008.30233154</v>
      </c>
      <c r="BI54" s="22">
        <f>((BI9*Constants!$H67*Constants!$H85*(1-Constants!$H103))+(BI9*Constants!$H67*Constants!$H119))</f>
        <v>150554656.08148172</v>
      </c>
      <c r="BJ54" s="22">
        <f>((BJ9*Constants!$H67*Constants!$H85*(1-Constants!$H103))+(BJ9*Constants!$H67*Constants!$H119))</f>
        <v>151692016.18995464</v>
      </c>
      <c r="BK54" s="22">
        <f>((BK9*Constants!$H67*Constants!$H85*(1-Constants!$H103))+(BK9*Constants!$H67*Constants!$H119))</f>
        <v>152871131.91635668</v>
      </c>
      <c r="BL54" s="22">
        <f>((BL9*Constants!$H67*Constants!$H85*(1-Constants!$H103))+(BL9*Constants!$H67*Constants!$H119))</f>
        <v>154291930.73693421</v>
      </c>
      <c r="BM54" s="22">
        <f>((BM9*Constants!$H67*Constants!$H85*(1-Constants!$H103))+(BM9*Constants!$H67*Constants!$H119))</f>
        <v>153586575.34022832</v>
      </c>
      <c r="BN54" s="22">
        <f>((BN9*Constants!$H67*Constants!$H85*(1-Constants!$H103))+(BN9*Constants!$H67*Constants!$H119))</f>
        <v>152516216.8836512</v>
      </c>
      <c r="BO54" s="22">
        <f>((BO9*Constants!$H67*Constants!$H85*(1-Constants!$H103))+(BO9*Constants!$H67*Constants!$H119))</f>
        <v>151433771.71826452</v>
      </c>
      <c r="BP54" s="22">
        <f>((BP9*Constants!$H67*Constants!$H85*(1-Constants!$H103))+(BP9*Constants!$H67*Constants!$H119))</f>
        <v>150220237.88891566</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23970292.951184135</v>
      </c>
      <c r="AM55" s="22">
        <f>((AM10*Constants!$H68*Constants!$H86*(1-Constants!$H104))+(AM10*Constants!$H68*Constants!$H120))</f>
        <v>25021709.585962027</v>
      </c>
      <c r="AN55" s="22">
        <f>((AN10*Constants!$H68*Constants!$H86*(1-Constants!$H104))+(AN10*Constants!$H68*Constants!$H120))</f>
        <v>25868865.177331001</v>
      </c>
      <c r="AO55" s="22">
        <f>((AO10*Constants!$H68*Constants!$H86*(1-Constants!$H104))+(AO10*Constants!$H68*Constants!$H120))</f>
        <v>26653313.030069828</v>
      </c>
      <c r="AP55" s="22">
        <f>((AP10*Constants!$H68*Constants!$H86*(1-Constants!$H104))+(AP10*Constants!$H68*Constants!$H120))</f>
        <v>27497803.564984452</v>
      </c>
      <c r="AQ55" s="22">
        <f>((AQ10*Constants!$H68*Constants!$H86*(1-Constants!$H104))+(AQ10*Constants!$H68*Constants!$H120))</f>
        <v>28300249.598462634</v>
      </c>
      <c r="AR55" s="22">
        <f>((AR10*Constants!$H68*Constants!$H86*(1-Constants!$H104))+(AR10*Constants!$H68*Constants!$H120))</f>
        <v>29004947.084817182</v>
      </c>
      <c r="AS55" s="22">
        <f>((AS10*Constants!$H68*Constants!$H86*(1-Constants!$H104))+(AS10*Constants!$H68*Constants!$H120))</f>
        <v>29711034.095764894</v>
      </c>
      <c r="AT55" s="22">
        <f>((AT10*Constants!$H68*Constants!$H86*(1-Constants!$H104))+(AT10*Constants!$H68*Constants!$H120))</f>
        <v>30439050.834846538</v>
      </c>
      <c r="AU55" s="22">
        <f>((AU10*Constants!$H68*Constants!$H86*(1-Constants!$H104))+(AU10*Constants!$H68*Constants!$H120))</f>
        <v>31407292.406074766</v>
      </c>
      <c r="AV55" s="22">
        <f>((AV10*Constants!$H68*Constants!$H86*(1-Constants!$H104))+(AV10*Constants!$H68*Constants!$H120))</f>
        <v>32276448.499109909</v>
      </c>
      <c r="AW55" s="22">
        <f>((AW10*Constants!$H68*Constants!$H86*(1-Constants!$H104))+(AW10*Constants!$H68*Constants!$H120))</f>
        <v>33404892.268268835</v>
      </c>
      <c r="AX55" s="22">
        <f>((AX10*Constants!$H68*Constants!$H86*(1-Constants!$H104))+(AX10*Constants!$H68*Constants!$H120))</f>
        <v>34590326.67581185</v>
      </c>
      <c r="AY55" s="22">
        <f>((AY10*Constants!$H68*Constants!$H86*(1-Constants!$H104))+(AY10*Constants!$H68*Constants!$H120))</f>
        <v>35983133.652673878</v>
      </c>
      <c r="AZ55" s="22">
        <f>((AZ10*Constants!$H68*Constants!$H86*(1-Constants!$H104))+(AZ10*Constants!$H68*Constants!$H120))</f>
        <v>37494743.566185407</v>
      </c>
      <c r="BA55" s="22">
        <f>((BA10*Constants!$H68*Constants!$H86*(1-Constants!$H104))+(BA10*Constants!$H68*Constants!$H120))</f>
        <v>38743306.120465115</v>
      </c>
      <c r="BB55" s="22">
        <f>((BB10*Constants!$H68*Constants!$H86*(1-Constants!$H104))+(BB10*Constants!$H68*Constants!$H120))</f>
        <v>40010058.851909488</v>
      </c>
      <c r="BC55" s="22">
        <f>((BC10*Constants!$H68*Constants!$H86*(1-Constants!$H104))+(BC10*Constants!$H68*Constants!$H120))</f>
        <v>41401185.507811286</v>
      </c>
      <c r="BD55" s="22">
        <f>((BD10*Constants!$H68*Constants!$H86*(1-Constants!$H104))+(BD10*Constants!$H68*Constants!$H120))</f>
        <v>42805206.051627681</v>
      </c>
      <c r="BE55" s="22">
        <f>((BE10*Constants!$H68*Constants!$H86*(1-Constants!$H104))+(BE10*Constants!$H68*Constants!$H120))</f>
        <v>44347764.934409209</v>
      </c>
      <c r="BF55" s="22">
        <f>((BF10*Constants!$H68*Constants!$H86*(1-Constants!$H104))+(BF10*Constants!$H68*Constants!$H120))</f>
        <v>45876665.448383369</v>
      </c>
      <c r="BG55" s="22">
        <f>((BG10*Constants!$H68*Constants!$H86*(1-Constants!$H104))+(BG10*Constants!$H68*Constants!$H120))</f>
        <v>47562356.518475823</v>
      </c>
      <c r="BH55" s="22">
        <f>((BH10*Constants!$H68*Constants!$H86*(1-Constants!$H104))+(BH10*Constants!$H68*Constants!$H120))</f>
        <v>49285247.446939103</v>
      </c>
      <c r="BI55" s="22">
        <f>((BI10*Constants!$H68*Constants!$H86*(1-Constants!$H104))+(BI10*Constants!$H68*Constants!$H120))</f>
        <v>51069611.358312525</v>
      </c>
      <c r="BJ55" s="22">
        <f>((BJ10*Constants!$H68*Constants!$H86*(1-Constants!$H104))+(BJ10*Constants!$H68*Constants!$H120))</f>
        <v>52924267.124764979</v>
      </c>
      <c r="BK55" s="22">
        <f>((BK10*Constants!$H68*Constants!$H86*(1-Constants!$H104))+(BK10*Constants!$H68*Constants!$H120))</f>
        <v>54865428.015612952</v>
      </c>
      <c r="BL55" s="22">
        <f>((BL10*Constants!$H68*Constants!$H86*(1-Constants!$H104))+(BL10*Constants!$H68*Constants!$H120))</f>
        <v>56971879.200741515</v>
      </c>
      <c r="BM55" s="22">
        <f>((BM10*Constants!$H68*Constants!$H86*(1-Constants!$H104))+(BM10*Constants!$H68*Constants!$H120))</f>
        <v>58355671.437431663</v>
      </c>
      <c r="BN55" s="22">
        <f>((BN10*Constants!$H68*Constants!$H86*(1-Constants!$H104))+(BN10*Constants!$H68*Constants!$H120))</f>
        <v>59639284.012611002</v>
      </c>
      <c r="BO55" s="22">
        <f>((BO10*Constants!$H68*Constants!$H86*(1-Constants!$H104))+(BO10*Constants!$H68*Constants!$H120))</f>
        <v>60954474.997585893</v>
      </c>
      <c r="BP55" s="22">
        <f>((BP10*Constants!$H68*Constants!$H86*(1-Constants!$H104))+(BP10*Constants!$H68*Constants!$H120))</f>
        <v>62253467.865605243</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3713804.3562294124</v>
      </c>
      <c r="AE56" s="22">
        <f>((AE11*Constants!$H69*Constants!$H87*(1-Constants!$H105))+(AE11*Constants!$H69*Constants!$H121))</f>
        <v>3715812.3984274277</v>
      </c>
      <c r="AF56" s="22">
        <f>((AF11*Constants!$H69*Constants!$H87*(1-Constants!$H105))+(AF11*Constants!$H69*Constants!$H121))</f>
        <v>3720613.5519879567</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3785545.0607327749</v>
      </c>
      <c r="AM56" s="22">
        <f>((AM11*Constants!$H69*Constants!$H87*(1-Constants!$H105))+(AM11*Constants!$H69*Constants!$H121))</f>
        <v>3801828.1916163606</v>
      </c>
      <c r="AN56" s="22">
        <f>((AN11*Constants!$H69*Constants!$H87*(1-Constants!$H105))+(AN11*Constants!$H69*Constants!$H121))</f>
        <v>3819848.9147838685</v>
      </c>
      <c r="AO56" s="22">
        <f>((AO11*Constants!$H69*Constants!$H87*(1-Constants!$H105))+(AO11*Constants!$H69*Constants!$H121))</f>
        <v>3838757.5920914081</v>
      </c>
      <c r="AP56" s="22">
        <f>((AP11*Constants!$H69*Constants!$H87*(1-Constants!$H105))+(AP11*Constants!$H69*Constants!$H121))</f>
        <v>3858734.2241596538</v>
      </c>
      <c r="AQ56" s="22">
        <f>((AQ11*Constants!$H69*Constants!$H87*(1-Constants!$H105))+(AQ11*Constants!$H69*Constants!$H121))</f>
        <v>3879653.2066134573</v>
      </c>
      <c r="AR56" s="22">
        <f>((AR11*Constants!$H69*Constants!$H87*(1-Constants!$H105))+(AR11*Constants!$H69*Constants!$H121))</f>
        <v>3899033.004940345</v>
      </c>
      <c r="AS56" s="22">
        <f>((AS11*Constants!$H69*Constants!$H87*(1-Constants!$H105))+(AS11*Constants!$H69*Constants!$H121))</f>
        <v>3916859.3230291069</v>
      </c>
      <c r="AT56" s="22">
        <f>((AT11*Constants!$H69*Constants!$H87*(1-Constants!$H105))+(AT11*Constants!$H69*Constants!$H121))</f>
        <v>3933055.0614395058</v>
      </c>
      <c r="AU56" s="22">
        <f>((AU11*Constants!$H69*Constants!$H87*(1-Constants!$H105))+(AU11*Constants!$H69*Constants!$H121))</f>
        <v>3947716.0471028518</v>
      </c>
      <c r="AV56" s="22">
        <f>((AV11*Constants!$H69*Constants!$H87*(1-Constants!$H105))+(AV11*Constants!$H69*Constants!$H121))</f>
        <v>3960472.4973827386</v>
      </c>
      <c r="AW56" s="22">
        <f>((AW11*Constants!$H69*Constants!$H87*(1-Constants!$H105))+(AW11*Constants!$H69*Constants!$H121))</f>
        <v>3973085.9757909477</v>
      </c>
      <c r="AX56" s="22">
        <f>((AX11*Constants!$H69*Constants!$H87*(1-Constants!$H105))+(AX11*Constants!$H69*Constants!$H121))</f>
        <v>3985416.0068315212</v>
      </c>
      <c r="AY56" s="22">
        <f>((AY11*Constants!$H69*Constants!$H87*(1-Constants!$H105))+(AY11*Constants!$H69*Constants!$H121))</f>
        <v>3997547.5678761969</v>
      </c>
      <c r="AZ56" s="22">
        <f>((AZ11*Constants!$H69*Constants!$H87*(1-Constants!$H105))+(AZ11*Constants!$H69*Constants!$H121))</f>
        <v>4009370.4904143787</v>
      </c>
      <c r="BA56" s="22">
        <f>((BA11*Constants!$H69*Constants!$H87*(1-Constants!$H105))+(BA11*Constants!$H69*Constants!$H121))</f>
        <v>4020545.1170470258</v>
      </c>
      <c r="BB56" s="22">
        <f>((BB11*Constants!$H69*Constants!$H87*(1-Constants!$H105))+(BB11*Constants!$H69*Constants!$H121))</f>
        <v>4031466.4800589257</v>
      </c>
      <c r="BC56" s="22">
        <f>((BC11*Constants!$H69*Constants!$H87*(1-Constants!$H105))+(BC11*Constants!$H69*Constants!$H121))</f>
        <v>4042191.552840834</v>
      </c>
      <c r="BD56" s="22">
        <f>((BD11*Constants!$H69*Constants!$H87*(1-Constants!$H105))+(BD11*Constants!$H69*Constants!$H121))</f>
        <v>4052606.5254136198</v>
      </c>
      <c r="BE56" s="22">
        <f>((BE11*Constants!$H69*Constants!$H87*(1-Constants!$H105))+(BE11*Constants!$H69*Constants!$H121))</f>
        <v>4062784.5049663121</v>
      </c>
      <c r="BF56" s="22">
        <f>((BF11*Constants!$H69*Constants!$H87*(1-Constants!$H105))+(BF11*Constants!$H69*Constants!$H121))</f>
        <v>4072584.2694595768</v>
      </c>
      <c r="BG56" s="22">
        <f>((BG11*Constants!$H69*Constants!$H87*(1-Constants!$H105))+(BG11*Constants!$H69*Constants!$H121))</f>
        <v>4082215.1113978112</v>
      </c>
      <c r="BH56" s="22">
        <f>((BH11*Constants!$H69*Constants!$H87*(1-Constants!$H105))+(BH11*Constants!$H69*Constants!$H121))</f>
        <v>4091522.1373449522</v>
      </c>
      <c r="BI56" s="22">
        <f>((BI11*Constants!$H69*Constants!$H87*(1-Constants!$H105))+(BI11*Constants!$H69*Constants!$H121))</f>
        <v>4100504.2957955627</v>
      </c>
      <c r="BJ56" s="22">
        <f>((BJ11*Constants!$H69*Constants!$H87*(1-Constants!$H105))+(BJ11*Constants!$H69*Constants!$H121))</f>
        <v>4109149.4240345457</v>
      </c>
      <c r="BK56" s="22">
        <f>((BK11*Constants!$H69*Constants!$H87*(1-Constants!$H105))+(BK11*Constants!$H69*Constants!$H121))</f>
        <v>4117451.4569802713</v>
      </c>
      <c r="BL56" s="22">
        <f>((BL11*Constants!$H69*Constants!$H87*(1-Constants!$H105))+(BL11*Constants!$H69*Constants!$H121))</f>
        <v>4125510.372123471</v>
      </c>
      <c r="BM56" s="22">
        <f>((BM11*Constants!$H69*Constants!$H87*(1-Constants!$H105))+(BM11*Constants!$H69*Constants!$H121))</f>
        <v>4132664.4396733535</v>
      </c>
      <c r="BN56" s="22">
        <f>((BN11*Constants!$H69*Constants!$H87*(1-Constants!$H105))+(BN11*Constants!$H69*Constants!$H121))</f>
        <v>4139359.2172065242</v>
      </c>
      <c r="BO56" s="22">
        <f>((BO11*Constants!$H69*Constants!$H87*(1-Constants!$H105))+(BO11*Constants!$H69*Constants!$H121))</f>
        <v>4145676.9954726095</v>
      </c>
      <c r="BP56" s="22">
        <f>((BP11*Constants!$H69*Constants!$H87*(1-Constants!$H105))+(BP11*Constants!$H69*Constants!$H121))</f>
        <v>4151570.4226139984</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3022531.9241692903</v>
      </c>
      <c r="AE57" s="22">
        <f>((AE12*Constants!$H70*Constants!$H88*(1-Constants!$H106))+(AE12*Constants!$H70*Constants!$H122))</f>
        <v>3024166.1975629334</v>
      </c>
      <c r="AF57" s="22">
        <f>((AF12*Constants!$H70*Constants!$H88*(1-Constants!$H106))+(AF12*Constants!$H70*Constants!$H122))</f>
        <v>3028073.6839347435</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3080919.1058365456</v>
      </c>
      <c r="AM57" s="22">
        <f>((AM12*Constants!$H70*Constants!$H88*(1-Constants!$H106))+(AM12*Constants!$H70*Constants!$H122))</f>
        <v>3094171.3609906188</v>
      </c>
      <c r="AN57" s="22">
        <f>((AN12*Constants!$H70*Constants!$H88*(1-Constants!$H106))+(AN12*Constants!$H70*Constants!$H122))</f>
        <v>3108837.7800708408</v>
      </c>
      <c r="AO57" s="22">
        <f>((AO12*Constants!$H70*Constants!$H88*(1-Constants!$H106))+(AO12*Constants!$H70*Constants!$H122))</f>
        <v>3124226.8731203941</v>
      </c>
      <c r="AP57" s="22">
        <f>((AP12*Constants!$H70*Constants!$H88*(1-Constants!$H106))+(AP12*Constants!$H70*Constants!$H122))</f>
        <v>3140485.1361768143</v>
      </c>
      <c r="AQ57" s="22">
        <f>((AQ12*Constants!$H70*Constants!$H88*(1-Constants!$H106))+(AQ12*Constants!$H70*Constants!$H122))</f>
        <v>3157510.3443522803</v>
      </c>
      <c r="AR57" s="22">
        <f>((AR12*Constants!$H70*Constants!$H88*(1-Constants!$H106))+(AR12*Constants!$H70*Constants!$H122))</f>
        <v>3173282.8658715482</v>
      </c>
      <c r="AS57" s="22">
        <f>((AS12*Constants!$H70*Constants!$H88*(1-Constants!$H106))+(AS12*Constants!$H70*Constants!$H122))</f>
        <v>3187791.0656433818</v>
      </c>
      <c r="AT57" s="22">
        <f>((AT12*Constants!$H70*Constants!$H88*(1-Constants!$H106))+(AT12*Constants!$H70*Constants!$H122))</f>
        <v>3200972.1952036438</v>
      </c>
      <c r="AU57" s="22">
        <f>((AU12*Constants!$H70*Constants!$H88*(1-Constants!$H106))+(AU12*Constants!$H70*Constants!$H122))</f>
        <v>3212904.2446485539</v>
      </c>
      <c r="AV57" s="22">
        <f>((AV12*Constants!$H70*Constants!$H88*(1-Constants!$H106))+(AV12*Constants!$H70*Constants!$H122))</f>
        <v>3223286.2611770667</v>
      </c>
      <c r="AW57" s="22">
        <f>((AW12*Constants!$H70*Constants!$H88*(1-Constants!$H106))+(AW12*Constants!$H70*Constants!$H122))</f>
        <v>3233551.9180363682</v>
      </c>
      <c r="AX57" s="22">
        <f>((AX12*Constants!$H70*Constants!$H88*(1-Constants!$H106))+(AX12*Constants!$H70*Constants!$H122))</f>
        <v>3243586.8872677498</v>
      </c>
      <c r="AY57" s="22">
        <f>((AY12*Constants!$H70*Constants!$H88*(1-Constants!$H106))+(AY12*Constants!$H70*Constants!$H122))</f>
        <v>3253460.3289007307</v>
      </c>
      <c r="AZ57" s="22">
        <f>((AZ12*Constants!$H70*Constants!$H88*(1-Constants!$H106))+(AZ12*Constants!$H70*Constants!$H122))</f>
        <v>3263082.5807430209</v>
      </c>
      <c r="BA57" s="22">
        <f>((BA12*Constants!$H70*Constants!$H88*(1-Constants!$H106))+(BA12*Constants!$H70*Constants!$H122))</f>
        <v>3272177.2078418327</v>
      </c>
      <c r="BB57" s="22">
        <f>((BB12*Constants!$H70*Constants!$H88*(1-Constants!$H106))+(BB12*Constants!$H70*Constants!$H122))</f>
        <v>3281065.7127797785</v>
      </c>
      <c r="BC57" s="22">
        <f>((BC12*Constants!$H70*Constants!$H88*(1-Constants!$H106))+(BC12*Constants!$H70*Constants!$H122))</f>
        <v>3289794.464152473</v>
      </c>
      <c r="BD57" s="22">
        <f>((BD12*Constants!$H70*Constants!$H88*(1-Constants!$H106))+(BD12*Constants!$H70*Constants!$H122))</f>
        <v>3298270.8361072284</v>
      </c>
      <c r="BE57" s="22">
        <f>((BE12*Constants!$H70*Constants!$H88*(1-Constants!$H106))+(BE12*Constants!$H70*Constants!$H122))</f>
        <v>3306554.3279583682</v>
      </c>
      <c r="BF57" s="22">
        <f>((BF12*Constants!$H70*Constants!$H88*(1-Constants!$H106))+(BF12*Constants!$H70*Constants!$H122))</f>
        <v>3314530.004162353</v>
      </c>
      <c r="BG57" s="22">
        <f>((BG12*Constants!$H70*Constants!$H88*(1-Constants!$H106))+(BG12*Constants!$H70*Constants!$H122))</f>
        <v>3322368.2003683848</v>
      </c>
      <c r="BH57" s="22">
        <f>((BH12*Constants!$H70*Constants!$H88*(1-Constants!$H106))+(BH12*Constants!$H70*Constants!$H122))</f>
        <v>3329942.8543743552</v>
      </c>
      <c r="BI57" s="22">
        <f>((BI12*Constants!$H70*Constants!$H88*(1-Constants!$H106))+(BI12*Constants!$H70*Constants!$H122))</f>
        <v>3337253.1103977719</v>
      </c>
      <c r="BJ57" s="22">
        <f>((BJ12*Constants!$H70*Constants!$H88*(1-Constants!$H106))+(BJ12*Constants!$H70*Constants!$H122))</f>
        <v>3344289.0696418388</v>
      </c>
      <c r="BK57" s="22">
        <f>((BK12*Constants!$H70*Constants!$H88*(1-Constants!$H106))+(BK12*Constants!$H70*Constants!$H122))</f>
        <v>3351045.7959545399</v>
      </c>
      <c r="BL57" s="22">
        <f>((BL12*Constants!$H70*Constants!$H88*(1-Constants!$H106))+(BL12*Constants!$H70*Constants!$H122))</f>
        <v>3357604.6574232746</v>
      </c>
      <c r="BM57" s="22">
        <f>((BM12*Constants!$H70*Constants!$H88*(1-Constants!$H106))+(BM12*Constants!$H70*Constants!$H122))</f>
        <v>3363427.0959480484</v>
      </c>
      <c r="BN57" s="22">
        <f>((BN12*Constants!$H70*Constants!$H88*(1-Constants!$H106))+(BN12*Constants!$H70*Constants!$H122))</f>
        <v>3368875.7348310524</v>
      </c>
      <c r="BO57" s="22">
        <f>((BO12*Constants!$H70*Constants!$H88*(1-Constants!$H106))+(BO12*Constants!$H70*Constants!$H122))</f>
        <v>3374017.5475566024</v>
      </c>
      <c r="BP57" s="22">
        <f>((BP12*Constants!$H70*Constants!$H88*(1-Constants!$H106))+(BP12*Constants!$H70*Constants!$H122))</f>
        <v>3378813.9961491991</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477260.45982372056</v>
      </c>
      <c r="AM58" s="22">
        <f>((AM13*Constants!$H71*Constants!$H89*(1-Constants!$H107))+(AM13*Constants!$H71*Constants!$H123))</f>
        <v>480659.96768137725</v>
      </c>
      <c r="AN58" s="22">
        <f>((AN13*Constants!$H71*Constants!$H89*(1-Constants!$H107))+(AN13*Constants!$H71*Constants!$H123))</f>
        <v>484341.1842152488</v>
      </c>
      <c r="AO58" s="22">
        <f>((AO13*Constants!$H71*Constants!$H89*(1-Constants!$H107))+(AO13*Constants!$H71*Constants!$H123))</f>
        <v>488143.87346938654</v>
      </c>
      <c r="AP58" s="22">
        <f>((AP13*Constants!$H71*Constants!$H89*(1-Constants!$H107))+(AP13*Constants!$H71*Constants!$H123))</f>
        <v>492104.38235578366</v>
      </c>
      <c r="AQ58" s="22">
        <f>((AQ13*Constants!$H71*Constants!$H89*(1-Constants!$H107))+(AQ13*Constants!$H71*Constants!$H123))</f>
        <v>496200.57348307892</v>
      </c>
      <c r="AR58" s="22">
        <f>((AR13*Constants!$H71*Constants!$H89*(1-Constants!$H107))+(AR13*Constants!$H71*Constants!$H123))</f>
        <v>499965.37368076044</v>
      </c>
      <c r="AS58" s="22">
        <f>((AS13*Constants!$H71*Constants!$H89*(1-Constants!$H107))+(AS13*Constants!$H71*Constants!$H123))</f>
        <v>503400.55603145371</v>
      </c>
      <c r="AT58" s="22">
        <f>((AT13*Constants!$H71*Constants!$H89*(1-Constants!$H107))+(AT13*Constants!$H71*Constants!$H123))</f>
        <v>506495.76886867906</v>
      </c>
      <c r="AU58" s="22">
        <f>((AU13*Constants!$H71*Constants!$H89*(1-Constants!$H107))+(AU13*Constants!$H71*Constants!$H123))</f>
        <v>509272.92485647212</v>
      </c>
      <c r="AV58" s="22">
        <f>((AV13*Constants!$H71*Constants!$H89*(1-Constants!$H107))+(AV13*Constants!$H71*Constants!$H123))</f>
        <v>511666.35206836718</v>
      </c>
      <c r="AW58" s="22">
        <f>((AW13*Constants!$H71*Constants!$H89*(1-Constants!$H107))+(AW13*Constants!$H71*Constants!$H123))</f>
        <v>514008.88033773057</v>
      </c>
      <c r="AX58" s="22">
        <f>((AX13*Constants!$H71*Constants!$H89*(1-Constants!$H107))+(AX13*Constants!$H71*Constants!$H123))</f>
        <v>516275.83128008689</v>
      </c>
      <c r="AY58" s="22">
        <f>((AY13*Constants!$H71*Constants!$H89*(1-Constants!$H107))+(AY13*Constants!$H71*Constants!$H123))</f>
        <v>518484.55861963239</v>
      </c>
      <c r="AZ58" s="22">
        <f>((AZ13*Constants!$H71*Constants!$H89*(1-Constants!$H107))+(AZ13*Constants!$H71*Constants!$H123))</f>
        <v>520615.93718542246</v>
      </c>
      <c r="BA58" s="22">
        <f>((BA13*Constants!$H71*Constants!$H89*(1-Constants!$H107))+(BA13*Constants!$H71*Constants!$H123))</f>
        <v>522608.36636596895</v>
      </c>
      <c r="BB58" s="22">
        <f>((BB13*Constants!$H71*Constants!$H89*(1-Constants!$H107))+(BB13*Constants!$H71*Constants!$H123))</f>
        <v>524536.53498189209</v>
      </c>
      <c r="BC58" s="22">
        <f>((BC13*Constants!$H71*Constants!$H89*(1-Constants!$H107))+(BC13*Constants!$H71*Constants!$H123))</f>
        <v>526412.06884352164</v>
      </c>
      <c r="BD58" s="22">
        <f>((BD13*Constants!$H71*Constants!$H89*(1-Constants!$H107))+(BD13*Constants!$H71*Constants!$H123))</f>
        <v>528214.96696898469</v>
      </c>
      <c r="BE58" s="22">
        <f>((BE13*Constants!$H71*Constants!$H89*(1-Constants!$H107))+(BE13*Constants!$H71*Constants!$H123))</f>
        <v>529959.70110460802</v>
      </c>
      <c r="BF58" s="22">
        <f>((BF13*Constants!$H71*Constants!$H89*(1-Constants!$H107))+(BF13*Constants!$H71*Constants!$H123))</f>
        <v>531621.22609659238</v>
      </c>
      <c r="BG58" s="22">
        <f>((BG13*Constants!$H71*Constants!$H89*(1-Constants!$H107))+(BG13*Constants!$H71*Constants!$H123))</f>
        <v>533238.87735865242</v>
      </c>
      <c r="BH58" s="22">
        <f>((BH13*Constants!$H71*Constants!$H89*(1-Constants!$H107))+(BH13*Constants!$H71*Constants!$H123))</f>
        <v>534785.02696369973</v>
      </c>
      <c r="BI58" s="22">
        <f>((BI13*Constants!$H71*Constants!$H89*(1-Constants!$H107))+(BI13*Constants!$H71*Constants!$H123))</f>
        <v>536260.30141050229</v>
      </c>
      <c r="BJ58" s="22">
        <f>((BJ13*Constants!$H71*Constants!$H89*(1-Constants!$H107))+(BJ13*Constants!$H71*Constants!$H123))</f>
        <v>537663.25829856005</v>
      </c>
      <c r="BK58" s="22">
        <f>((BK13*Constants!$H71*Constants!$H89*(1-Constants!$H107))+(BK13*Constants!$H71*Constants!$H123))</f>
        <v>538993.53991115175</v>
      </c>
      <c r="BL58" s="22">
        <f>((BL13*Constants!$H71*Constants!$H89*(1-Constants!$H107))+(BL13*Constants!$H71*Constants!$H123))</f>
        <v>540270.03258174972</v>
      </c>
      <c r="BM58" s="22">
        <f>((BM13*Constants!$H71*Constants!$H89*(1-Constants!$H107))+(BM13*Constants!$H71*Constants!$H123))</f>
        <v>541373.24901675177</v>
      </c>
      <c r="BN58" s="22">
        <f>((BN13*Constants!$H71*Constants!$H89*(1-Constants!$H107))+(BN13*Constants!$H71*Constants!$H123))</f>
        <v>542385.0532368439</v>
      </c>
      <c r="BO58" s="22">
        <f>((BO13*Constants!$H71*Constants!$H89*(1-Constants!$H107))+(BO13*Constants!$H71*Constants!$H123))</f>
        <v>543321.04402558121</v>
      </c>
      <c r="BP58" s="22">
        <f>((BP13*Constants!$H71*Constants!$H89*(1-Constants!$H107))+(BP13*Constants!$H71*Constants!$H123))</f>
        <v>544173.28391980927</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5658859.3691720963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5758653.0559748588</v>
      </c>
      <c r="AM59" s="22">
        <f>((AM14*Constants!$H72*Constants!$H90*(1-Constants!$H108))+(AM14*Constants!$H72*Constants!$H124))</f>
        <v>5799671.7197052157</v>
      </c>
      <c r="AN59" s="22">
        <f>((AN14*Constants!$H72*Constants!$H90*(1-Constants!$H108))+(AN14*Constants!$H72*Constants!$H124))</f>
        <v>5844089.4970553741</v>
      </c>
      <c r="AO59" s="22">
        <f>((AO14*Constants!$H72*Constants!$H90*(1-Constants!$H108))+(AO14*Constants!$H72*Constants!$H124))</f>
        <v>5889972.9714633552</v>
      </c>
      <c r="AP59" s="22">
        <f>((AP14*Constants!$H72*Constants!$H90*(1-Constants!$H108))+(AP14*Constants!$H72*Constants!$H124))</f>
        <v>5937760.7069281582</v>
      </c>
      <c r="AQ59" s="22">
        <f>((AQ14*Constants!$H72*Constants!$H90*(1-Constants!$H108))+(AQ14*Constants!$H72*Constants!$H124))</f>
        <v>5987185.5923707308</v>
      </c>
      <c r="AR59" s="22">
        <f>((AR14*Constants!$H72*Constants!$H90*(1-Constants!$H108))+(AR14*Constants!$H72*Constants!$H124))</f>
        <v>6032611.8951730225</v>
      </c>
      <c r="AS59" s="22">
        <f>((AS14*Constants!$H72*Constants!$H90*(1-Constants!$H108))+(AS14*Constants!$H72*Constants!$H124))</f>
        <v>6074061.0094553102</v>
      </c>
      <c r="AT59" s="22">
        <f>((AT14*Constants!$H72*Constants!$H90*(1-Constants!$H108))+(AT14*Constants!$H72*Constants!$H124))</f>
        <v>6111408.0313949939</v>
      </c>
      <c r="AU59" s="22">
        <f>((AU14*Constants!$H72*Constants!$H90*(1-Constants!$H108))+(AU14*Constants!$H72*Constants!$H124))</f>
        <v>6144917.3604978714</v>
      </c>
      <c r="AV59" s="22">
        <f>((AV14*Constants!$H72*Constants!$H90*(1-Constants!$H108))+(AV14*Constants!$H72*Constants!$H124))</f>
        <v>6173796.5953985015</v>
      </c>
      <c r="AW59" s="22">
        <f>((AW14*Constants!$H72*Constants!$H90*(1-Constants!$H108))+(AW14*Constants!$H72*Constants!$H124))</f>
        <v>6202061.6806353135</v>
      </c>
      <c r="AX59" s="22">
        <f>((AX14*Constants!$H72*Constants!$H90*(1-Constants!$H108))+(AX14*Constants!$H72*Constants!$H124))</f>
        <v>6229414.8453554055</v>
      </c>
      <c r="AY59" s="22">
        <f>((AY14*Constants!$H72*Constants!$H90*(1-Constants!$H108))+(AY14*Constants!$H72*Constants!$H124))</f>
        <v>6256065.4806256872</v>
      </c>
      <c r="AZ59" s="22">
        <f>((AZ14*Constants!$H72*Constants!$H90*(1-Constants!$H108))+(AZ14*Constants!$H72*Constants!$H124))</f>
        <v>6281782.8209975678</v>
      </c>
      <c r="BA59" s="22">
        <f>((BA14*Constants!$H72*Constants!$H90*(1-Constants!$H108))+(BA14*Constants!$H72*Constants!$H124))</f>
        <v>6305823.5898339506</v>
      </c>
      <c r="BB59" s="22">
        <f>((BB14*Constants!$H72*Constants!$H90*(1-Constants!$H108))+(BB14*Constants!$H72*Constants!$H124))</f>
        <v>6329088.9868807141</v>
      </c>
      <c r="BC59" s="22">
        <f>((BC14*Constants!$H72*Constants!$H90*(1-Constants!$H108))+(BC14*Constants!$H72*Constants!$H124))</f>
        <v>6351719.2898558388</v>
      </c>
      <c r="BD59" s="22">
        <f>((BD14*Constants!$H72*Constants!$H90*(1-Constants!$H108))+(BD14*Constants!$H72*Constants!$H124))</f>
        <v>6373473.1657240465</v>
      </c>
      <c r="BE59" s="22">
        <f>((BE14*Constants!$H72*Constants!$H90*(1-Constants!$H108))+(BE14*Constants!$H72*Constants!$H124))</f>
        <v>6394525.2314360943</v>
      </c>
      <c r="BF59" s="22">
        <f>((BF14*Constants!$H72*Constants!$H90*(1-Constants!$H108))+(BF14*Constants!$H72*Constants!$H124))</f>
        <v>6414573.2906786371</v>
      </c>
      <c r="BG59" s="22">
        <f>((BG14*Constants!$H72*Constants!$H90*(1-Constants!$H108))+(BG14*Constants!$H72*Constants!$H124))</f>
        <v>6434091.9668899523</v>
      </c>
      <c r="BH59" s="22">
        <f>((BH14*Constants!$H72*Constants!$H90*(1-Constants!$H108))+(BH14*Constants!$H72*Constants!$H124))</f>
        <v>6452747.8998607853</v>
      </c>
      <c r="BI59" s="22">
        <f>((BI14*Constants!$H72*Constants!$H90*(1-Constants!$H108))+(BI14*Constants!$H72*Constants!$H124))</f>
        <v>6470548.6489624809</v>
      </c>
      <c r="BJ59" s="22">
        <f>((BJ14*Constants!$H72*Constants!$H90*(1-Constants!$H108))+(BJ14*Constants!$H72*Constants!$H124))</f>
        <v>6487476.810104927</v>
      </c>
      <c r="BK59" s="22">
        <f>((BK14*Constants!$H72*Constants!$H90*(1-Constants!$H108))+(BK14*Constants!$H72*Constants!$H124))</f>
        <v>6503528.067056926</v>
      </c>
      <c r="BL59" s="22">
        <f>((BL14*Constants!$H72*Constants!$H90*(1-Constants!$H108))+(BL14*Constants!$H72*Constants!$H124))</f>
        <v>6518930.3034399329</v>
      </c>
      <c r="BM59" s="22">
        <f>((BM14*Constants!$H72*Constants!$H90*(1-Constants!$H108))+(BM14*Constants!$H72*Constants!$H124))</f>
        <v>6532241.7784721879</v>
      </c>
      <c r="BN59" s="22">
        <f>((BN14*Constants!$H72*Constants!$H90*(1-Constants!$H108))+(BN14*Constants!$H72*Constants!$H124))</f>
        <v>6544450.2682897486</v>
      </c>
      <c r="BO59" s="22">
        <f>((BO14*Constants!$H72*Constants!$H90*(1-Constants!$H108))+(BO14*Constants!$H72*Constants!$H124))</f>
        <v>6555743.9887415068</v>
      </c>
      <c r="BP59" s="22">
        <f>((BP14*Constants!$H72*Constants!$H90*(1-Constants!$H108))+(BP14*Constants!$H72*Constants!$H124))</f>
        <v>6566027.165925581</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7887809.5503911255</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6520325.2617935343</v>
      </c>
      <c r="AM62" s="22">
        <f>((AM17*Constants!$H75*Constants!$H93*(1-Constants!$H111))+(AM17*Constants!$H75*Constants!$H127))</f>
        <v>6617048.8741725273</v>
      </c>
      <c r="AN62" s="22">
        <f>((AN17*Constants!$H75*Constants!$H93*(1-Constants!$H111))+(AN17*Constants!$H75*Constants!$H127))</f>
        <v>6652493.210969599</v>
      </c>
      <c r="AO62" s="22">
        <f>((AO17*Constants!$H75*Constants!$H93*(1-Constants!$H111))+(AO17*Constants!$H75*Constants!$H127))</f>
        <v>6668087.6890433421</v>
      </c>
      <c r="AP62" s="22">
        <f>((AP17*Constants!$H75*Constants!$H93*(1-Constants!$H111))+(AP17*Constants!$H75*Constants!$H127))</f>
        <v>6696018.5283058304</v>
      </c>
      <c r="AQ62" s="22">
        <f>((AQ17*Constants!$H75*Constants!$H93*(1-Constants!$H111))+(AQ17*Constants!$H75*Constants!$H127))</f>
        <v>6710134.874725</v>
      </c>
      <c r="AR62" s="22">
        <f>((AR17*Constants!$H75*Constants!$H93*(1-Constants!$H111))+(AR17*Constants!$H75*Constants!$H127))</f>
        <v>6699195.3171340004</v>
      </c>
      <c r="AS62" s="22">
        <f>((AS17*Constants!$H75*Constants!$H93*(1-Constants!$H111))+(AS17*Constants!$H75*Constants!$H127))</f>
        <v>6688173.0475593302</v>
      </c>
      <c r="AT62" s="22">
        <f>((AT17*Constants!$H75*Constants!$H93*(1-Constants!$H111))+(AT17*Constants!$H75*Constants!$H127))</f>
        <v>6681752.8644786719</v>
      </c>
      <c r="AU62" s="22">
        <f>((AU17*Constants!$H75*Constants!$H93*(1-Constants!$H111))+(AU17*Constants!$H75*Constants!$H127))</f>
        <v>6728514.0629945081</v>
      </c>
      <c r="AV62" s="22">
        <f>((AV17*Constants!$H75*Constants!$H93*(1-Constants!$H111))+(AV17*Constants!$H75*Constants!$H127))</f>
        <v>6750489.3142102845</v>
      </c>
      <c r="AW62" s="22">
        <f>((AW17*Constants!$H75*Constants!$H93*(1-Constants!$H111))+(AW17*Constants!$H75*Constants!$H127))</f>
        <v>6806471.244679749</v>
      </c>
      <c r="AX62" s="22">
        <f>((AX17*Constants!$H75*Constants!$H93*(1-Constants!$H111))+(AX17*Constants!$H75*Constants!$H127))</f>
        <v>6868950.2265701219</v>
      </c>
      <c r="AY62" s="22">
        <f>((AY17*Constants!$H75*Constants!$H93*(1-Constants!$H111))+(AY17*Constants!$H75*Constants!$H127))</f>
        <v>6967856.9370125728</v>
      </c>
      <c r="AZ62" s="22">
        <f>((AZ17*Constants!$H75*Constants!$H93*(1-Constants!$H111))+(AZ17*Constants!$H75*Constants!$H127))</f>
        <v>7082812.5519520501</v>
      </c>
      <c r="BA62" s="22">
        <f>((BA17*Constants!$H75*Constants!$H93*(1-Constants!$H111))+(BA17*Constants!$H75*Constants!$H127))</f>
        <v>7138573.4503431469</v>
      </c>
      <c r="BB62" s="22">
        <f>((BB17*Constants!$H75*Constants!$H93*(1-Constants!$H111))+(BB17*Constants!$H75*Constants!$H127))</f>
        <v>7192187.4151961897</v>
      </c>
      <c r="BC62" s="22">
        <f>((BC17*Constants!$H75*Constants!$H93*(1-Constants!$H111))+(BC17*Constants!$H75*Constants!$H127))</f>
        <v>7263219.5969443507</v>
      </c>
      <c r="BD62" s="22">
        <f>((BD17*Constants!$H75*Constants!$H93*(1-Constants!$H111))+(BD17*Constants!$H75*Constants!$H127))</f>
        <v>7330212.5550000295</v>
      </c>
      <c r="BE62" s="22">
        <f>((BE17*Constants!$H75*Constants!$H93*(1-Constants!$H111))+(BE17*Constants!$H75*Constants!$H127))</f>
        <v>7415344.0282732127</v>
      </c>
      <c r="BF62" s="22">
        <f>((BF17*Constants!$H75*Constants!$H93*(1-Constants!$H111))+(BF17*Constants!$H75*Constants!$H127))</f>
        <v>7491045.6120353257</v>
      </c>
      <c r="BG62" s="22">
        <f>((BG17*Constants!$H75*Constants!$H93*(1-Constants!$H111))+(BG17*Constants!$H75*Constants!$H127))</f>
        <v>7596230.7898938004</v>
      </c>
      <c r="BH62" s="22">
        <f>((BH17*Constants!$H75*Constants!$H93*(1-Constants!$H111))+(BH17*Constants!$H75*Constants!$H127))</f>
        <v>7700006.9380071415</v>
      </c>
      <c r="BI62" s="22">
        <f>((BI17*Constants!$H75*Constants!$H93*(1-Constants!$H111))+(BI17*Constants!$H75*Constants!$H127))</f>
        <v>7806142.0007954463</v>
      </c>
      <c r="BJ62" s="22">
        <f>((BJ17*Constants!$H75*Constants!$H93*(1-Constants!$H111))+(BJ17*Constants!$H75*Constants!$H127))</f>
        <v>7915643.0967661859</v>
      </c>
      <c r="BK62" s="22">
        <f>((BK17*Constants!$H75*Constants!$H93*(1-Constants!$H111))+(BK17*Constants!$H75*Constants!$H127))</f>
        <v>8030549.5437438935</v>
      </c>
      <c r="BL62" s="22">
        <f>((BL17*Constants!$H75*Constants!$H93*(1-Constants!$H111))+(BL17*Constants!$H75*Constants!$H127))</f>
        <v>8162075.8745930651</v>
      </c>
      <c r="BM62" s="22">
        <f>((BM17*Constants!$H75*Constants!$H93*(1-Constants!$H111))+(BM17*Constants!$H75*Constants!$H127))</f>
        <v>8178468.3593600318</v>
      </c>
      <c r="BN62" s="22">
        <f>((BN17*Constants!$H75*Constants!$H93*(1-Constants!$H111))+(BN17*Constants!$H75*Constants!$H127))</f>
        <v>8176394.914168776</v>
      </c>
      <c r="BO62" s="22">
        <f>((BO17*Constants!$H75*Constants!$H93*(1-Constants!$H111))+(BO17*Constants!$H75*Constants!$H127))</f>
        <v>8175447.2658600351</v>
      </c>
      <c r="BP62" s="22">
        <f>((BP17*Constants!$H75*Constants!$H93*(1-Constants!$H111))+(BP17*Constants!$H75*Constants!$H127))</f>
        <v>8168872.7344874423</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2001167.4043936583</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1855331.2992651616</v>
      </c>
      <c r="AL63" s="22">
        <f>((AL18*Constants!$H76*Constants!$H94*(1-Constants!$H112))+(AL18*Constants!$H76*Constants!$H128))</f>
        <v>1654231.418315463</v>
      </c>
      <c r="AM63" s="22">
        <f>((AM18*Constants!$H76*Constants!$H94*(1-Constants!$H112))+(AM18*Constants!$H76*Constants!$H128))</f>
        <v>1678770.5681379193</v>
      </c>
      <c r="AN63" s="22">
        <f>((AN18*Constants!$H76*Constants!$H94*(1-Constants!$H112))+(AN18*Constants!$H76*Constants!$H128))</f>
        <v>1687762.9317358881</v>
      </c>
      <c r="AO63" s="22">
        <f>((AO18*Constants!$H76*Constants!$H94*(1-Constants!$H112))+(AO18*Constants!$H76*Constants!$H128))</f>
        <v>1691719.3103743864</v>
      </c>
      <c r="AP63" s="22">
        <f>((AP18*Constants!$H76*Constants!$H94*(1-Constants!$H112))+(AP18*Constants!$H76*Constants!$H128))</f>
        <v>1698805.4709557705</v>
      </c>
      <c r="AQ63" s="22">
        <f>((AQ18*Constants!$H76*Constants!$H94*(1-Constants!$H112))+(AQ18*Constants!$H76*Constants!$H128))</f>
        <v>1702386.841948909</v>
      </c>
      <c r="AR63" s="22">
        <f>((AR18*Constants!$H76*Constants!$H94*(1-Constants!$H112))+(AR18*Constants!$H76*Constants!$H128))</f>
        <v>1699611.434412794</v>
      </c>
      <c r="AS63" s="22">
        <f>((AS18*Constants!$H76*Constants!$H94*(1-Constants!$H112))+(AS18*Constants!$H76*Constants!$H128))</f>
        <v>1696815.0425305667</v>
      </c>
      <c r="AT63" s="22">
        <f>((AT18*Constants!$H76*Constants!$H94*(1-Constants!$H112))+(AT18*Constants!$H76*Constants!$H128))</f>
        <v>1695186.2175660217</v>
      </c>
      <c r="AU63" s="22">
        <f>((AU18*Constants!$H76*Constants!$H94*(1-Constants!$H112))+(AU18*Constants!$H76*Constants!$H128))</f>
        <v>1707049.7121981445</v>
      </c>
      <c r="AV63" s="22">
        <f>((AV18*Constants!$H76*Constants!$H94*(1-Constants!$H112))+(AV18*Constants!$H76*Constants!$H128))</f>
        <v>1712624.9173492622</v>
      </c>
      <c r="AW63" s="22">
        <f>((AW18*Constants!$H76*Constants!$H94*(1-Constants!$H112))+(AW18*Constants!$H76*Constants!$H128))</f>
        <v>1726827.7468895584</v>
      </c>
      <c r="AX63" s="22">
        <f>((AX18*Constants!$H76*Constants!$H94*(1-Constants!$H112))+(AX18*Constants!$H76*Constants!$H128))</f>
        <v>1742678.9031858605</v>
      </c>
      <c r="AY63" s="22">
        <f>((AY18*Constants!$H76*Constants!$H94*(1-Constants!$H112))+(AY18*Constants!$H76*Constants!$H128))</f>
        <v>1767771.9133236902</v>
      </c>
      <c r="AZ63" s="22">
        <f>((AZ18*Constants!$H76*Constants!$H94*(1-Constants!$H112))+(AZ18*Constants!$H76*Constants!$H128))</f>
        <v>1796936.591818939</v>
      </c>
      <c r="BA63" s="22">
        <f>((BA18*Constants!$H76*Constants!$H94*(1-Constants!$H112))+(BA18*Constants!$H76*Constants!$H128))</f>
        <v>1811083.3446768904</v>
      </c>
      <c r="BB63" s="22">
        <f>((BB18*Constants!$H76*Constants!$H94*(1-Constants!$H112))+(BB18*Constants!$H76*Constants!$H128))</f>
        <v>1824685.4122976656</v>
      </c>
      <c r="BC63" s="22">
        <f>((BC18*Constants!$H76*Constants!$H94*(1-Constants!$H112))+(BC18*Constants!$H76*Constants!$H128))</f>
        <v>1842706.5480602975</v>
      </c>
      <c r="BD63" s="22">
        <f>((BD18*Constants!$H76*Constants!$H94*(1-Constants!$H112))+(BD18*Constants!$H76*Constants!$H128))</f>
        <v>1859702.9173474198</v>
      </c>
      <c r="BE63" s="22">
        <f>((BE18*Constants!$H76*Constants!$H94*(1-Constants!$H112))+(BE18*Constants!$H76*Constants!$H128))</f>
        <v>1881301.097211417</v>
      </c>
      <c r="BF63" s="22">
        <f>((BF18*Constants!$H76*Constants!$H94*(1-Constants!$H112))+(BF18*Constants!$H76*Constants!$H128))</f>
        <v>1900506.8780962005</v>
      </c>
      <c r="BG63" s="22">
        <f>((BG18*Constants!$H76*Constants!$H94*(1-Constants!$H112))+(BG18*Constants!$H76*Constants!$H128))</f>
        <v>1927192.7593932832</v>
      </c>
      <c r="BH63" s="22">
        <f>((BH18*Constants!$H76*Constants!$H94*(1-Constants!$H112))+(BH18*Constants!$H76*Constants!$H128))</f>
        <v>1953521.1644633128</v>
      </c>
      <c r="BI63" s="22">
        <f>((BI18*Constants!$H76*Constants!$H94*(1-Constants!$H112))+(BI18*Constants!$H76*Constants!$H128))</f>
        <v>1980448.0351944529</v>
      </c>
      <c r="BJ63" s="22">
        <f>((BJ18*Constants!$H76*Constants!$H94*(1-Constants!$H112))+(BJ18*Constants!$H76*Constants!$H128))</f>
        <v>2008228.8813979665</v>
      </c>
      <c r="BK63" s="22">
        <f>((BK18*Constants!$H76*Constants!$H94*(1-Constants!$H112))+(BK18*Constants!$H76*Constants!$H128))</f>
        <v>2037381.085793555</v>
      </c>
      <c r="BL63" s="22">
        <f>((BL18*Constants!$H76*Constants!$H94*(1-Constants!$H112))+(BL18*Constants!$H76*Constants!$H128))</f>
        <v>2070749.8181942767</v>
      </c>
      <c r="BM63" s="22">
        <f>((BM18*Constants!$H76*Constants!$H94*(1-Constants!$H112))+(BM18*Constants!$H76*Constants!$H128))</f>
        <v>2074908.6541782219</v>
      </c>
      <c r="BN63" s="22">
        <f>((BN18*Constants!$H76*Constants!$H94*(1-Constants!$H112))+(BN18*Constants!$H76*Constants!$H128))</f>
        <v>2074382.6132152611</v>
      </c>
      <c r="BO63" s="22">
        <f>((BO18*Constants!$H76*Constants!$H94*(1-Constants!$H112))+(BO18*Constants!$H76*Constants!$H128))</f>
        <v>2074142.1912205149</v>
      </c>
      <c r="BP63" s="22">
        <f>((BP18*Constants!$H76*Constants!$H94*(1-Constants!$H112))+(BP18*Constants!$H76*Constants!$H128))</f>
        <v>2072474.2075048911</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10194527.393101325</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10707030.32971354</v>
      </c>
      <c r="AM64" s="22">
        <f>((AM19*Constants!$H77*Constants!$H95*(1-Constants!$H113))+(AM19*Constants!$H77*Constants!$H129))</f>
        <v>11010890.732921612</v>
      </c>
      <c r="AN64" s="22">
        <f>((AN19*Constants!$H77*Constants!$H95*(1-Constants!$H113))+(AN19*Constants!$H77*Constants!$H129))</f>
        <v>11267632.516185863</v>
      </c>
      <c r="AO64" s="22">
        <f>((AO19*Constants!$H77*Constants!$H95*(1-Constants!$H113))+(AO19*Constants!$H77*Constants!$H129))</f>
        <v>11509500.653097553</v>
      </c>
      <c r="AP64" s="22">
        <f>((AP19*Constants!$H77*Constants!$H95*(1-Constants!$H113))+(AP19*Constants!$H77*Constants!$H129))</f>
        <v>11765797.096908495</v>
      </c>
      <c r="AQ64" s="22">
        <f>((AQ19*Constants!$H77*Constants!$H95*(1-Constants!$H113))+(AQ19*Constants!$H77*Constants!$H129))</f>
        <v>12012415.773541603</v>
      </c>
      <c r="AR64" s="22">
        <f>((AR19*Constants!$H77*Constants!$H95*(1-Constants!$H113))+(AR19*Constants!$H77*Constants!$H129))</f>
        <v>12231991.635040376</v>
      </c>
      <c r="AS64" s="22">
        <f>((AS19*Constants!$H77*Constants!$H95*(1-Constants!$H113))+(AS19*Constants!$H77*Constants!$H129))</f>
        <v>12447731.287264178</v>
      </c>
      <c r="AT64" s="22">
        <f>((AT19*Constants!$H77*Constants!$H95*(1-Constants!$H113))+(AT19*Constants!$H77*Constants!$H129))</f>
        <v>12664254.710743904</v>
      </c>
      <c r="AU64" s="22">
        <f>((AU19*Constants!$H77*Constants!$H95*(1-Constants!$H113))+(AU19*Constants!$H77*Constants!$H129))</f>
        <v>12932181.507574569</v>
      </c>
      <c r="AV64" s="22">
        <f>((AV19*Constants!$H77*Constants!$H95*(1-Constants!$H113))+(AV19*Constants!$H77*Constants!$H129))</f>
        <v>13172122.283428561</v>
      </c>
      <c r="AW64" s="22">
        <f>((AW19*Constants!$H77*Constants!$H95*(1-Constants!$H113))+(AW19*Constants!$H77*Constants!$H129))</f>
        <v>13449877.382601693</v>
      </c>
      <c r="AX64" s="22">
        <f>((AX19*Constants!$H77*Constants!$H95*(1-Constants!$H113))+(AX19*Constants!$H77*Constants!$H129))</f>
        <v>13737347.297008688</v>
      </c>
      <c r="AY64" s="22">
        <f>((AY19*Constants!$H77*Constants!$H95*(1-Constants!$H113))+(AY19*Constants!$H77*Constants!$H129))</f>
        <v>14068696.910657773</v>
      </c>
      <c r="AZ64" s="22">
        <f>((AZ19*Constants!$H77*Constants!$H95*(1-Constants!$H113))+(AZ19*Constants!$H77*Constants!$H129))</f>
        <v>14423039.578937389</v>
      </c>
      <c r="BA64" s="22">
        <f>((BA19*Constants!$H77*Constants!$H95*(1-Constants!$H113))+(BA19*Constants!$H77*Constants!$H129))</f>
        <v>14713549.813877234</v>
      </c>
      <c r="BB64" s="22">
        <f>((BB19*Constants!$H77*Constants!$H95*(1-Constants!$H113))+(BB19*Constants!$H77*Constants!$H129))</f>
        <v>15004830.338204533</v>
      </c>
      <c r="BC64" s="22">
        <f>((BC19*Constants!$H77*Constants!$H95*(1-Constants!$H113))+(BC19*Constants!$H77*Constants!$H129))</f>
        <v>15320605.44403721</v>
      </c>
      <c r="BD64" s="22">
        <f>((BD19*Constants!$H77*Constants!$H95*(1-Constants!$H113))+(BD19*Constants!$H77*Constants!$H129))</f>
        <v>15635610.85853493</v>
      </c>
      <c r="BE64" s="22">
        <f>((BE19*Constants!$H77*Constants!$H95*(1-Constants!$H113))+(BE19*Constants!$H77*Constants!$H129))</f>
        <v>15977671.200279219</v>
      </c>
      <c r="BF64" s="22">
        <f>((BF19*Constants!$H77*Constants!$H95*(1-Constants!$H113))+(BF19*Constants!$H77*Constants!$H129))</f>
        <v>16312751.167426396</v>
      </c>
      <c r="BG64" s="22">
        <f>((BG19*Constants!$H77*Constants!$H95*(1-Constants!$H113))+(BG19*Constants!$H77*Constants!$H129))</f>
        <v>16691442.787898619</v>
      </c>
      <c r="BH64" s="22">
        <f>((BH19*Constants!$H77*Constants!$H95*(1-Constants!$H113))+(BH19*Constants!$H77*Constants!$H129))</f>
        <v>17074826.505450472</v>
      </c>
      <c r="BI64" s="22">
        <f>((BI19*Constants!$H77*Constants!$H95*(1-Constants!$H113))+(BI19*Constants!$H77*Constants!$H129))</f>
        <v>17468106.000167713</v>
      </c>
      <c r="BJ64" s="22">
        <f>((BJ19*Constants!$H77*Constants!$H95*(1-Constants!$H113))+(BJ19*Constants!$H77*Constants!$H129))</f>
        <v>17873048.650943406</v>
      </c>
      <c r="BK64" s="22">
        <f>((BK19*Constants!$H77*Constants!$H95*(1-Constants!$H113))+(BK19*Constants!$H77*Constants!$H129))</f>
        <v>18292997.646650042</v>
      </c>
      <c r="BL64" s="22">
        <f>((BL19*Constants!$H77*Constants!$H95*(1-Constants!$H113))+(BL19*Constants!$H77*Constants!$H129))</f>
        <v>18744870.03942471</v>
      </c>
      <c r="BM64" s="22">
        <f>((BM19*Constants!$H77*Constants!$H95*(1-Constants!$H113))+(BM19*Constants!$H77*Constants!$H129))</f>
        <v>19037349.319330618</v>
      </c>
      <c r="BN64" s="22">
        <f>((BN19*Constants!$H77*Constants!$H95*(1-Constants!$H113))+(BN19*Constants!$H77*Constants!$H129))</f>
        <v>19305497.811528418</v>
      </c>
      <c r="BO64" s="22">
        <f>((BO19*Constants!$H77*Constants!$H95*(1-Constants!$H113))+(BO19*Constants!$H77*Constants!$H129))</f>
        <v>19577670.546213426</v>
      </c>
      <c r="BP64" s="22">
        <f>((BP19*Constants!$H77*Constants!$H95*(1-Constants!$H113))+(BP19*Constants!$H77*Constants!$H129))</f>
        <v>19843626.81865041</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43410793.2477988</v>
      </c>
      <c r="AM65" s="22">
        <f>((AM20*Constants!$H78*Constants!$H96*(1-Constants!$H114))+(AM20*Constants!$H78*Constants!$H130))</f>
        <v>45161833.32765606</v>
      </c>
      <c r="AN65" s="22">
        <f>((AN20*Constants!$H78*Constants!$H96*(1-Constants!$H114))+(AN20*Constants!$H78*Constants!$H130))</f>
        <v>46279221.150791556</v>
      </c>
      <c r="AO65" s="22">
        <f>((AO20*Constants!$H78*Constants!$H96*(1-Constants!$H114))+(AO20*Constants!$H78*Constants!$H130))</f>
        <v>47191730.773991711</v>
      </c>
      <c r="AP65" s="22">
        <f>((AP20*Constants!$H78*Constants!$H96*(1-Constants!$H114))+(AP20*Constants!$H78*Constants!$H130))</f>
        <v>48240304.452323072</v>
      </c>
      <c r="AQ65" s="22">
        <f>((AQ20*Constants!$H78*Constants!$H96*(1-Constants!$H114))+(AQ20*Constants!$H78*Constants!$H130))</f>
        <v>49143653.124780618</v>
      </c>
      <c r="AR65" s="22">
        <f>((AR20*Constants!$H78*Constants!$H96*(1-Constants!$H114))+(AR20*Constants!$H78*Constants!$H130))</f>
        <v>49795698.235841729</v>
      </c>
      <c r="AS65" s="22">
        <f>((AS20*Constants!$H78*Constants!$H96*(1-Constants!$H114))+(AS20*Constants!$H78*Constants!$H130))</f>
        <v>50468858.252748676</v>
      </c>
      <c r="AT65" s="22">
        <f>((AT20*Constants!$H78*Constants!$H96*(1-Constants!$H114))+(AT20*Constants!$H78*Constants!$H130))</f>
        <v>51217942.659787714</v>
      </c>
      <c r="AU65" s="22">
        <f>((AU20*Constants!$H78*Constants!$H96*(1-Constants!$H114))+(AU20*Constants!$H78*Constants!$H130))</f>
        <v>52608736.688096128</v>
      </c>
      <c r="AV65" s="22">
        <f>((AV20*Constants!$H78*Constants!$H96*(1-Constants!$H114))+(AV20*Constants!$H78*Constants!$H130))</f>
        <v>53751675.017525084</v>
      </c>
      <c r="AW65" s="22">
        <f>((AW20*Constants!$H78*Constants!$H96*(1-Constants!$H114))+(AW20*Constants!$H78*Constants!$H130))</f>
        <v>55319372.690810874</v>
      </c>
      <c r="AX65" s="22">
        <f>((AX20*Constants!$H78*Constants!$H96*(1-Constants!$H114))+(AX20*Constants!$H78*Constants!$H130))</f>
        <v>56997344.131531134</v>
      </c>
      <c r="AY65" s="22">
        <f>((AY20*Constants!$H78*Constants!$H96*(1-Constants!$H114))+(AY20*Constants!$H78*Constants!$H130))</f>
        <v>59154403.91441071</v>
      </c>
      <c r="AZ65" s="22">
        <f>((AZ20*Constants!$H78*Constants!$H96*(1-Constants!$H114))+(AZ20*Constants!$H78*Constants!$H130))</f>
        <v>61557233.432513535</v>
      </c>
      <c r="BA65" s="22">
        <f>((BA20*Constants!$H78*Constants!$H96*(1-Constants!$H114))+(BA20*Constants!$H78*Constants!$H130))</f>
        <v>63274507.531349473</v>
      </c>
      <c r="BB65" s="22">
        <f>((BB20*Constants!$H78*Constants!$H96*(1-Constants!$H114))+(BB20*Constants!$H78*Constants!$H130))</f>
        <v>64999536.0899975</v>
      </c>
      <c r="BC65" s="22">
        <f>((BC20*Constants!$H78*Constants!$H96*(1-Constants!$H114))+(BC20*Constants!$H78*Constants!$H130))</f>
        <v>66983202.745941691</v>
      </c>
      <c r="BD65" s="22">
        <f>((BD20*Constants!$H78*Constants!$H96*(1-Constants!$H114))+(BD20*Constants!$H78*Constants!$H130))</f>
        <v>68956691.555459261</v>
      </c>
      <c r="BE65" s="22">
        <f>((BE20*Constants!$H78*Constants!$H96*(1-Constants!$H114))+(BE20*Constants!$H78*Constants!$H130))</f>
        <v>71210824.967011154</v>
      </c>
      <c r="BF65" s="22">
        <f>((BF20*Constants!$H78*Constants!$H96*(1-Constants!$H114))+(BF20*Constants!$H78*Constants!$H130))</f>
        <v>73389021.869076952</v>
      </c>
      <c r="BG65" s="22">
        <f>((BG20*Constants!$H78*Constants!$H96*(1-Constants!$H114))+(BG20*Constants!$H78*Constants!$H130))</f>
        <v>76012041.470113933</v>
      </c>
      <c r="BH65" s="22">
        <f>((BH20*Constants!$H78*Constants!$H96*(1-Constants!$H114))+(BH20*Constants!$H78*Constants!$H130))</f>
        <v>78674728.889903471</v>
      </c>
      <c r="BI65" s="22">
        <f>((BI20*Constants!$H78*Constants!$H96*(1-Constants!$H114))+(BI20*Constants!$H78*Constants!$H130))</f>
        <v>81430149.301141828</v>
      </c>
      <c r="BJ65" s="22">
        <f>((BJ20*Constants!$H78*Constants!$H96*(1-Constants!$H114))+(BJ20*Constants!$H78*Constants!$H130))</f>
        <v>84295404.993190795</v>
      </c>
      <c r="BK65" s="22">
        <f>((BK20*Constants!$H78*Constants!$H96*(1-Constants!$H114))+(BK20*Constants!$H78*Constants!$H130))</f>
        <v>87303067.231111869</v>
      </c>
      <c r="BL65" s="22">
        <f>((BL20*Constants!$H78*Constants!$H96*(1-Constants!$H114))+(BL20*Constants!$H78*Constants!$H130))</f>
        <v>90618618.94693172</v>
      </c>
      <c r="BM65" s="22">
        <f>((BM20*Constants!$H78*Constants!$H96*(1-Constants!$H114))+(BM20*Constants!$H78*Constants!$H130))</f>
        <v>92335236.190986112</v>
      </c>
      <c r="BN65" s="22">
        <f>((BN20*Constants!$H78*Constants!$H96*(1-Constants!$H114))+(BN20*Constants!$H78*Constants!$H130))</f>
        <v>93815335.524082169</v>
      </c>
      <c r="BO65" s="22">
        <f>((BO20*Constants!$H78*Constants!$H96*(1-Constants!$H114))+(BO20*Constants!$H78*Constants!$H130))</f>
        <v>95342160.937563196</v>
      </c>
      <c r="BP65" s="22">
        <f>((BP20*Constants!$H78*Constants!$H96*(1-Constants!$H114))+(BP20*Constants!$H78*Constants!$H130))</f>
        <v>96815214.093133822</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34383326.537834525</v>
      </c>
      <c r="AM67" s="22">
        <f>AM6*Constants!$H64*(1-Constants!$H82)</f>
        <v>34840173.272330329</v>
      </c>
      <c r="AN67" s="22">
        <f>AN6*Constants!$H64*(1-Constants!$H82)</f>
        <v>35213231.627233163</v>
      </c>
      <c r="AO67" s="22">
        <f>AO6*Constants!$H64*(1-Constants!$H82)</f>
        <v>35561410.668381885</v>
      </c>
      <c r="AP67" s="22">
        <f>AP6*Constants!$H64*(1-Constants!$H82)</f>
        <v>35939253.555086136</v>
      </c>
      <c r="AQ67" s="22">
        <f>AQ6*Constants!$H64*(1-Constants!$H82)</f>
        <v>36301876.178578459</v>
      </c>
      <c r="AR67" s="22">
        <f>AR6*Constants!$H64*(1-Constants!$H82)</f>
        <v>36612068.97260385</v>
      </c>
      <c r="AS67" s="22">
        <f>AS6*Constants!$H64*(1-Constants!$H82)</f>
        <v>36912399.804886699</v>
      </c>
      <c r="AT67" s="22">
        <f>AT6*Constants!$H64*(1-Constants!$H82)</f>
        <v>37210992.79259339</v>
      </c>
      <c r="AU67" s="22">
        <f>AU6*Constants!$H64*(1-Constants!$H82)</f>
        <v>37598674.217105918</v>
      </c>
      <c r="AV67" s="22">
        <f>AV6*Constants!$H64*(1-Constants!$H82)</f>
        <v>37931597.06649109</v>
      </c>
      <c r="AW67" s="22">
        <f>AW6*Constants!$H64*(1-Constants!$H82)</f>
        <v>38331386.891221292</v>
      </c>
      <c r="AX67" s="22">
        <f>AX6*Constants!$H64*(1-Constants!$H82)</f>
        <v>38747095.27205056</v>
      </c>
      <c r="AY67" s="22">
        <f>AY6*Constants!$H64*(1-Constants!$H82)</f>
        <v>39238863.31255424</v>
      </c>
      <c r="AZ67" s="22">
        <f>AZ6*Constants!$H64*(1-Constants!$H82)</f>
        <v>39768832.216503404</v>
      </c>
      <c r="BA67" s="22">
        <f>BA6*Constants!$H64*(1-Constants!$H82)</f>
        <v>40184018.955757871</v>
      </c>
      <c r="BB67" s="22">
        <f>BB6*Constants!$H64*(1-Constants!$H82)</f>
        <v>40599121.616902791</v>
      </c>
      <c r="BC67" s="22">
        <f>BC6*Constants!$H64*(1-Constants!$H82)</f>
        <v>41055388.401725702</v>
      </c>
      <c r="BD67" s="22">
        <f>BD6*Constants!$H64*(1-Constants!$H82)</f>
        <v>41508427.513226338</v>
      </c>
      <c r="BE67" s="22">
        <f>BE6*Constants!$H64*(1-Constants!$H82)</f>
        <v>42006325.387110397</v>
      </c>
      <c r="BF67" s="22">
        <f>BF6*Constants!$H64*(1-Constants!$H82)</f>
        <v>42489885.126717493</v>
      </c>
      <c r="BG67" s="22">
        <f>BG6*Constants!$H64*(1-Constants!$H82)</f>
        <v>43046210.142892294</v>
      </c>
      <c r="BH67" s="22">
        <f>BH6*Constants!$H64*(1-Constants!$H82)</f>
        <v>43607896.349514887</v>
      </c>
      <c r="BI67" s="22">
        <f>BI6*Constants!$H64*(1-Constants!$H82)</f>
        <v>44183726.901913002</v>
      </c>
      <c r="BJ67" s="22">
        <f>BJ6*Constants!$H64*(1-Constants!$H82)</f>
        <v>44776530.532580979</v>
      </c>
      <c r="BK67" s="22">
        <f>BK6*Constants!$H64*(1-Constants!$H82)</f>
        <v>45391774.715988152</v>
      </c>
      <c r="BL67" s="22">
        <f>BL6*Constants!$H64*(1-Constants!$H82)</f>
        <v>46057928.323050223</v>
      </c>
      <c r="BM67" s="22">
        <f>BM6*Constants!$H64*(1-Constants!$H82)</f>
        <v>46452379.530681752</v>
      </c>
      <c r="BN67" s="22">
        <f>BN6*Constants!$H64*(1-Constants!$H82)</f>
        <v>46804327.010733329</v>
      </c>
      <c r="BO67" s="22">
        <f>BO6*Constants!$H64*(1-Constants!$H82)</f>
        <v>47161559.611626767</v>
      </c>
      <c r="BP67" s="22">
        <f>BP6*Constants!$H64*(1-Constants!$H82)</f>
        <v>47506895.146850459</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23415280.626002945</v>
      </c>
      <c r="AM68" s="22">
        <f>AM7*Constants!$H65*(1-Constants!$H83)</f>
        <v>23726396.377980035</v>
      </c>
      <c r="AN68" s="22">
        <f>AN7*Constants!$H65*(1-Constants!$H83)</f>
        <v>23980451.670166869</v>
      </c>
      <c r="AO68" s="22">
        <f>AO7*Constants!$H65*(1-Constants!$H83)</f>
        <v>24217563.979460701</v>
      </c>
      <c r="AP68" s="22">
        <f>AP7*Constants!$H65*(1-Constants!$H83)</f>
        <v>24474877.570540484</v>
      </c>
      <c r="AQ68" s="22">
        <f>AQ7*Constants!$H65*(1-Constants!$H83)</f>
        <v>24721826.058234572</v>
      </c>
      <c r="AR68" s="22">
        <f>AR7*Constants!$H65*(1-Constants!$H83)</f>
        <v>24933069.473332185</v>
      </c>
      <c r="AS68" s="22">
        <f>AS7*Constants!$H65*(1-Constants!$H83)</f>
        <v>25137596.825006716</v>
      </c>
      <c r="AT68" s="22">
        <f>AT7*Constants!$H65*(1-Constants!$H83)</f>
        <v>25340940.692634396</v>
      </c>
      <c r="AU68" s="22">
        <f>AU7*Constants!$H65*(1-Constants!$H83)</f>
        <v>25604954.395277765</v>
      </c>
      <c r="AV68" s="22">
        <f>AV7*Constants!$H65*(1-Constants!$H83)</f>
        <v>25831677.133596413</v>
      </c>
      <c r="AW68" s="22">
        <f>AW7*Constants!$H65*(1-Constants!$H83)</f>
        <v>26103936.739634745</v>
      </c>
      <c r="AX68" s="22">
        <f>AX7*Constants!$H65*(1-Constants!$H83)</f>
        <v>26387036.991292704</v>
      </c>
      <c r="AY68" s="22">
        <f>AY7*Constants!$H65*(1-Constants!$H83)</f>
        <v>26721934.391595803</v>
      </c>
      <c r="AZ68" s="22">
        <f>AZ7*Constants!$H65*(1-Constants!$H83)</f>
        <v>27082846.841278933</v>
      </c>
      <c r="BA68" s="22">
        <f>BA7*Constants!$H65*(1-Constants!$H83)</f>
        <v>27365591.851455327</v>
      </c>
      <c r="BB68" s="22">
        <f>BB7*Constants!$H65*(1-Constants!$H83)</f>
        <v>27648279.603863858</v>
      </c>
      <c r="BC68" s="22">
        <f>BC7*Constants!$H65*(1-Constants!$H83)</f>
        <v>27959000.406145643</v>
      </c>
      <c r="BD68" s="22">
        <f>BD7*Constants!$H65*(1-Constants!$H83)</f>
        <v>28267523.140810937</v>
      </c>
      <c r="BE68" s="22">
        <f>BE7*Constants!$H65*(1-Constants!$H83)</f>
        <v>28606594.999586929</v>
      </c>
      <c r="BF68" s="22">
        <f>BF7*Constants!$H65*(1-Constants!$H83)</f>
        <v>28935902.490817543</v>
      </c>
      <c r="BG68" s="22">
        <f>BG7*Constants!$H65*(1-Constants!$H83)</f>
        <v>29314763.633257158</v>
      </c>
      <c r="BH68" s="22">
        <f>BH7*Constants!$H65*(1-Constants!$H83)</f>
        <v>29697275.783073459</v>
      </c>
      <c r="BI68" s="22">
        <f>BI7*Constants!$H65*(1-Constants!$H83)</f>
        <v>30089420.32913975</v>
      </c>
      <c r="BJ68" s="22">
        <f>BJ7*Constants!$H65*(1-Constants!$H83)</f>
        <v>30493123.657639109</v>
      </c>
      <c r="BK68" s="22">
        <f>BK7*Constants!$H65*(1-Constants!$H83)</f>
        <v>30912109.156094089</v>
      </c>
      <c r="BL68" s="22">
        <f>BL7*Constants!$H65*(1-Constants!$H83)</f>
        <v>31365764.3203848</v>
      </c>
      <c r="BM68" s="22">
        <f>BM7*Constants!$H65*(1-Constants!$H83)</f>
        <v>31634388.291651655</v>
      </c>
      <c r="BN68" s="22">
        <f>BN7*Constants!$H65*(1-Constants!$H83)</f>
        <v>31874066.933622323</v>
      </c>
      <c r="BO68" s="22">
        <f>BO7*Constants!$H65*(1-Constants!$H83)</f>
        <v>32117344.77904756</v>
      </c>
      <c r="BP68" s="22">
        <f>BP7*Constants!$H65*(1-Constants!$H83)</f>
        <v>32352520.641350929</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387348936.22847098</v>
      </c>
      <c r="AM69" s="22">
        <f>AM8*Constants!$H66*(1-Constants!$H84)</f>
        <v>394826902.99868709</v>
      </c>
      <c r="AN69" s="22">
        <f>AN8*Constants!$H66*(1-Constants!$H84)</f>
        <v>398720157.14387053</v>
      </c>
      <c r="AO69" s="22">
        <f>AO8*Constants!$H66*(1-Constants!$H84)</f>
        <v>401394303.43199557</v>
      </c>
      <c r="AP69" s="22">
        <f>AP8*Constants!$H66*(1-Constants!$H84)</f>
        <v>404729063.69535351</v>
      </c>
      <c r="AQ69" s="22">
        <f>AQ8*Constants!$H66*(1-Constants!$H84)</f>
        <v>407202426.04445487</v>
      </c>
      <c r="AR69" s="22">
        <f>AR8*Constants!$H66*(1-Constants!$H84)</f>
        <v>408079002.37205952</v>
      </c>
      <c r="AS69" s="22">
        <f>AS8*Constants!$H66*(1-Constants!$H84)</f>
        <v>408820113.48232543</v>
      </c>
      <c r="AT69" s="22">
        <f>AT8*Constants!$H66*(1-Constants!$H84)</f>
        <v>409704469.74010187</v>
      </c>
      <c r="AU69" s="22">
        <f>AU8*Constants!$H66*(1-Constants!$H84)</f>
        <v>413591085.62962013</v>
      </c>
      <c r="AV69" s="22">
        <f>AV8*Constants!$H66*(1-Constants!$H84)</f>
        <v>415907897.28799438</v>
      </c>
      <c r="AW69" s="22">
        <f>AW8*Constants!$H66*(1-Constants!$H84)</f>
        <v>416632148.49010903</v>
      </c>
      <c r="AX69" s="22">
        <f>AX8*Constants!$H66*(1-Constants!$H84)</f>
        <v>417543686.02195412</v>
      </c>
      <c r="AY69" s="22">
        <f>AY8*Constants!$H66*(1-Constants!$H84)</f>
        <v>420353943.78109074</v>
      </c>
      <c r="AZ69" s="22">
        <f>AZ8*Constants!$H66*(1-Constants!$H84)</f>
        <v>423848768.31356049</v>
      </c>
      <c r="BA69" s="22">
        <f>BA8*Constants!$H66*(1-Constants!$H84)</f>
        <v>423748675.81792653</v>
      </c>
      <c r="BB69" s="22">
        <f>BB8*Constants!$H66*(1-Constants!$H84)</f>
        <v>423340681.63679332</v>
      </c>
      <c r="BC69" s="22">
        <f>BC8*Constants!$H66*(1-Constants!$H84)</f>
        <v>423713162.09496099</v>
      </c>
      <c r="BD69" s="22">
        <f>BD8*Constants!$H66*(1-Constants!$H84)</f>
        <v>423657116.65611333</v>
      </c>
      <c r="BE69" s="22">
        <f>BE8*Constants!$H66*(1-Constants!$H84)</f>
        <v>424384767.65959299</v>
      </c>
      <c r="BF69" s="22">
        <f>BF8*Constants!$H66*(1-Constants!$H84)</f>
        <v>424377442.74382389</v>
      </c>
      <c r="BG69" s="22">
        <f>BG8*Constants!$H66*(1-Constants!$H84)</f>
        <v>427897527.67276096</v>
      </c>
      <c r="BH69" s="22">
        <f>BH8*Constants!$H66*(1-Constants!$H84)</f>
        <v>431189447.83831191</v>
      </c>
      <c r="BI69" s="22">
        <f>BI8*Constants!$H66*(1-Constants!$H84)</f>
        <v>434452132.31003982</v>
      </c>
      <c r="BJ69" s="22">
        <f>BJ8*Constants!$H66*(1-Constants!$H84)</f>
        <v>437734186.39718169</v>
      </c>
      <c r="BK69" s="22">
        <f>BK8*Constants!$H66*(1-Constants!$H84)</f>
        <v>441136733.71726215</v>
      </c>
      <c r="BL69" s="22">
        <f>BL8*Constants!$H66*(1-Constants!$H84)</f>
        <v>445236700.42204076</v>
      </c>
      <c r="BM69" s="22">
        <f>BM8*Constants!$H66*(1-Constants!$H84)</f>
        <v>443201272.46443969</v>
      </c>
      <c r="BN69" s="22">
        <f>BN8*Constants!$H66*(1-Constants!$H84)</f>
        <v>440112563.51382226</v>
      </c>
      <c r="BO69" s="22">
        <f>BO8*Constants!$H66*(1-Constants!$H84)</f>
        <v>436988976.22365934</v>
      </c>
      <c r="BP69" s="22">
        <f>BP8*Constants!$H66*(1-Constants!$H84)</f>
        <v>433487109.37003237</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243565324.01320812</v>
      </c>
      <c r="AM70" s="94">
        <f>IF('Net zero activities &amp; levers'!$C$10="Off",AM9*Constants!$H67*(1-Constants!$H85),IF('Net zero activities &amp; levers'!$C$10="On",('Net zero supporting data'!K197*Constants!$H67*(1-Constants!$H85-'Net zero supporting data'!K199))+('Net zero supporting data'!K198*Constants!$H67*(1-Constants!$H85)),"ERROR"))</f>
        <v>248267475.55925849</v>
      </c>
      <c r="AN70" s="94">
        <f>IF('Net zero activities &amp; levers'!$C$10="Off",AN9*Constants!$H67*(1-Constants!$H85),IF('Net zero activities &amp; levers'!$C$10="On",('Net zero supporting data'!L197*Constants!$H67*(1-Constants!$H85-'Net zero supporting data'!L199))+('Net zero supporting data'!L198*Constants!$H67*(1-Constants!$H85)),"ERROR"))</f>
        <v>250715556.91084397</v>
      </c>
      <c r="AO70" s="94">
        <f>IF('Net zero activities &amp; levers'!$C$10="Off",AO9*Constants!$H67*(1-Constants!$H85),IF('Net zero activities &amp; levers'!$C$10="On",('Net zero supporting data'!M197*Constants!$H67*(1-Constants!$H85-'Net zero supporting data'!M199))+('Net zero supporting data'!M198*Constants!$H67*(1-Constants!$H85)),"ERROR"))</f>
        <v>252397062.25707713</v>
      </c>
      <c r="AP70" s="94">
        <f>IF('Net zero activities &amp; levers'!$C$10="Off",AP9*Constants!$H67*(1-Constants!$H85),IF('Net zero activities &amp; levers'!$C$10="On",('Net zero supporting data'!N197*Constants!$H67*(1-Constants!$H85-'Net zero supporting data'!N199))+('Net zero supporting data'!N198*Constants!$H67*(1-Constants!$H85)),"ERROR"))</f>
        <v>254493962.20460159</v>
      </c>
      <c r="AQ70" s="94">
        <f>IF('Net zero activities &amp; levers'!$C$10="Off",AQ9*Constants!$H67*(1-Constants!$H85),IF('Net zero activities &amp; levers'!$C$10="On",('Net zero supporting data'!O197*Constants!$H67*(1-Constants!$H85-'Net zero supporting data'!O199))+('Net zero supporting data'!O198*Constants!$H67*(1-Constants!$H85)),"ERROR"))</f>
        <v>256049214.447777</v>
      </c>
      <c r="AR70" s="94">
        <f>IF('Net zero activities &amp; levers'!$C$10="Off",AR9*Constants!$H67*(1-Constants!$H85),IF('Net zero activities &amp; levers'!$C$10="On",('Net zero supporting data'!P197*Constants!$H67*(1-Constants!$H85-'Net zero supporting data'!P199))+('Net zero supporting data'!P198*Constants!$H67*(1-Constants!$H85)),"ERROR"))</f>
        <v>256600406.35070097</v>
      </c>
      <c r="AS70" s="94">
        <f>IF('Net zero activities &amp; levers'!$C$10="Off",AS9*Constants!$H67*(1-Constants!$H85),IF('Net zero activities &amp; levers'!$C$10="On",('Net zero supporting data'!Q197*Constants!$H67*(1-Constants!$H85-'Net zero supporting data'!Q199))+('Net zero supporting data'!Q198*Constants!$H67*(1-Constants!$H85)),"ERROR"))</f>
        <v>257066417.61552921</v>
      </c>
      <c r="AT70" s="94">
        <f>IF('Net zero activities &amp; levers'!$C$10="Off",AT9*Constants!$H67*(1-Constants!$H85),IF('Net zero activities &amp; levers'!$C$10="On",('Net zero supporting data'!R197*Constants!$H67*(1-Constants!$H85-'Net zero supporting data'!R199))+('Net zero supporting data'!R198*Constants!$H67*(1-Constants!$H85)),"ERROR"))</f>
        <v>257622501.54483002</v>
      </c>
      <c r="AU70" s="94">
        <f>IF('Net zero activities &amp; levers'!$C$10="Off",AU9*Constants!$H67*(1-Constants!$H85),IF('Net zero activities &amp; levers'!$C$10="On",('Net zero supporting data'!S197*Constants!$H67*(1-Constants!$H85-'Net zero supporting data'!S199))+('Net zero supporting data'!S198*Constants!$H67*(1-Constants!$H85)),"ERROR"))</f>
        <v>260066408.75589058</v>
      </c>
      <c r="AV70" s="94">
        <f>IF('Net zero activities &amp; levers'!$C$10="Off",AV9*Constants!$H67*(1-Constants!$H85),IF('Net zero activities &amp; levers'!$C$10="On",('Net zero supporting data'!T197*Constants!$H67*(1-Constants!$H85-'Net zero supporting data'!T199))+('Net zero supporting data'!T198*Constants!$H67*(1-Constants!$H85)),"ERROR"))</f>
        <v>261523221.79827017</v>
      </c>
      <c r="AW70" s="94">
        <f>IF('Net zero activities &amp; levers'!$C$10="Off",AW9*Constants!$H67*(1-Constants!$H85),IF('Net zero activities &amp; levers'!$C$10="On",('Net zero supporting data'!U197*Constants!$H67*(1-Constants!$H85-'Net zero supporting data'!U199))+('Net zero supporting data'!U198*Constants!$H67*(1-Constants!$H85)),"ERROR"))</f>
        <v>261978631.53923288</v>
      </c>
      <c r="AX70" s="94">
        <f>IF('Net zero activities &amp; levers'!$C$10="Off",AX9*Constants!$H67*(1-Constants!$H85),IF('Net zero activities &amp; levers'!$C$10="On",('Net zero supporting data'!V197*Constants!$H67*(1-Constants!$H85-'Net zero supporting data'!V199))+('Net zero supporting data'!V198*Constants!$H67*(1-Constants!$H85)),"ERROR"))</f>
        <v>262551807.07562602</v>
      </c>
      <c r="AY70" s="94">
        <f>IF('Net zero activities &amp; levers'!$C$10="Off",AY9*Constants!$H67*(1-Constants!$H85),IF('Net zero activities &amp; levers'!$C$10="On",('Net zero supporting data'!W197*Constants!$H67*(1-Constants!$H85-'Net zero supporting data'!W199))+('Net zero supporting data'!W198*Constants!$H67*(1-Constants!$H85)),"ERROR"))</f>
        <v>264318899.42478642</v>
      </c>
      <c r="AZ70" s="94">
        <f>IF('Net zero activities &amp; levers'!$C$10="Off",AZ9*Constants!$H67*(1-Constants!$H85),IF('Net zero activities &amp; levers'!$C$10="On",('Net zero supporting data'!X197*Constants!$H67*(1-Constants!$H85-'Net zero supporting data'!X199))+('Net zero supporting data'!X198*Constants!$H67*(1-Constants!$H85)),"ERROR"))</f>
        <v>266516447.91403335</v>
      </c>
      <c r="BA70" s="94">
        <f>IF('Net zero activities &amp; levers'!$C$10="Off",BA9*Constants!$H67*(1-Constants!$H85),IF('Net zero activities &amp; levers'!$C$10="On",('Net zero supporting data'!Y197*Constants!$H67*(1-Constants!$H85-'Net zero supporting data'!Y199))+('Net zero supporting data'!Y198*Constants!$H67*(1-Constants!$H85)),"ERROR"))</f>
        <v>266453509.67192087</v>
      </c>
      <c r="BB70" s="94">
        <f>IF('Net zero activities &amp; levers'!$C$10="Off",BB9*Constants!$H67*(1-Constants!$H85),IF('Net zero activities &amp; levers'!$C$10="On",('Net zero supporting data'!Z197*Constants!$H67*(1-Constants!$H85-'Net zero supporting data'!Z199))+('Net zero supporting data'!Z198*Constants!$H67*(1-Constants!$H85)),"ERROR"))</f>
        <v>266196962.6012336</v>
      </c>
      <c r="BC70" s="94">
        <f>IF('Net zero activities &amp; levers'!$C$10="Off",BC9*Constants!$H67*(1-Constants!$H85),IF('Net zero activities &amp; levers'!$C$10="On",('Net zero supporting data'!AA197*Constants!$H67*(1-Constants!$H85-'Net zero supporting data'!AA199))+('Net zero supporting data'!AA198*Constants!$H67*(1-Constants!$H85)),"ERROR"))</f>
        <v>266431178.61423102</v>
      </c>
      <c r="BD70" s="94">
        <f>IF('Net zero activities &amp; levers'!$C$10="Off",BD9*Constants!$H67*(1-Constants!$H85),IF('Net zero activities &amp; levers'!$C$10="On",('Net zero supporting data'!AB197*Constants!$H67*(1-Constants!$H85-'Net zero supporting data'!AB199))+('Net zero supporting data'!AB198*Constants!$H67*(1-Constants!$H85)),"ERROR"))</f>
        <v>266395937.19700834</v>
      </c>
      <c r="BE70" s="94">
        <f>IF('Net zero activities &amp; levers'!$C$10="Off",BE9*Constants!$H67*(1-Constants!$H85),IF('Net zero activities &amp; levers'!$C$10="On",('Net zero supporting data'!AC197*Constants!$H67*(1-Constants!$H85-'Net zero supporting data'!AC199))+('Net zero supporting data'!AC198*Constants!$H67*(1-Constants!$H85)),"ERROR"))</f>
        <v>266853484.73581591</v>
      </c>
      <c r="BF70" s="94">
        <f>IF('Net zero activities &amp; levers'!$C$10="Off",BF9*Constants!$H67*(1-Constants!$H85),IF('Net zero activities &amp; levers'!$C$10="On",('Net zero supporting data'!AD197*Constants!$H67*(1-Constants!$H85-'Net zero supporting data'!AD199))+('Net zero supporting data'!AD198*Constants!$H67*(1-Constants!$H85)),"ERROR"))</f>
        <v>266848878.82286292</v>
      </c>
      <c r="BG70" s="94">
        <f>IF('Net zero activities &amp; levers'!$C$10="Off",BG9*Constants!$H67*(1-Constants!$H85),IF('Net zero activities &amp; levers'!$C$10="On",('Net zero supporting data'!AE197*Constants!$H67*(1-Constants!$H85-'Net zero supporting data'!AE199))+('Net zero supporting data'!AE198*Constants!$H67*(1-Constants!$H85)),"ERROR"))</f>
        <v>269062311.0698148</v>
      </c>
      <c r="BH70" s="94">
        <f>IF('Net zero activities &amp; levers'!$C$10="Off",BH9*Constants!$H67*(1-Constants!$H85),IF('Net zero activities &amp; levers'!$C$10="On",('Net zero supporting data'!AF197*Constants!$H67*(1-Constants!$H85-'Net zero supporting data'!AF199))+('Net zero supporting data'!AF198*Constants!$H67*(1-Constants!$H85)),"ERROR"))</f>
        <v>271132273.12923062</v>
      </c>
      <c r="BI70" s="94">
        <f>IF('Net zero activities &amp; levers'!$C$10="Off",BI9*Constants!$H67*(1-Constants!$H85),IF('Net zero activities &amp; levers'!$C$10="On",('Net zero supporting data'!AG197*Constants!$H67*(1-Constants!$H85-'Net zero supporting data'!AG199))+('Net zero supporting data'!AG198*Constants!$H67*(1-Constants!$H85)),"ERROR"))</f>
        <v>273183851.7607531</v>
      </c>
      <c r="BJ70" s="94">
        <f>IF('Net zero activities &amp; levers'!$C$10="Off",BJ9*Constants!$H67*(1-Constants!$H85),IF('Net zero activities &amp; levers'!$C$10="On",('Net zero supporting data'!AH197*Constants!$H67*(1-Constants!$H85-'Net zero supporting data'!AH199))+('Net zero supporting data'!AH198*Constants!$H67*(1-Constants!$H85)),"ERROR"))</f>
        <v>275247610.02209508</v>
      </c>
      <c r="BK70" s="94">
        <f>IF('Net zero activities &amp; levers'!$C$10="Off",BK9*Constants!$H67*(1-Constants!$H85),IF('Net zero activities &amp; levers'!$C$10="On",('Net zero supporting data'!AI197*Constants!$H67*(1-Constants!$H85-'Net zero supporting data'!AI199))+('Net zero supporting data'!AI198*Constants!$H67*(1-Constants!$H85)),"ERROR"))</f>
        <v>277387134.52564722</v>
      </c>
      <c r="BL70" s="94">
        <f>IF('Net zero activities &amp; levers'!$C$10="Off",BL9*Constants!$H67*(1-Constants!$H85),IF('Net zero activities &amp; levers'!$C$10="On",('Net zero supporting data'!AJ197*Constants!$H67*(1-Constants!$H85-'Net zero supporting data'!AJ199))+('Net zero supporting data'!AJ198*Constants!$H67*(1-Constants!$H85)),"ERROR"))</f>
        <v>279965196.90169519</v>
      </c>
      <c r="BM70" s="94">
        <f>IF('Net zero activities &amp; levers'!$C$10="Off",BM9*Constants!$H67*(1-Constants!$H85),IF('Net zero activities &amp; levers'!$C$10="On",('Net zero supporting data'!AK197*Constants!$H67*(1-Constants!$H85-'Net zero supporting data'!AK199))+('Net zero supporting data'!AK198*Constants!$H67*(1-Constants!$H85)),"ERROR"))</f>
        <v>278685318.15767235</v>
      </c>
      <c r="BN70" s="94">
        <f>IF('Net zero activities &amp; levers'!$C$10="Off",BN9*Constants!$H67*(1-Constants!$H85),IF('Net zero activities &amp; levers'!$C$10="On",('Net zero supporting data'!AL197*Constants!$H67*(1-Constants!$H85-'Net zero supporting data'!AL199))+('Net zero supporting data'!AL198*Constants!$H67*(1-Constants!$H85)),"ERROR"))</f>
        <v>276743135.47436714</v>
      </c>
      <c r="BO70" s="94">
        <f>IF('Net zero activities &amp; levers'!$C$10="Off",BO9*Constants!$H67*(1-Constants!$H85),IF('Net zero activities &amp; levers'!$C$10="On",('Net zero supporting data'!AM197*Constants!$H67*(1-Constants!$H85-'Net zero supporting data'!AM199))+('Net zero supporting data'!AM198*Constants!$H67*(1-Constants!$H85)),"ERROR"))</f>
        <v>274779021.26297998</v>
      </c>
      <c r="BP70" s="94">
        <f>IF('Net zero activities &amp; levers'!$C$10="Off",BP9*Constants!$H67*(1-Constants!$H85),IF('Net zero activities &amp; levers'!$C$10="On",('Net zero supporting data'!AN197*Constants!$H67*(1-Constants!$H85-'Net zero supporting data'!AN199))+('Net zero supporting data'!AN198*Constants!$H67*(1-Constants!$H85)),"ERROR"))</f>
        <v>272577044.5565002</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369143204.08304405</v>
      </c>
      <c r="AE72" s="22">
        <f>AE11*Constants!$H69*(1-Constants!$H87)</f>
        <v>369342798.63887084</v>
      </c>
      <c r="AF72" s="22">
        <f>AF11*Constants!$H69*(1-Constants!$H87)</f>
        <v>369820021.73374265</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376274057.24151075</v>
      </c>
      <c r="AM72" s="22">
        <f>AM11*Constants!$H69*(1-Constants!$H87)</f>
        <v>377892561.21487921</v>
      </c>
      <c r="AN72" s="22">
        <f>AN11*Constants!$H69*(1-Constants!$H87)</f>
        <v>379683777.67430019</v>
      </c>
      <c r="AO72" s="22">
        <f>AO11*Constants!$H69*(1-Constants!$H87)</f>
        <v>381563254.63559175</v>
      </c>
      <c r="AP72" s="22">
        <f>AP11*Constants!$H69*(1-Constants!$H87)</f>
        <v>383548883.72671258</v>
      </c>
      <c r="AQ72" s="22">
        <f>AQ11*Constants!$H69*(1-Constants!$H87)</f>
        <v>385628180.17543399</v>
      </c>
      <c r="AR72" s="22">
        <f>AR11*Constants!$H69*(1-Constants!$H87)</f>
        <v>387554485.43081743</v>
      </c>
      <c r="AS72" s="22">
        <f>AS11*Constants!$H69*(1-Constants!$H87)</f>
        <v>389326378.49385697</v>
      </c>
      <c r="AT72" s="22">
        <f>AT11*Constants!$H69*(1-Constants!$H87)</f>
        <v>390936195.86597496</v>
      </c>
      <c r="AU72" s="22">
        <f>AU11*Constants!$H69*(1-Constants!$H87)</f>
        <v>392393462.51323527</v>
      </c>
      <c r="AV72" s="22">
        <f>AV11*Constants!$H69*(1-Constants!$H87)</f>
        <v>393661422.93262166</v>
      </c>
      <c r="AW72" s="22">
        <f>AW11*Constants!$H69*(1-Constants!$H87)</f>
        <v>394915172.29247373</v>
      </c>
      <c r="AX72" s="22">
        <f>AX11*Constants!$H69*(1-Constants!$H87)</f>
        <v>396140747.66698855</v>
      </c>
      <c r="AY72" s="22">
        <f>AY11*Constants!$H69*(1-Constants!$H87)</f>
        <v>397346595.60215211</v>
      </c>
      <c r="AZ72" s="22">
        <f>AZ11*Constants!$H69*(1-Constants!$H87)</f>
        <v>398521765.61347741</v>
      </c>
      <c r="BA72" s="22">
        <f>BA11*Constants!$H69*(1-Constants!$H87)</f>
        <v>399632496.57395136</v>
      </c>
      <c r="BB72" s="22">
        <f>BB11*Constants!$H69*(1-Constants!$H87)</f>
        <v>400718053.7407968</v>
      </c>
      <c r="BC72" s="22">
        <f>BC11*Constants!$H69*(1-Constants!$H87)</f>
        <v>401784100.13176966</v>
      </c>
      <c r="BD72" s="22">
        <f>BD11*Constants!$H69*(1-Constants!$H87)</f>
        <v>402819323.30918509</v>
      </c>
      <c r="BE72" s="22">
        <f>BE11*Constants!$H69*(1-Constants!$H87)</f>
        <v>403830989.95147073</v>
      </c>
      <c r="BF72" s="22">
        <f>BF11*Constants!$H69*(1-Constants!$H87)</f>
        <v>404805062.92821091</v>
      </c>
      <c r="BG72" s="22">
        <f>BG11*Constants!$H69*(1-Constants!$H87)</f>
        <v>405762345.41002339</v>
      </c>
      <c r="BH72" s="22">
        <f>BH11*Constants!$H69*(1-Constants!$H87)</f>
        <v>406687441.36260062</v>
      </c>
      <c r="BI72" s="22">
        <f>BI11*Constants!$H69*(1-Constants!$H87)</f>
        <v>407580246.26883602</v>
      </c>
      <c r="BJ72" s="22">
        <f>BJ11*Constants!$H69*(1-Constants!$H87)</f>
        <v>408439551.18415666</v>
      </c>
      <c r="BK72" s="22">
        <f>BK11*Constants!$H69*(1-Constants!$H87)</f>
        <v>409264753.25406313</v>
      </c>
      <c r="BL72" s="22">
        <f>BL11*Constants!$H69*(1-Constants!$H87)</f>
        <v>410065790.00022453</v>
      </c>
      <c r="BM72" s="22">
        <f>BM11*Constants!$H69*(1-Constants!$H87)</f>
        <v>410776887.07596582</v>
      </c>
      <c r="BN72" s="22">
        <f>BN11*Constants!$H69*(1-Constants!$H87)</f>
        <v>411442331.830769</v>
      </c>
      <c r="BO72" s="22">
        <f>BO11*Constants!$H69*(1-Constants!$H87)</f>
        <v>412070303.76685572</v>
      </c>
      <c r="BP72" s="22">
        <f>BP11*Constants!$H69*(1-Constants!$H87)</f>
        <v>412656096.22368056</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41207281.235467851</v>
      </c>
      <c r="AE73" s="22">
        <f>AE12*Constants!$H70*(1-Constants!$H88)</f>
        <v>41229561.881309502</v>
      </c>
      <c r="AF73" s="22">
        <f>AF12*Constants!$H70*(1-Constants!$H88)</f>
        <v>41282834.069622681</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42003295.000043787</v>
      </c>
      <c r="AM73" s="22">
        <f>AM12*Constants!$H70*(1-Constants!$H88)</f>
        <v>42183967.832900025</v>
      </c>
      <c r="AN73" s="22">
        <f>AN12*Constants!$H70*(1-Constants!$H88)</f>
        <v>42383920.47886654</v>
      </c>
      <c r="AO73" s="22">
        <f>AO12*Constants!$H70*(1-Constants!$H88)</f>
        <v>42593725.602902085</v>
      </c>
      <c r="AP73" s="22">
        <f>AP12*Constants!$H70*(1-Constants!$H88)</f>
        <v>42815380.438971438</v>
      </c>
      <c r="AQ73" s="22">
        <f>AQ12*Constants!$H70*(1-Constants!$H88)</f>
        <v>43047491.317857072</v>
      </c>
      <c r="AR73" s="22">
        <f>AR12*Constants!$H70*(1-Constants!$H88)</f>
        <v>43262523.862208299</v>
      </c>
      <c r="AS73" s="22">
        <f>AS12*Constants!$H70*(1-Constants!$H88)</f>
        <v>43460319.446578383</v>
      </c>
      <c r="AT73" s="22">
        <f>AT12*Constants!$H70*(1-Constants!$H88)</f>
        <v>43640022.598246545</v>
      </c>
      <c r="AU73" s="22">
        <f>AU12*Constants!$H70*(1-Constants!$H88)</f>
        <v>43802696.58466839</v>
      </c>
      <c r="AV73" s="22">
        <f>AV12*Constants!$H70*(1-Constants!$H88)</f>
        <v>43944238.406430714</v>
      </c>
      <c r="AW73" s="22">
        <f>AW12*Constants!$H70*(1-Constants!$H88)</f>
        <v>44084193.854340278</v>
      </c>
      <c r="AX73" s="22">
        <f>AX12*Constants!$H70*(1-Constants!$H88)</f>
        <v>44221004.253595345</v>
      </c>
      <c r="AY73" s="22">
        <f>AY12*Constants!$H70*(1-Constants!$H88)</f>
        <v>44355612.488128401</v>
      </c>
      <c r="AZ73" s="22">
        <f>AZ12*Constants!$H70*(1-Constants!$H88)</f>
        <v>44486796.160536662</v>
      </c>
      <c r="BA73" s="22">
        <f>BA12*Constants!$H70*(1-Constants!$H88)</f>
        <v>44610786.532183595</v>
      </c>
      <c r="BB73" s="22">
        <f>BB12*Constants!$H70*(1-Constants!$H88)</f>
        <v>44731966.765157126</v>
      </c>
      <c r="BC73" s="22">
        <f>BC12*Constants!$H70*(1-Constants!$H88)</f>
        <v>44850969.019450255</v>
      </c>
      <c r="BD73" s="22">
        <f>BD12*Constants!$H70*(1-Constants!$H88)</f>
        <v>44966530.492996</v>
      </c>
      <c r="BE73" s="22">
        <f>BE12*Constants!$H70*(1-Constants!$H88)</f>
        <v>45079462.361669451</v>
      </c>
      <c r="BF73" s="22">
        <f>BF12*Constants!$H70*(1-Constants!$H88)</f>
        <v>45188197.667243093</v>
      </c>
      <c r="BG73" s="22">
        <f>BG12*Constants!$H70*(1-Constants!$H88)</f>
        <v>45295058.657811292</v>
      </c>
      <c r="BH73" s="22">
        <f>BH12*Constants!$H70*(1-Constants!$H88)</f>
        <v>45398326.681347944</v>
      </c>
      <c r="BI73" s="22">
        <f>BI12*Constants!$H70*(1-Constants!$H88)</f>
        <v>45497990.070657879</v>
      </c>
      <c r="BJ73" s="22">
        <f>BJ12*Constants!$H70*(1-Constants!$H88)</f>
        <v>45593913.871830374</v>
      </c>
      <c r="BK73" s="22">
        <f>BK12*Constants!$H70*(1-Constants!$H88)</f>
        <v>45686030.788502842</v>
      </c>
      <c r="BL73" s="22">
        <f>BL12*Constants!$H70*(1-Constants!$H88)</f>
        <v>45775450.141517915</v>
      </c>
      <c r="BM73" s="22">
        <f>BM12*Constants!$H70*(1-Constants!$H88)</f>
        <v>45854829.571673155</v>
      </c>
      <c r="BN73" s="22">
        <f>BN12*Constants!$H70*(1-Constants!$H88)</f>
        <v>45929112.854839526</v>
      </c>
      <c r="BO73" s="22">
        <f>BO12*Constants!$H70*(1-Constants!$H88)</f>
        <v>45999213.064980425</v>
      </c>
      <c r="BP73" s="22">
        <f>BP12*Constants!$H70*(1-Constants!$H88)</f>
        <v>46064604.79980582</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47438539.681273431</v>
      </c>
      <c r="AM74" s="22">
        <f>AM13*Constants!$H71*(1-Constants!$H89)</f>
        <v>47776442.570739307</v>
      </c>
      <c r="AN74" s="22">
        <f>AN13*Constants!$H71*(1-Constants!$H89)</f>
        <v>48142346.623804845</v>
      </c>
      <c r="AO74" s="22">
        <f>AO13*Constants!$H71*(1-Constants!$H89)</f>
        <v>48520324.772559509</v>
      </c>
      <c r="AP74" s="22">
        <f>AP13*Constants!$H71*(1-Constants!$H89)</f>
        <v>48913989.81247247</v>
      </c>
      <c r="AQ74" s="22">
        <f>AQ13*Constants!$H71*(1-Constants!$H89)</f>
        <v>49321141.340185553</v>
      </c>
      <c r="AR74" s="22">
        <f>AR13*Constants!$H71*(1-Constants!$H89)</f>
        <v>49695353.408027396</v>
      </c>
      <c r="AS74" s="22">
        <f>AS13*Constants!$H71*(1-Constants!$H89)</f>
        <v>50036802.256138474</v>
      </c>
      <c r="AT74" s="22">
        <f>AT13*Constants!$H71*(1-Constants!$H89)</f>
        <v>50344458.953814484</v>
      </c>
      <c r="AU74" s="22">
        <f>AU13*Constants!$H71*(1-Constants!$H89)</f>
        <v>50620501.56705898</v>
      </c>
      <c r="AV74" s="22">
        <f>AV13*Constants!$H71*(1-Constants!$H89)</f>
        <v>50858402.464626856</v>
      </c>
      <c r="AW74" s="22">
        <f>AW13*Constants!$H71*(1-Constants!$H89)</f>
        <v>51091244.12995515</v>
      </c>
      <c r="AX74" s="22">
        <f>AX13*Constants!$H71*(1-Constants!$H89)</f>
        <v>51316573.591092974</v>
      </c>
      <c r="AY74" s="22">
        <f>AY13*Constants!$H71*(1-Constants!$H89)</f>
        <v>51536115.766409241</v>
      </c>
      <c r="AZ74" s="22">
        <f>AZ13*Constants!$H71*(1-Constants!$H89)</f>
        <v>51747969.659996808</v>
      </c>
      <c r="BA74" s="22">
        <f>BA13*Constants!$H71*(1-Constants!$H89)</f>
        <v>51946012.31950897</v>
      </c>
      <c r="BB74" s="22">
        <f>BB13*Constants!$H71*(1-Constants!$H89)</f>
        <v>52137667.63374228</v>
      </c>
      <c r="BC74" s="22">
        <f>BC13*Constants!$H71*(1-Constants!$H89)</f>
        <v>52324091.180229567</v>
      </c>
      <c r="BD74" s="22">
        <f>BD13*Constants!$H71*(1-Constants!$H89)</f>
        <v>52503294.909567766</v>
      </c>
      <c r="BE74" s="22">
        <f>BE13*Constants!$H71*(1-Constants!$H89)</f>
        <v>52676717.278470077</v>
      </c>
      <c r="BF74" s="22">
        <f>BF13*Constants!$H71*(1-Constants!$H89)</f>
        <v>52841868.858998641</v>
      </c>
      <c r="BG74" s="22">
        <f>BG13*Constants!$H71*(1-Constants!$H89)</f>
        <v>53002659.49649255</v>
      </c>
      <c r="BH74" s="22">
        <f>BH13*Constants!$H71*(1-Constants!$H89)</f>
        <v>53156343.041572556</v>
      </c>
      <c r="BI74" s="22">
        <f>BI13*Constants!$H71*(1-Constants!$H89)</f>
        <v>53302981.766706549</v>
      </c>
      <c r="BJ74" s="22">
        <f>BJ13*Constants!$H71*(1-Constants!$H89)</f>
        <v>53442432.300760485</v>
      </c>
      <c r="BK74" s="22">
        <f>BK13*Constants!$H71*(1-Constants!$H89)</f>
        <v>53574659.087554246</v>
      </c>
      <c r="BL74" s="22">
        <f>BL13*Constants!$H71*(1-Constants!$H89)</f>
        <v>53701539.383125715</v>
      </c>
      <c r="BM74" s="22">
        <f>BM13*Constants!$H71*(1-Constants!$H89)</f>
        <v>53811196.438412078</v>
      </c>
      <c r="BN74" s="22">
        <f>BN13*Constants!$H71*(1-Constants!$H89)</f>
        <v>53911767.339806765</v>
      </c>
      <c r="BO74" s="22">
        <f>BO13*Constants!$H71*(1-Constants!$H89)</f>
        <v>54004802.568807766</v>
      </c>
      <c r="BP74" s="22">
        <f>BP13*Constants!$H71*(1-Constants!$H89)</f>
        <v>54089513.160703942</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77149295.804882333</v>
      </c>
      <c r="AJ75" s="22">
        <f>AJ14*Constants!$H72*(1-Constants!$H90)</f>
        <v>77628020.334349439</v>
      </c>
      <c r="AK75" s="22">
        <f>AK14*Constants!$H72*(1-Constants!$H90)</f>
        <v>78138752.051108971</v>
      </c>
      <c r="AL75" s="22">
        <f>AL14*Constants!$H72*(1-Constants!$H90)</f>
        <v>78509819.571305692</v>
      </c>
      <c r="AM75" s="22">
        <f>AM14*Constants!$H72*(1-Constants!$H90)</f>
        <v>79069041.989677489</v>
      </c>
      <c r="AN75" s="22">
        <f>AN14*Constants!$H72*(1-Constants!$H90)</f>
        <v>79674605.765029639</v>
      </c>
      <c r="AO75" s="22">
        <f>AO14*Constants!$H72*(1-Constants!$H90)</f>
        <v>80300151.923490718</v>
      </c>
      <c r="AP75" s="22">
        <f>AP14*Constants!$H72*(1-Constants!$H90)</f>
        <v>80951659.568176895</v>
      </c>
      <c r="AQ75" s="22">
        <f>AQ14*Constants!$H72*(1-Constants!$H90)</f>
        <v>81625487.076226324</v>
      </c>
      <c r="AR75" s="22">
        <f>AR14*Constants!$H72*(1-Constants!$H90)</f>
        <v>82244800.447275668</v>
      </c>
      <c r="AS75" s="22">
        <f>AS14*Constants!$H72*(1-Constants!$H90)</f>
        <v>82809891.355177552</v>
      </c>
      <c r="AT75" s="22">
        <f>AT14*Constants!$H72*(1-Constants!$H90)</f>
        <v>83319056.940516651</v>
      </c>
      <c r="AU75" s="22">
        <f>AU14*Constants!$H72*(1-Constants!$H90)</f>
        <v>83775901.858286589</v>
      </c>
      <c r="AV75" s="22">
        <f>AV14*Constants!$H72*(1-Constants!$H90)</f>
        <v>84169623.011370003</v>
      </c>
      <c r="AW75" s="22">
        <f>AW14*Constants!$H72*(1-Constants!$H90)</f>
        <v>84554971.237863228</v>
      </c>
      <c r="AX75" s="22">
        <f>AX14*Constants!$H72*(1-Constants!$H90)</f>
        <v>84927886.919013798</v>
      </c>
      <c r="AY75" s="22">
        <f>AY14*Constants!$H72*(1-Constants!$H90)</f>
        <v>85291224.759684637</v>
      </c>
      <c r="AZ75" s="22">
        <f>AZ14*Constants!$H72*(1-Constants!$H90)</f>
        <v>85641838.650263682</v>
      </c>
      <c r="BA75" s="22">
        <f>BA14*Constants!$H72*(1-Constants!$H90)</f>
        <v>85969595.228990301</v>
      </c>
      <c r="BB75" s="22">
        <f>BB14*Constants!$H72*(1-Constants!$H90)</f>
        <v>86286780.881024152</v>
      </c>
      <c r="BC75" s="22">
        <f>BC14*Constants!$H72*(1-Constants!$H90)</f>
        <v>86595308.063709289</v>
      </c>
      <c r="BD75" s="22">
        <f>BD14*Constants!$H72*(1-Constants!$H90)</f>
        <v>86891886.595666081</v>
      </c>
      <c r="BE75" s="22">
        <f>BE14*Constants!$H72*(1-Constants!$H90)</f>
        <v>87178897.093536124</v>
      </c>
      <c r="BF75" s="22">
        <f>BF14*Constants!$H72*(1-Constants!$H90)</f>
        <v>87452219.604648992</v>
      </c>
      <c r="BG75" s="22">
        <f>BG14*Constants!$H72*(1-Constants!$H90)</f>
        <v>87718324.843621701</v>
      </c>
      <c r="BH75" s="22">
        <f>BH14*Constants!$H72*(1-Constants!$H90)</f>
        <v>87972667.989013106</v>
      </c>
      <c r="BI75" s="22">
        <f>BI14*Constants!$H72*(1-Constants!$H90)</f>
        <v>88215352.100492656</v>
      </c>
      <c r="BJ75" s="22">
        <f>BJ14*Constants!$H72*(1-Constants!$H90)</f>
        <v>88446139.901745677</v>
      </c>
      <c r="BK75" s="22">
        <f>BK14*Constants!$H72*(1-Constants!$H90)</f>
        <v>88664972.548016414</v>
      </c>
      <c r="BL75" s="22">
        <f>BL14*Constants!$H72*(1-Constants!$H90)</f>
        <v>88874956.85991551</v>
      </c>
      <c r="BM75" s="22">
        <f>BM14*Constants!$H72*(1-Constants!$H90)</f>
        <v>89056437.058991924</v>
      </c>
      <c r="BN75" s="22">
        <f>BN14*Constants!$H72*(1-Constants!$H90)</f>
        <v>89222879.857941285</v>
      </c>
      <c r="BO75" s="22">
        <f>BO14*Constants!$H72*(1-Constants!$H90)</f>
        <v>89376851.272148341</v>
      </c>
      <c r="BP75" s="22">
        <f>BP14*Constants!$H72*(1-Constants!$H90)</f>
        <v>89517045.581042141</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12175458.752937716</v>
      </c>
      <c r="AL76" s="22">
        <f>AL15*Constants!$H73*(1-Constants!$H91)</f>
        <v>11541626.300919078</v>
      </c>
      <c r="AM76" s="22">
        <f>AM15*Constants!$H73*(1-Constants!$H91)</f>
        <v>11674614.291694432</v>
      </c>
      <c r="AN76" s="22">
        <f>AN15*Constants!$H73*(1-Constants!$H91)</f>
        <v>11750188.711666884</v>
      </c>
      <c r="AO76" s="22">
        <f>AO15*Constants!$H73*(1-Constants!$H91)</f>
        <v>11806491.649710268</v>
      </c>
      <c r="AP76" s="22">
        <f>AP15*Constants!$H73*(1-Constants!$H91)</f>
        <v>11872037.490026256</v>
      </c>
      <c r="AQ76" s="22">
        <f>AQ15*Constants!$H73*(1-Constants!$H91)</f>
        <v>11923481.206485873</v>
      </c>
      <c r="AR76" s="22">
        <f>AR15*Constants!$H73*(1-Constants!$H91)</f>
        <v>11955812.294466835</v>
      </c>
      <c r="AS76" s="22">
        <f>AS15*Constants!$H73*(1-Constants!$H91)</f>
        <v>11991713.156516846</v>
      </c>
      <c r="AT76" s="22">
        <f>AT15*Constants!$H73*(1-Constants!$H91)</f>
        <v>12035721.438117882</v>
      </c>
      <c r="AU76" s="22">
        <f>AU15*Constants!$H73*(1-Constants!$H91)</f>
        <v>12133374.185941234</v>
      </c>
      <c r="AV76" s="22">
        <f>AV15*Constants!$H73*(1-Constants!$H91)</f>
        <v>12212993.876574531</v>
      </c>
      <c r="AW76" s="22">
        <f>AW15*Constants!$H73*(1-Constants!$H91)</f>
        <v>12326360.054903924</v>
      </c>
      <c r="AX76" s="22">
        <f>AX15*Constants!$H73*(1-Constants!$H91)</f>
        <v>12448197.047431806</v>
      </c>
      <c r="AY76" s="22">
        <f>AY15*Constants!$H73*(1-Constants!$H91)</f>
        <v>12607732.507299226</v>
      </c>
      <c r="AZ76" s="22">
        <f>AZ15*Constants!$H73*(1-Constants!$H91)</f>
        <v>12786285.953625174</v>
      </c>
      <c r="BA76" s="22">
        <f>BA15*Constants!$H73*(1-Constants!$H91)</f>
        <v>12910504.030117603</v>
      </c>
      <c r="BB76" s="22">
        <f>BB15*Constants!$H73*(1-Constants!$H91)</f>
        <v>13035077.47346817</v>
      </c>
      <c r="BC76" s="22">
        <f>BC15*Constants!$H73*(1-Constants!$H91)</f>
        <v>13179722.47501808</v>
      </c>
      <c r="BD76" s="22">
        <f>BD15*Constants!$H73*(1-Constants!$H91)</f>
        <v>13323380.728408605</v>
      </c>
      <c r="BE76" s="22">
        <f>BE15*Constants!$H73*(1-Constants!$H91)</f>
        <v>13488798.951264914</v>
      </c>
      <c r="BF76" s="22">
        <f>BF15*Constants!$H73*(1-Constants!$H91)</f>
        <v>13648218.31086014</v>
      </c>
      <c r="BG76" s="22">
        <f>BG15*Constants!$H73*(1-Constants!$H91)</f>
        <v>13842042.608969199</v>
      </c>
      <c r="BH76" s="22">
        <f>BH15*Constants!$H73*(1-Constants!$H91)</f>
        <v>14038813.131978411</v>
      </c>
      <c r="BI76" s="22">
        <f>BI15*Constants!$H73*(1-Constants!$H91)</f>
        <v>14242720.345618842</v>
      </c>
      <c r="BJ76" s="22">
        <f>BJ15*Constants!$H73*(1-Constants!$H91)</f>
        <v>14455158.027301684</v>
      </c>
      <c r="BK76" s="22">
        <f>BK15*Constants!$H73*(1-Constants!$H91)</f>
        <v>14678709.525918869</v>
      </c>
      <c r="BL76" s="22">
        <f>BL15*Constants!$H73*(1-Constants!$H91)</f>
        <v>14926029.987204948</v>
      </c>
      <c r="BM76" s="22">
        <f>BM15*Constants!$H73*(1-Constants!$H91)</f>
        <v>15050830.067268815</v>
      </c>
      <c r="BN76" s="22">
        <f>BN15*Constants!$H73*(1-Constants!$H91)</f>
        <v>15158090.88671368</v>
      </c>
      <c r="BO76" s="22">
        <f>BO15*Constants!$H73*(1-Constants!$H91)</f>
        <v>15269629.521196194</v>
      </c>
      <c r="BP76" s="22">
        <f>BP15*Constants!$H73*(1-Constants!$H91)</f>
        <v>15377817.122171145</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101089951.77513912</v>
      </c>
      <c r="AN82" s="22">
        <f>((AN41*Constants!$H$45*Constants!$H$48)*(1+Constants!$H$51))*Constants!$H$54*Constants!$H$42*Constants!$H$57*Constants!$H$58*ttokg</f>
        <v>101623659.12864472</v>
      </c>
      <c r="AO82" s="22">
        <f>((AO41*Constants!$H$45*Constants!$H$48)*(1+Constants!$H$51))*Constants!$H$54*Constants!$H$42*Constants!$H$57*Constants!$H$58*ttokg</f>
        <v>102038281.88580422</v>
      </c>
      <c r="AP82" s="22">
        <f>((AP41*Constants!$H$45*Constants!$H$48)*(1+Constants!$H$51))*Constants!$H$54*Constants!$H$42*Constants!$H$57*Constants!$H$58*ttokg</f>
        <v>102411890.92041008</v>
      </c>
      <c r="AQ82" s="22">
        <f>((AQ41*Constants!$H$45*Constants!$H$48)*(1+Constants!$H$51))*Constants!$H$54*Constants!$H$42*Constants!$H$57*Constants!$H$58*ttokg</f>
        <v>102807088.75044426</v>
      </c>
      <c r="AR82" s="22">
        <f>((AR41*Constants!$H$45*Constants!$H$48)*(1+Constants!$H$51))*Constants!$H$54*Constants!$H$42*Constants!$H$57*Constants!$H$58*ttokg</f>
        <v>103173280.10560869</v>
      </c>
      <c r="AS82" s="22">
        <f>((AS41*Constants!$H$45*Constants!$H$48)*(1+Constants!$H$51))*Constants!$H$54*Constants!$H$42*Constants!$H$57*Constants!$H$58*ttokg</f>
        <v>103484886.99365814</v>
      </c>
      <c r="AT82" s="22">
        <f>((AT41*Constants!$H$45*Constants!$H$48)*(1+Constants!$H$51))*Constants!$H$54*Constants!$H$42*Constants!$H$57*Constants!$H$58*ttokg</f>
        <v>103790712.15099899</v>
      </c>
      <c r="AU82" s="22">
        <f>((AU41*Constants!$H$45*Constants!$H$48)*(1+Constants!$H$51))*Constants!$H$54*Constants!$H$42*Constants!$H$57*Constants!$H$58*ttokg</f>
        <v>104100328.28667092</v>
      </c>
      <c r="AV82" s="22">
        <f>((AV41*Constants!$H$45*Constants!$H$48)*(1+Constants!$H$51))*Constants!$H$54*Constants!$H$42*Constants!$H$57*Constants!$H$58*ttokg</f>
        <v>104511574.75808227</v>
      </c>
      <c r="AW82" s="22">
        <f>((AW41*Constants!$H$45*Constants!$H$48)*(1+Constants!$H$51))*Constants!$H$54*Constants!$H$42*Constants!$H$57*Constants!$H$58*ttokg</f>
        <v>104869077.8545564</v>
      </c>
      <c r="AX82" s="22">
        <f>((AX41*Constants!$H$45*Constants!$H$48)*(1+Constants!$H$51))*Constants!$H$54*Constants!$H$42*Constants!$H$57*Constants!$H$58*ttokg</f>
        <v>105293075.75379221</v>
      </c>
      <c r="AY82" s="22">
        <f>((AY41*Constants!$H$45*Constants!$H$48)*(1+Constants!$H$51))*Constants!$H$54*Constants!$H$42*Constants!$H$57*Constants!$H$58*ttokg</f>
        <v>105728600.21380486</v>
      </c>
      <c r="AZ82" s="22">
        <f>((AZ41*Constants!$H$45*Constants!$H$48)*(1+Constants!$H$51))*Constants!$H$54*Constants!$H$42*Constants!$H$57*Constants!$H$58*ttokg</f>
        <v>106235858.12831578</v>
      </c>
      <c r="BA82" s="22">
        <f>((BA41*Constants!$H$45*Constants!$H$48)*(1+Constants!$H$51))*Constants!$H$54*Constants!$H$42*Constants!$H$57*Constants!$H$58*ttokg</f>
        <v>106773599.69811028</v>
      </c>
      <c r="BB82" s="22">
        <f>((BB41*Constants!$H$45*Constants!$H$48)*(1+Constants!$H$51))*Constants!$H$54*Constants!$H$42*Constants!$H$57*Constants!$H$58*ttokg</f>
        <v>107191807.84173846</v>
      </c>
      <c r="BC82" s="22">
        <f>((BC41*Constants!$H$45*Constants!$H$48)*(1+Constants!$H$51))*Constants!$H$54*Constants!$H$42*Constants!$H$57*Constants!$H$58*ttokg</f>
        <v>107604890.09340332</v>
      </c>
      <c r="BD82" s="22">
        <f>((BD41*Constants!$H$45*Constants!$H$48)*(1+Constants!$H$51))*Constants!$H$54*Constants!$H$42*Constants!$H$57*Constants!$H$58*ttokg</f>
        <v>108051997.58430903</v>
      </c>
      <c r="BE82" s="22">
        <f>((BE41*Constants!$H$45*Constants!$H$48)*(1+Constants!$H$51))*Constants!$H$54*Constants!$H$42*Constants!$H$57*Constants!$H$58*ttokg</f>
        <v>108490398.29571167</v>
      </c>
      <c r="BF82" s="22">
        <f>((BF41*Constants!$H$45*Constants!$H$48)*(1+Constants!$H$51))*Constants!$H$54*Constants!$H$42*Constants!$H$57*Constants!$H$58*ttokg</f>
        <v>108964321.4016335</v>
      </c>
      <c r="BG82" s="22">
        <f>((BG41*Constants!$H$45*Constants!$H$48)*(1+Constants!$H$51))*Constants!$H$54*Constants!$H$42*Constants!$H$57*Constants!$H$58*ttokg</f>
        <v>109418965.53096198</v>
      </c>
      <c r="BH82" s="22">
        <f>((BH41*Constants!$H$45*Constants!$H$48)*(1+Constants!$H$51))*Constants!$H$54*Constants!$H$42*Constants!$H$57*Constants!$H$58*ttokg</f>
        <v>109931543.19327348</v>
      </c>
      <c r="BI82" s="22">
        <f>((BI41*Constants!$H$45*Constants!$H$48)*(1+Constants!$H$51))*Constants!$H$54*Constants!$H$42*Constants!$H$57*Constants!$H$58*ttokg</f>
        <v>110440708.36474726</v>
      </c>
      <c r="BJ82" s="22">
        <f>((BJ41*Constants!$H$45*Constants!$H$48)*(1+Constants!$H$51))*Constants!$H$54*Constants!$H$42*Constants!$H$57*Constants!$H$58*ttokg</f>
        <v>110953951.61405995</v>
      </c>
      <c r="BK82" s="22">
        <f>((BK41*Constants!$H$45*Constants!$H$48)*(1+Constants!$H$51))*Constants!$H$54*Constants!$H$42*Constants!$H$57*Constants!$H$58*ttokg</f>
        <v>111473249.49816123</v>
      </c>
      <c r="BL82" s="22">
        <f>((BL41*Constants!$H$45*Constants!$H$48)*(1+Constants!$H$51))*Constants!$H$54*Constants!$H$42*Constants!$H$57*Constants!$H$58*ttokg</f>
        <v>112002531.87987131</v>
      </c>
      <c r="BM82" s="22">
        <f>((BM41*Constants!$H$45*Constants!$H$48)*(1+Constants!$H$51))*Constants!$H$54*Constants!$H$42*Constants!$H$57*Constants!$H$58*ttokg</f>
        <v>112563326.04371913</v>
      </c>
      <c r="BN82" s="22">
        <f>((BN41*Constants!$H$45*Constants!$H$48)*(1+Constants!$H$51))*Constants!$H$54*Constants!$H$42*Constants!$H$57*Constants!$H$58*ttokg</f>
        <v>112902567.62362936</v>
      </c>
      <c r="BO82" s="22">
        <f>((BO41*Constants!$H$45*Constants!$H$48)*(1+Constants!$H$51))*Constants!$H$54*Constants!$H$42*Constants!$H$57*Constants!$H$58*ttokg</f>
        <v>113206327.54799847</v>
      </c>
      <c r="BP82" s="22">
        <f>((BP41*Constants!$H$45*Constants!$H$48)*(1+Constants!$H$51))*Constants!$H$54*Constants!$H$42*Constants!$H$57*Constants!$H$58*ttokg</f>
        <v>113512355.4684854</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188922595.57356519</v>
      </c>
      <c r="AN85" s="22">
        <f>SUM(AN82:AN84)/Constants!$H$41</f>
        <v>189812107.82940787</v>
      </c>
      <c r="AO85" s="22">
        <f>SUM(AO82:AO84)/Constants!$H$41</f>
        <v>190503145.75800705</v>
      </c>
      <c r="AP85" s="22">
        <f>SUM(AP82:AP84)/Constants!$H$41</f>
        <v>191125827.48235014</v>
      </c>
      <c r="AQ85" s="22">
        <f>SUM(AQ82:AQ84)/Constants!$H$41</f>
        <v>191784490.5324071</v>
      </c>
      <c r="AR85" s="22">
        <f>SUM(AR82:AR84)/Constants!$H$41</f>
        <v>192394809.45768115</v>
      </c>
      <c r="AS85" s="22">
        <f>SUM(AS82:AS84)/Constants!$H$41</f>
        <v>192914154.27109692</v>
      </c>
      <c r="AT85" s="22">
        <f>SUM(AT82:AT84)/Constants!$H$41</f>
        <v>193423862.86666501</v>
      </c>
      <c r="AU85" s="22">
        <f>SUM(AU82:AU84)/Constants!$H$41</f>
        <v>193939889.75945154</v>
      </c>
      <c r="AV85" s="22">
        <f>SUM(AV82:AV84)/Constants!$H$41</f>
        <v>194625300.54513711</v>
      </c>
      <c r="AW85" s="22">
        <f>SUM(AW82:AW84)/Constants!$H$41</f>
        <v>195221139.03926069</v>
      </c>
      <c r="AX85" s="22">
        <f>SUM(AX82:AX84)/Constants!$H$41</f>
        <v>195927802.20465371</v>
      </c>
      <c r="AY85" s="22">
        <f>SUM(AY82:AY84)/Constants!$H$41</f>
        <v>196653676.30467477</v>
      </c>
      <c r="AZ85" s="22">
        <f>SUM(AZ82:AZ84)/Constants!$H$41</f>
        <v>197499106.16219294</v>
      </c>
      <c r="BA85" s="22">
        <f>SUM(BA82:BA84)/Constants!$H$41</f>
        <v>198395342.11185047</v>
      </c>
      <c r="BB85" s="22">
        <f>SUM(BB82:BB84)/Constants!$H$41</f>
        <v>199092355.68456408</v>
      </c>
      <c r="BC85" s="22">
        <f>SUM(BC82:BC84)/Constants!$H$41</f>
        <v>199780826.10400555</v>
      </c>
      <c r="BD85" s="22">
        <f>SUM(BD82:BD84)/Constants!$H$41</f>
        <v>200526005.25551507</v>
      </c>
      <c r="BE85" s="22">
        <f>SUM(BE82:BE84)/Constants!$H$41</f>
        <v>201256673.10785276</v>
      </c>
      <c r="BF85" s="22">
        <f>SUM(BF82:BF84)/Constants!$H$41</f>
        <v>202046544.95105582</v>
      </c>
      <c r="BG85" s="22">
        <f>SUM(BG82:BG84)/Constants!$H$41</f>
        <v>202804285.1666033</v>
      </c>
      <c r="BH85" s="22">
        <f>SUM(BH82:BH84)/Constants!$H$41</f>
        <v>203658581.27045581</v>
      </c>
      <c r="BI85" s="22">
        <f>SUM(BI82:BI84)/Constants!$H$41</f>
        <v>204507189.88957876</v>
      </c>
      <c r="BJ85" s="22">
        <f>SUM(BJ82:BJ84)/Constants!$H$41</f>
        <v>205362595.3050999</v>
      </c>
      <c r="BK85" s="22">
        <f>SUM(BK82:BK84)/Constants!$H$41</f>
        <v>206228091.77860203</v>
      </c>
      <c r="BL85" s="22">
        <f>SUM(BL82:BL84)/Constants!$H$41</f>
        <v>207110229.08145216</v>
      </c>
      <c r="BM85" s="22">
        <f>SUM(BM82:BM84)/Constants!$H$41</f>
        <v>208044886.02119857</v>
      </c>
      <c r="BN85" s="22">
        <f>SUM(BN82:BN84)/Constants!$H$41</f>
        <v>208610288.65438226</v>
      </c>
      <c r="BO85" s="22">
        <f>SUM(BO82:BO84)/Constants!$H$41</f>
        <v>209116555.19499746</v>
      </c>
      <c r="BP85" s="22">
        <f>SUM(BP82:BP84)/Constants!$H$41</f>
        <v>209626601.72914234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53.622831414644288</v>
      </c>
      <c r="D4" s="22">
        <f>(Drivers!E5*1000000)/Drivers!E4</f>
        <v>53.886651531458405</v>
      </c>
      <c r="E4" s="22">
        <f>(Drivers!F5*1000000)/Drivers!F4</f>
        <v>54.134554523980704</v>
      </c>
      <c r="F4" s="22">
        <f>(Drivers!G5*1000000)/Drivers!G4</f>
        <v>54.40641076841726</v>
      </c>
      <c r="G4" s="22">
        <f>(Drivers!H5*1000000)/Drivers!H4</f>
        <v>54.753395987234406</v>
      </c>
      <c r="H4" s="22">
        <f>(Drivers!I5*1000000)/Drivers!I4</f>
        <v>55.209574899892893</v>
      </c>
      <c r="I4" s="22">
        <f>(Drivers!J5*1000000)/Drivers!J4</f>
        <v>56.431696424072321</v>
      </c>
      <c r="J4" s="22">
        <f>(Drivers!K5*1000000)/Drivers!K4</f>
        <v>56.893542492361782</v>
      </c>
      <c r="K4" s="22">
        <f>(Drivers!L5*1000000)/Drivers!L4</f>
        <v>56.380528425396044</v>
      </c>
      <c r="L4" s="22">
        <f>(Drivers!M5*1000000)/Drivers!M4</f>
        <v>57.045746450422598</v>
      </c>
      <c r="M4" s="22">
        <f>(Drivers!N5*1000000)/Drivers!N4</f>
        <v>58.722485797260632</v>
      </c>
      <c r="N4" s="22">
        <f>(Drivers!O5*1000000)/Drivers!O4</f>
        <v>59.625136804425487</v>
      </c>
      <c r="O4" s="22">
        <f>(Drivers!P5*1000000)/Drivers!P4</f>
        <v>61.113811931587861</v>
      </c>
      <c r="P4" s="22">
        <f>(Drivers!Q5*1000000)/Drivers!Q4</f>
        <v>62.170361887236155</v>
      </c>
      <c r="Q4" s="22">
        <f>(Drivers!R5*1000000)/Drivers!R4</f>
        <v>64.180233691267858</v>
      </c>
      <c r="R4" s="22">
        <f>(Drivers!S5*1000000)/Drivers!S4</f>
        <v>66.758325069054948</v>
      </c>
      <c r="S4" s="22">
        <f>(Drivers!T5*1000000)/Drivers!T4</f>
        <v>69.562931708474935</v>
      </c>
      <c r="T4" s="22">
        <f>(Drivers!U5*1000000)/Drivers!U4</f>
        <v>72.506016594727299</v>
      </c>
      <c r="U4" s="22">
        <f>(Drivers!V5*1000000)/Drivers!V4</f>
        <v>74.236575926468831</v>
      </c>
      <c r="V4" s="22">
        <f>(Drivers!W5*1000000)/Drivers!W4</f>
        <v>72.228023574576284</v>
      </c>
      <c r="W4" s="22">
        <f>(Drivers!X5*1000000)/Drivers!X4</f>
        <v>73.376788415535543</v>
      </c>
      <c r="X4" s="22">
        <f>(Drivers!Y5*1000000)/Drivers!Y4</f>
        <v>74.745854123627538</v>
      </c>
      <c r="Y4" s="22">
        <f>(Drivers!Z5*1000000)/Drivers!Z4</f>
        <v>76.09860264542948</v>
      </c>
      <c r="Z4" s="22">
        <f>(Drivers!AA5*1000000)/Drivers!AA4</f>
        <v>76.641987636129969</v>
      </c>
      <c r="AA4" s="22">
        <f>(Drivers!AB5*1000000)/Drivers!AB4</f>
        <v>77.466589143255405</v>
      </c>
      <c r="AB4" s="22">
        <f>(Drivers!AC5*1000000)/Drivers!AC4</f>
        <v>77.642871127104343</v>
      </c>
      <c r="AC4" s="22">
        <f>(Drivers!AD5*1000000)/Drivers!AD4</f>
        <v>77.390507312892836</v>
      </c>
      <c r="AD4" s="22">
        <f>(Drivers!AE5*1000000)/Drivers!AE4</f>
        <v>76.718733460333823</v>
      </c>
      <c r="AE4" s="22">
        <f>(Drivers!AF5*1000000)/Drivers!AF4</f>
        <v>76.346263724843865</v>
      </c>
      <c r="AF4" s="22">
        <f>(Drivers!AG5*1000000)/Drivers!AG4</f>
        <v>76.011523136193603</v>
      </c>
      <c r="AG4" s="22">
        <f>(Drivers!AH5*1000000)/Drivers!AH4</f>
        <v>70.177455195798046</v>
      </c>
      <c r="AH4" s="22">
        <f>(Drivers!AI5*1000000)/Drivers!AI4</f>
        <v>71.401534163306181</v>
      </c>
      <c r="AI4" s="22">
        <f>(Drivers!AJ5*1000000)/Drivers!AJ4</f>
        <v>72.097153801068586</v>
      </c>
      <c r="AJ4" s="22">
        <f>(Drivers!AK5*1000000)/Drivers!AK4</f>
        <v>72.615390386688091</v>
      </c>
      <c r="AK4" s="22">
        <f>(Drivers!AL5*1000000)/Drivers!AL4</f>
        <v>73.218702641205709</v>
      </c>
      <c r="AL4" s="22">
        <f>(Drivers!AM5*1000000)/Drivers!AM4</f>
        <v>73.692212850372201</v>
      </c>
      <c r="AM4" s="22">
        <f>(Drivers!AN5*1000000)/Drivers!AN4</f>
        <v>73.989802163237314</v>
      </c>
      <c r="AN4" s="22">
        <f>(Drivers!AO5*1000000)/Drivers!AO4</f>
        <v>74.320249220107755</v>
      </c>
      <c r="AO4" s="22">
        <f>(Drivers!AP5*1000000)/Drivers!AP4</f>
        <v>74.725320471954831</v>
      </c>
      <c r="AP4" s="22">
        <f>(Drivers!AQ5*1000000)/Drivers!AQ4</f>
        <v>75.624158585329027</v>
      </c>
      <c r="AQ4" s="22">
        <f>(Drivers!AR5*1000000)/Drivers!AR4</f>
        <v>76.357012643319507</v>
      </c>
      <c r="AR4" s="22">
        <f>(Drivers!AS5*1000000)/Drivers!AS4</f>
        <v>77.400483965133816</v>
      </c>
      <c r="AS4" s="22">
        <f>(Drivers!AT5*1000000)/Drivers!AT4</f>
        <v>78.521924323382024</v>
      </c>
      <c r="AT4" s="22">
        <f>(Drivers!AU5*1000000)/Drivers!AU4</f>
        <v>79.990357674821396</v>
      </c>
      <c r="AU4" s="22">
        <f>(Drivers!AV5*1000000)/Drivers!AV4</f>
        <v>81.633840796488258</v>
      </c>
      <c r="AV4" s="22">
        <f>(Drivers!AW5*1000000)/Drivers!AW4</f>
        <v>82.777197681062518</v>
      </c>
      <c r="AW4" s="22">
        <f>(Drivers!AX5*1000000)/Drivers!AX4</f>
        <v>83.923825515850069</v>
      </c>
      <c r="AX4" s="22">
        <f>(Drivers!AY5*1000000)/Drivers!AY4</f>
        <v>85.255200650703514</v>
      </c>
      <c r="AY4" s="22">
        <f>(Drivers!AZ5*1000000)/Drivers!AZ4</f>
        <v>86.577493328854743</v>
      </c>
      <c r="AZ4" s="22">
        <f>(Drivers!BA5*1000000)/Drivers!BA4</f>
        <v>88.100074174391551</v>
      </c>
      <c r="BA4" s="22">
        <f>(Drivers!BB5*1000000)/Drivers!BB4</f>
        <v>89.567438888727025</v>
      </c>
      <c r="BB4" s="22">
        <f>(Drivers!BC5*1000000)/Drivers!BC4</f>
        <v>91.351481532909105</v>
      </c>
      <c r="BC4" s="22">
        <f>(Drivers!BD5*1000000)/Drivers!BD4</f>
        <v>93.162642504940152</v>
      </c>
      <c r="BD4" s="22">
        <f>(Drivers!BE5*1000000)/Drivers!BE4</f>
        <v>95.039492663253057</v>
      </c>
      <c r="BE4" s="22">
        <f>(Drivers!BF5*1000000)/Drivers!BF4</f>
        <v>96.994860937772074</v>
      </c>
      <c r="BF4" s="22">
        <f>(Drivers!BG5*1000000)/Drivers!BG4</f>
        <v>99.052525588668729</v>
      </c>
      <c r="BG4" s="22">
        <f>(Drivers!BH5*1000000)/Drivers!BH4</f>
        <v>101.32897004902669</v>
      </c>
      <c r="BH4" s="22">
        <f>(Drivers!BI5*1000000)/Drivers!BI4</f>
        <v>102.47768394611506</v>
      </c>
      <c r="BI4" s="22">
        <f>(Drivers!BJ5*1000000)/Drivers!BJ4</f>
        <v>103.46495890496405</v>
      </c>
      <c r="BJ4" s="22">
        <f>(Drivers!BK5*1000000)/Drivers!BK4</f>
        <v>104.49160872303106</v>
      </c>
      <c r="BK4" s="22">
        <f>(Drivers!BL5*1000000)/Drivers!BL4</f>
        <v>105.48741417979825</v>
      </c>
      <c r="BL4">
        <v>89.344659551365254</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950287.9963288866</v>
      </c>
      <c r="AH5" s="93">
        <f>IF('Net zero activities &amp; levers'!$C$12="Off",((Data!$AJ$5*'Intermediate calculations'!AH4)+Data!$AK$5)*Drivers!AI4,'Net zero supporting data'!K205)</f>
        <v>984564.00791124313</v>
      </c>
      <c r="AI5" s="93">
        <f>IF('Net zero activities &amp; levers'!$C$12="Off",((Data!$AJ$5*'Intermediate calculations'!AI4)+Data!$AK$5)*Drivers!AJ4,'Net zero supporting data'!L205)</f>
        <v>1011578.7011118992</v>
      </c>
      <c r="AJ5" s="93">
        <f>IF('Net zero activities &amp; levers'!$C$12="Off",((Data!$AJ$5*'Intermediate calculations'!AJ4)+Data!$AK$5)*Drivers!AK4,'Net zero supporting data'!M205)</f>
        <v>1036281.731196172</v>
      </c>
      <c r="AK5" s="93">
        <f>IF('Net zero activities &amp; levers'!$C$12="Off",((Data!$AJ$5*'Intermediate calculations'!AK4)+Data!$AK$5)*Drivers!AL4,'Net zero supporting data'!N205)</f>
        <v>1062921.835597022</v>
      </c>
      <c r="AL5" s="93">
        <f>IF('Net zero activities &amp; levers'!$C$12="Off",((Data!$AJ$5*'Intermediate calculations'!AL4)+Data!$AK$5)*Drivers!AM4,'Net zero supporting data'!O205)</f>
        <v>1087974.7960240906</v>
      </c>
      <c r="AM5" s="93">
        <f>IF('Net zero activities &amp; levers'!$C$12="Off",((Data!$AJ$5*'Intermediate calculations'!AM4)+Data!$AK$5)*Drivers!AN4,'Net zero supporting data'!P205)</f>
        <v>1109543.82774984</v>
      </c>
      <c r="AN5" s="93">
        <f>IF('Net zero activities &amp; levers'!$C$12="Off",((Data!$AJ$5*'Intermediate calculations'!AN4)+Data!$AK$5)*Drivers!AO4,'Net zero supporting data'!Q205)</f>
        <v>1131045.9393060445</v>
      </c>
      <c r="AO5" s="93">
        <f>IF('Net zero activities &amp; levers'!$C$12="Off",((Data!$AJ$5*'Intermediate calculations'!AO4)+Data!$AK$5)*Drivers!AP4,'Net zero supporting data'!R205)</f>
        <v>1153182.022734632</v>
      </c>
      <c r="AP5" s="93">
        <f>IF('Net zero activities &amp; levers'!$C$12="Off",((Data!$AJ$5*'Intermediate calculations'!AP4)+Data!$AK$5)*Drivers!AQ4,'Net zero supporting data'!S205)</f>
        <v>1183370.6459369145</v>
      </c>
      <c r="AQ5" s="93">
        <f>IF('Net zero activities &amp; levers'!$C$12="Off",((Data!$AJ$5*'Intermediate calculations'!AQ4)+Data!$AK$5)*Drivers!AR4,'Net zero supporting data'!T205)</f>
        <v>1210039.6380474574</v>
      </c>
      <c r="AR5" s="93">
        <f>IF('Net zero activities &amp; levers'!$C$12="Off",((Data!$AJ$5*'Intermediate calculations'!AR4)+Data!$AK$5)*Drivers!AS4,'Net zero supporting data'!U205)</f>
        <v>1242381.7522569846</v>
      </c>
      <c r="AS5" s="93">
        <f>IF('Net zero activities &amp; levers'!$C$12="Off",((Data!$AJ$5*'Intermediate calculations'!AS4)+Data!$AK$5)*Drivers!AT4,'Net zero supporting data'!V205)</f>
        <v>1276299.8209828935</v>
      </c>
      <c r="AT5" s="93">
        <f>IF('Net zero activities &amp; levers'!$C$12="Off",((Data!$AJ$5*'Intermediate calculations'!AT4)+Data!$AK$5)*Drivers!AU4,'Net zero supporting data'!W205)</f>
        <v>1316790.6608235245</v>
      </c>
      <c r="AU5" s="93">
        <f>IF('Net zero activities &amp; levers'!$C$12="Off",((Data!$AJ$5*'Intermediate calculations'!AU4)+Data!$AK$5)*Drivers!AV4,'Net zero supporting data'!X205)</f>
        <v>1360810.4994514536</v>
      </c>
      <c r="AV5" s="93">
        <f>IF('Net zero activities &amp; levers'!$C$12="Off",((Data!$AJ$5*'Intermediate calculations'!AV4)+Data!$AK$5)*Drivers!AW4,'Net zero supporting data'!Y205)</f>
        <v>1395685.6798732223</v>
      </c>
      <c r="AW5" s="93">
        <f>IF('Net zero activities &amp; levers'!$C$12="Off",((Data!$AJ$5*'Intermediate calculations'!AW4)+Data!$AK$5)*Drivers!AX4,'Net zero supporting data'!Z205)</f>
        <v>1430803.0718638697</v>
      </c>
      <c r="AX5" s="93">
        <f>IF('Net zero activities &amp; levers'!$C$12="Off",((Data!$AJ$5*'Intermediate calculations'!AX4)+Data!$AK$5)*Drivers!AY4,'Net zero supporting data'!AA205)</f>
        <v>1469632.5148367805</v>
      </c>
      <c r="AY5" s="93">
        <f>IF('Net zero activities &amp; levers'!$C$12="Off",((Data!$AJ$5*'Intermediate calculations'!AY4)+Data!$AK$5)*Drivers!AZ4,'Net zero supporting data'!AB205)</f>
        <v>1508489.4013065456</v>
      </c>
      <c r="AZ5" s="93">
        <f>IF('Net zero activities &amp; levers'!$C$12="Off",((Data!$AJ$5*'Intermediate calculations'!AZ4)+Data!$AK$5)*Drivers!BA4,'Net zero supporting data'!AC205)</f>
        <v>1551442.1444001116</v>
      </c>
      <c r="BA5" s="93">
        <f>IF('Net zero activities &amp; levers'!$C$12="Off",((Data!$AJ$5*'Intermediate calculations'!BA4)+Data!$AK$5)*Drivers!BB4,'Net zero supporting data'!AD205)</f>
        <v>1593525.263667298</v>
      </c>
      <c r="BB5" s="93">
        <f>IF('Net zero activities &amp; levers'!$C$12="Off",((Data!$AJ$5*'Intermediate calculations'!BB4)+Data!$AK$5)*Drivers!BC4,'Net zero supporting data'!AE205)</f>
        <v>1642115.6003865851</v>
      </c>
      <c r="BC5" s="93">
        <f>IF('Net zero activities &amp; levers'!$C$12="Off",((Data!$AJ$5*'Intermediate calculations'!BC4)+Data!$AK$5)*Drivers!BD4,'Net zero supporting data'!AF205)</f>
        <v>1691533.9436601263</v>
      </c>
      <c r="BD5" s="93">
        <f>IF('Net zero activities &amp; levers'!$C$12="Off",((Data!$AJ$5*'Intermediate calculations'!BD4)+Data!$AK$5)*Drivers!BE4,'Net zero supporting data'!AG205)</f>
        <v>1742544.5033380014</v>
      </c>
      <c r="BE5" s="93">
        <f>IF('Net zero activities &amp; levers'!$C$12="Off",((Data!$AJ$5*'Intermediate calculations'!BE4)+Data!$AK$5)*Drivers!BF4,'Net zero supporting data'!AH205)</f>
        <v>1795409.5916991448</v>
      </c>
      <c r="BF5" s="93">
        <f>IF('Net zero activities &amp; levers'!$C$12="Off",((Data!$AJ$5*'Intermediate calculations'!BF4)+Data!$AK$5)*Drivers!BG4,'Net zero supporting data'!AI205)</f>
        <v>1850621.5339315194</v>
      </c>
      <c r="BG5" s="93">
        <f>IF('Net zero activities &amp; levers'!$C$12="Off",((Data!$AJ$5*'Intermediate calculations'!BG4)+Data!$AK$5)*Drivers!BH4,'Net zero supporting data'!AJ205)</f>
        <v>1910637.2425811677</v>
      </c>
      <c r="BH5" s="93">
        <f>IF('Net zero activities &amp; levers'!$C$12="Off",((Data!$AJ$5*'Intermediate calculations'!BH4)+Data!$AK$5)*Drivers!BI4,'Net zero supporting data'!AK205)</f>
        <v>1947524.6239543515</v>
      </c>
      <c r="BI5" s="93">
        <f>IF('Net zero activities &amp; levers'!$C$12="Off",((Data!$AJ$5*'Intermediate calculations'!BI4)+Data!$AK$5)*Drivers!BJ4,'Net zero supporting data'!AL205)</f>
        <v>1981009.4633170818</v>
      </c>
      <c r="BJ5" s="93">
        <f>IF('Net zero activities &amp; levers'!$C$12="Off",((Data!$AJ$5*'Intermediate calculations'!BJ4)+Data!$AK$5)*Drivers!BK4,'Net zero supporting data'!AM205)</f>
        <v>2015235.6569574976</v>
      </c>
      <c r="BK5" s="93">
        <f>IF('Net zero activities &amp; levers'!$C$12="Off",((Data!$AJ$5*'Intermediate calculations'!BK4)+Data!$AK$5)*Drivers!BL4,'Net zero supporting data'!AN205)</f>
        <v>2048711.365827014</v>
      </c>
      <c r="BL5" s="79">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0.1371891355196726</v>
      </c>
      <c r="AP6" s="22"/>
      <c r="AQ6" s="22">
        <f>(AQ8-AD8)/AD8</f>
        <v>0.23263628960304297</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16.04303076244269</v>
      </c>
      <c r="AH7" s="45">
        <f>AH5*ttokg/Drivers!AI4</f>
        <v>16.363001286435644</v>
      </c>
      <c r="AI7" s="45">
        <f>AI5*ttokg/Drivers!AJ4</f>
        <v>16.544834146816974</v>
      </c>
      <c r="AJ7" s="45">
        <f>AJ5*ttokg/Drivers!AK4</f>
        <v>16.680299616165374</v>
      </c>
      <c r="AK7" s="45">
        <f>AK5*ttokg/Drivers!AL4</f>
        <v>16.838003606948217</v>
      </c>
      <c r="AL7" s="45">
        <f>AL5*ttokg/Drivers!AM4</f>
        <v>16.961777737347212</v>
      </c>
      <c r="AM7" s="45">
        <f>AM5*ttokg/Drivers!AN4</f>
        <v>17.039566679808985</v>
      </c>
      <c r="AN7" s="45">
        <f>AN5*ttokg/Drivers!AO4</f>
        <v>17.125944536749053</v>
      </c>
      <c r="AO7" s="45">
        <f>AO5*ttokg/Drivers!AP4</f>
        <v>17.23182893158662</v>
      </c>
      <c r="AP7" s="45">
        <f>AP5*ttokg/Drivers!AQ4</f>
        <v>17.466782484221095</v>
      </c>
      <c r="AQ7" s="45">
        <f>AQ5*ttokg/Drivers!AR4</f>
        <v>17.65834830895129</v>
      </c>
      <c r="AR7" s="45">
        <f>AR5*ttokg/Drivers!AS4</f>
        <v>17.931108542951737</v>
      </c>
      <c r="AS7" s="45">
        <f>AS5*ttokg/Drivers!AT4</f>
        <v>18.224249646246729</v>
      </c>
      <c r="AT7" s="45">
        <f>AT5*ttokg/Drivers!AU4</f>
        <v>18.608093663978099</v>
      </c>
      <c r="AU7" s="45">
        <f>AU5*ttokg/Drivers!AV4</f>
        <v>19.037695159937005</v>
      </c>
      <c r="AV7" s="45">
        <f>AV5*ttokg/Drivers!AW4</f>
        <v>19.336565176642651</v>
      </c>
      <c r="AW7" s="45">
        <f>AW5*ttokg/Drivers!AX4</f>
        <v>19.636290209798602</v>
      </c>
      <c r="AX7" s="45">
        <f>AX5*ttokg/Drivers!AY4</f>
        <v>19.984307626025814</v>
      </c>
      <c r="AY7" s="45">
        <f>AY5*ttokg/Drivers!AZ4</f>
        <v>20.329950915658827</v>
      </c>
      <c r="AZ7" s="45">
        <f>AZ5*ttokg/Drivers!BA4</f>
        <v>20.727948923875417</v>
      </c>
      <c r="BA7" s="45">
        <f>BA5*ttokg/Drivers!BB4</f>
        <v>21.111513603113792</v>
      </c>
      <c r="BB7" s="45">
        <f>BB5*ttokg/Drivers!BC4</f>
        <v>21.577856931311633</v>
      </c>
      <c r="BC7" s="45">
        <f>BC5*ttokg/Drivers!BD4</f>
        <v>22.051288908037851</v>
      </c>
      <c r="BD7" s="45">
        <f>BD5*ttokg/Drivers!BE4</f>
        <v>22.541891838528656</v>
      </c>
      <c r="BE7" s="45">
        <f>BE5*ttokg/Drivers!BF4</f>
        <v>23.053019166098636</v>
      </c>
      <c r="BF7" s="45">
        <f>BF5*ttokg/Drivers!BG4</f>
        <v>23.590886455730672</v>
      </c>
      <c r="BG7" s="45">
        <f>BG5*ttokg/Drivers!BH4</f>
        <v>24.185942123016915</v>
      </c>
      <c r="BH7" s="45">
        <f>BH5*ttokg/Drivers!BI4</f>
        <v>24.486212446521932</v>
      </c>
      <c r="BI7" s="45">
        <f>BI5*ttokg/Drivers!BJ4</f>
        <v>24.744283121938494</v>
      </c>
      <c r="BJ7" s="45">
        <f>BJ5*ttokg/Drivers!BK4</f>
        <v>25.012646265954363</v>
      </c>
      <c r="BK7" s="45">
        <f>BK5*ttokg/Drivers!BL4</f>
        <v>25.272946787615542</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954030.32535697427</v>
      </c>
      <c r="AH8" s="94">
        <f>IF('Net zero activities &amp; levers'!$C$14="Off",((Data!$AJ$14*'Net zero Intermediate calcs'!AH5)+Data!$AK$14),IF('Net zero activities &amp; levers'!$C$14="On",((Data!$AJ$14*'Net zero Intermediate calcs'!AH5)+Data!$AK$14)*(1-'Net zero supporting data'!K213),"ERROR"))</f>
        <v>993192.95769847766</v>
      </c>
      <c r="AI8" s="94">
        <f>IF('Net zero activities &amp; levers'!$C$14="Off",((Data!$AJ$14*'Net zero Intermediate calcs'!AI5)+Data!$AK$14),IF('Net zero activities &amp; levers'!$C$14="On",((Data!$AJ$14*'Net zero Intermediate calcs'!AI5)+Data!$AK$14)*(1-'Net zero supporting data'!L213),"ERROR"))</f>
        <v>1024059.0488448697</v>
      </c>
      <c r="AJ8" s="94">
        <f>IF('Net zero activities &amp; levers'!$C$14="Off",((Data!$AJ$14*'Net zero Intermediate calcs'!AJ5)+Data!$AK$14),IF('Net zero activities &amp; levers'!$C$14="On",((Data!$AJ$14*'Net zero Intermediate calcs'!AJ5)+Data!$AK$14)*(1-'Net zero supporting data'!M213),"ERROR"))</f>
        <v>1052283.9104973688</v>
      </c>
      <c r="AK8" s="94">
        <f>IF('Net zero activities &amp; levers'!$C$14="Off",((Data!$AJ$14*'Net zero Intermediate calcs'!AK5)+Data!$AK$14),IF('Net zero activities &amp; levers'!$C$14="On",((Data!$AJ$14*'Net zero Intermediate calcs'!AK5)+Data!$AK$14)*(1-'Net zero supporting data'!N213),"ERROR"))</f>
        <v>1082722.0089232309</v>
      </c>
      <c r="AL8" s="94">
        <f>IF('Net zero activities &amp; levers'!$C$14="Off",((Data!$AJ$14*'Net zero Intermediate calcs'!AL5)+Data!$AK$14),IF('Net zero activities &amp; levers'!$C$14="On",((Data!$AJ$14*'Net zero Intermediate calcs'!AL5)+Data!$AK$14)*(1-'Net zero supporting data'!O213),"ERROR"))</f>
        <v>1111346.6893623215</v>
      </c>
      <c r="AM8" s="94">
        <f>IF('Net zero activities &amp; levers'!$C$14="Off",((Data!$AJ$14*'Net zero Intermediate calcs'!AM5)+Data!$AK$14),IF('Net zero activities &amp; levers'!$C$14="On",((Data!$AJ$14*'Net zero Intermediate calcs'!AM5)+Data!$AK$14)*(1-'Net zero supporting data'!P213),"ERROR"))</f>
        <v>1135990.748587478</v>
      </c>
      <c r="AN8" s="94">
        <f>IF('Net zero activities &amp; levers'!$C$14="Off",((Data!$AJ$14*'Net zero Intermediate calcs'!AN5)+Data!$AK$14),IF('Net zero activities &amp; levers'!$C$14="On",((Data!$AJ$14*'Net zero Intermediate calcs'!AN5)+Data!$AK$14)*(1-'Net zero supporting data'!Q213),"ERROR"))</f>
        <v>1160558.3470496947</v>
      </c>
      <c r="AO8" s="94">
        <f>IF('Net zero activities &amp; levers'!$C$14="Off",((Data!$AJ$14*'Net zero Intermediate calcs'!AO5)+Data!$AK$14),IF('Net zero activities &amp; levers'!$C$14="On",((Data!$AJ$14*'Net zero Intermediate calcs'!AO5)+Data!$AK$14)*(1-'Net zero supporting data'!R213),"ERROR"))</f>
        <v>1185850.3007156474</v>
      </c>
      <c r="AP8" s="94">
        <f>IF('Net zero activities &amp; levers'!$C$14="Off",((Data!$AJ$14*'Net zero Intermediate calcs'!AP5)+Data!$AK$14),IF('Net zero activities &amp; levers'!$C$14="On",((Data!$AJ$14*'Net zero Intermediate calcs'!AP5)+Data!$AK$14)*(1-'Net zero supporting data'!S213),"ERROR"))</f>
        <v>1220342.8188584449</v>
      </c>
      <c r="AQ8" s="94">
        <f>IF('Net zero activities &amp; levers'!$C$14="Off",((Data!$AJ$14*'Net zero Intermediate calcs'!AQ5)+Data!$AK$14),IF('Net zero activities &amp; levers'!$C$14="On",((Data!$AJ$14*'Net zero Intermediate calcs'!AQ5)+Data!$AK$14)*(1-'Net zero supporting data'!T213),"ERROR"))</f>
        <v>1250813.9234218844</v>
      </c>
      <c r="AR8" s="94">
        <f>IF('Net zero activities &amp; levers'!$C$14="Off",((Data!$AJ$14*'Net zero Intermediate calcs'!AR5)+Data!$AK$14),IF('Net zero activities &amp; levers'!$C$14="On",((Data!$AJ$14*'Net zero Intermediate calcs'!AR5)+Data!$AK$14)*(1-'Net zero supporting data'!U213),"ERROR"))</f>
        <v>1287766.9488604276</v>
      </c>
      <c r="AS8" s="94">
        <f>IF('Net zero activities &amp; levers'!$C$14="Off",((Data!$AJ$14*'Net zero Intermediate calcs'!AS5)+Data!$AK$14),IF('Net zero activities &amp; levers'!$C$14="On",((Data!$AJ$14*'Net zero Intermediate calcs'!AS5)+Data!$AK$14)*(1-'Net zero supporting data'!V213),"ERROR"))</f>
        <v>1326520.6075833801</v>
      </c>
      <c r="AT8" s="94">
        <f>IF('Net zero activities &amp; levers'!$C$14="Off",((Data!$AJ$14*'Net zero Intermediate calcs'!AT5)+Data!$AK$14),IF('Net zero activities &amp; levers'!$C$14="On",((Data!$AJ$14*'Net zero Intermediate calcs'!AT5)+Data!$AK$14)*(1-'Net zero supporting data'!W213),"ERROR"))</f>
        <v>1372784.0962645889</v>
      </c>
      <c r="AU8" s="94">
        <f>IF('Net zero activities &amp; levers'!$C$14="Off",((Data!$AJ$14*'Net zero Intermediate calcs'!AU5)+Data!$AK$14),IF('Net zero activities &amp; levers'!$C$14="On",((Data!$AJ$14*'Net zero Intermediate calcs'!AU5)+Data!$AK$14)*(1-'Net zero supporting data'!X213),"ERROR"))</f>
        <v>1423079.7017429487</v>
      </c>
      <c r="AV8" s="94">
        <f>IF('Net zero activities &amp; levers'!$C$14="Off",((Data!$AJ$14*'Net zero Intermediate calcs'!AV5)+Data!$AK$14),IF('Net zero activities &amp; levers'!$C$14="On",((Data!$AJ$14*'Net zero Intermediate calcs'!AV5)+Data!$AK$14)*(1-'Net zero supporting data'!Y213),"ERROR"))</f>
        <v>1462926.9244987131</v>
      </c>
      <c r="AW8" s="94">
        <f>IF('Net zero activities &amp; levers'!$C$14="Off",((Data!$AJ$14*'Net zero Intermediate calcs'!AW5)+Data!$AK$14),IF('Net zero activities &amp; levers'!$C$14="On",((Data!$AJ$14*'Net zero Intermediate calcs'!AW5)+Data!$AK$14)*(1-'Net zero supporting data'!Z213),"ERROR"))</f>
        <v>1503050.8901479167</v>
      </c>
      <c r="AX8" s="94">
        <f>IF('Net zero activities &amp; levers'!$C$14="Off",((Data!$AJ$14*'Net zero Intermediate calcs'!AX5)+Data!$AK$14),IF('Net zero activities &amp; levers'!$C$14="On",((Data!$AJ$14*'Net zero Intermediate calcs'!AX5)+Data!$AK$14)*(1-'Net zero supporting data'!AA213),"ERROR"))</f>
        <v>1547416.1219520816</v>
      </c>
      <c r="AY8" s="94">
        <f>IF('Net zero activities &amp; levers'!$C$14="Off",((Data!$AJ$14*'Net zero Intermediate calcs'!AY5)+Data!$AK$14),IF('Net zero activities &amp; levers'!$C$14="On",((Data!$AJ$14*'Net zero Intermediate calcs'!AY5)+Data!$AK$14)*(1-'Net zero supporting data'!AB213),"ERROR"))</f>
        <v>1591812.7097842041</v>
      </c>
      <c r="AZ8" s="94">
        <f>IF('Net zero activities &amp; levers'!$C$14="Off",((Data!$AJ$14*'Net zero Intermediate calcs'!AZ5)+Data!$AK$14),IF('Net zero activities &amp; levers'!$C$14="On",((Data!$AJ$14*'Net zero Intermediate calcs'!AZ5)+Data!$AK$14)*(1-'Net zero supporting data'!AC213),"ERROR"))</f>
        <v>1640889.0873490388</v>
      </c>
      <c r="BA8" s="94">
        <f>IF('Net zero activities &amp; levers'!$C$14="Off",((Data!$AJ$14*'Net zero Intermediate calcs'!BA5)+Data!$AK$14),IF('Net zero activities &amp; levers'!$C$14="On",((Data!$AJ$14*'Net zero Intermediate calcs'!BA5)+Data!$AK$14)*(1-'Net zero supporting data'!AD213),"ERROR"))</f>
        <v>1688971.8616147824</v>
      </c>
      <c r="BB8" s="94">
        <f>IF('Net zero activities &amp; levers'!$C$14="Off",((Data!$AJ$14*'Net zero Intermediate calcs'!BB5)+Data!$AK$14),IF('Net zero activities &amp; levers'!$C$14="On",((Data!$AJ$14*'Net zero Intermediate calcs'!BB5)+Data!$AK$14)*(1-'Net zero supporting data'!AE213),"ERROR"))</f>
        <v>1744489.5664012639</v>
      </c>
      <c r="BC8" s="94">
        <f>IF('Net zero activities &amp; levers'!$C$14="Off",((Data!$AJ$14*'Net zero Intermediate calcs'!BC5)+Data!$AK$14),IF('Net zero activities &amp; levers'!$C$14="On",((Data!$AJ$14*'Net zero Intermediate calcs'!BC5)+Data!$AK$14)*(1-'Net zero supporting data'!AF213),"ERROR"))</f>
        <v>1800953.3239740417</v>
      </c>
      <c r="BD8" s="94">
        <f>IF('Net zero activities &amp; levers'!$C$14="Off",((Data!$AJ$14*'Net zero Intermediate calcs'!BD5)+Data!$AK$14),IF('Net zero activities &amp; levers'!$C$14="On",((Data!$AJ$14*'Net zero Intermediate calcs'!BD5)+Data!$AK$14)*(1-'Net zero supporting data'!AG213),"ERROR"))</f>
        <v>1859236.2951242572</v>
      </c>
      <c r="BE8" s="94">
        <f>IF('Net zero activities &amp; levers'!$C$14="Off",((Data!$AJ$14*'Net zero Intermediate calcs'!BE5)+Data!$AK$14),IF('Net zero activities &amp; levers'!$C$14="On",((Data!$AJ$14*'Net zero Intermediate calcs'!BE5)+Data!$AK$14)*(1-'Net zero supporting data'!AH213),"ERROR"))</f>
        <v>1919638.1891490056</v>
      </c>
      <c r="BF8" s="94">
        <f>IF('Net zero activities &amp; levers'!$C$14="Off",((Data!$AJ$14*'Net zero Intermediate calcs'!BF5)+Data!$AK$14),IF('Net zero activities &amp; levers'!$C$14="On",((Data!$AJ$14*'Net zero Intermediate calcs'!BF5)+Data!$AK$14)*(1-'Net zero supporting data'!AI213),"ERROR"))</f>
        <v>1982721.5204552598</v>
      </c>
      <c r="BG8" s="94">
        <f>IF('Net zero activities &amp; levers'!$C$14="Off",((Data!$AJ$14*'Net zero Intermediate calcs'!BG5)+Data!$AK$14),IF('Net zero activities &amp; levers'!$C$14="On",((Data!$AJ$14*'Net zero Intermediate calcs'!BG5)+Data!$AK$14)*(1-'Net zero supporting data'!AJ213),"ERROR"))</f>
        <v>2051293.4757107194</v>
      </c>
      <c r="BH8" s="94">
        <f>IF('Net zero activities &amp; levers'!$C$14="Off",((Data!$AJ$14*'Net zero Intermediate calcs'!BH5)+Data!$AK$14),IF('Net zero activities &amp; levers'!$C$14="On",((Data!$AJ$14*'Net zero Intermediate calcs'!BH5)+Data!$AK$14)*(1-'Net zero supporting data'!AK213),"ERROR"))</f>
        <v>2093439.7724374491</v>
      </c>
      <c r="BI8" s="94">
        <f>IF('Net zero activities &amp; levers'!$C$14="Off",((Data!$AJ$14*'Net zero Intermediate calcs'!BI5)+Data!$AK$14),IF('Net zero activities &amp; levers'!$C$14="On",((Data!$AJ$14*'Net zero Intermediate calcs'!BI5)+Data!$AK$14)*(1-'Net zero supporting data'!AL213),"ERROR"))</f>
        <v>2131698.4376799338</v>
      </c>
      <c r="BJ8" s="94">
        <f>IF('Net zero activities &amp; levers'!$C$14="Off",((Data!$AJ$14*'Net zero Intermediate calcs'!BJ5)+Data!$AK$14),IF('Net zero activities &amp; levers'!$C$14="On",((Data!$AJ$14*'Net zero Intermediate calcs'!BJ5)+Data!$AK$14)*(1-'Net zero supporting data'!AM213),"ERROR"))</f>
        <v>2170804.1496957</v>
      </c>
      <c r="BK8" s="94">
        <f>IF('Net zero activities &amp; levers'!$C$14="Off",((Data!$AJ$14*'Net zero Intermediate calcs'!BK5)+Data!$AK$14),IF('Net zero activities &amp; levers'!$C$14="On",((Data!$AJ$14*'Net zero Intermediate calcs'!BK5)+Data!$AK$14)*(1-'Net zero supporting data'!AN213),"ERROR"))</f>
        <v>2209052.3827399118</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710657.39490542957</v>
      </c>
      <c r="AC9" s="22">
        <f t="shared" si="1"/>
        <v>725479.21201400959</v>
      </c>
      <c r="AD9" s="22">
        <f t="shared" si="1"/>
        <v>735691.54350705037</v>
      </c>
      <c r="AE9" s="22">
        <f t="shared" si="1"/>
        <v>749635.6315856725</v>
      </c>
      <c r="AF9" s="22">
        <f t="shared" si="1"/>
        <v>764253.10717659467</v>
      </c>
      <c r="AG9" s="22">
        <f t="shared" si="1"/>
        <v>705982.44076416094</v>
      </c>
      <c r="AH9" s="22">
        <f t="shared" si="1"/>
        <v>736949.17461227044</v>
      </c>
      <c r="AI9" s="22">
        <f t="shared" si="1"/>
        <v>761899.93234058307</v>
      </c>
      <c r="AJ9" s="22">
        <f t="shared" si="1"/>
        <v>785003.79723103705</v>
      </c>
      <c r="AK9" s="22">
        <f t="shared" si="1"/>
        <v>809876.06267457677</v>
      </c>
      <c r="AL9" s="22">
        <f t="shared" si="1"/>
        <v>833510.01702174114</v>
      </c>
      <c r="AM9" s="22">
        <f t="shared" si="1"/>
        <v>854265.04293778341</v>
      </c>
      <c r="AN9" s="22">
        <f t="shared" si="1"/>
        <v>875060.99367546989</v>
      </c>
      <c r="AO9" s="22">
        <f t="shared" si="1"/>
        <v>896502.82734102942</v>
      </c>
      <c r="AP9" s="22">
        <f t="shared" si="1"/>
        <v>925019.85669470124</v>
      </c>
      <c r="AQ9" s="22">
        <f t="shared" si="1"/>
        <v>950618.58180063218</v>
      </c>
      <c r="AR9" s="22">
        <f t="shared" si="1"/>
        <v>983853.94892936666</v>
      </c>
      <c r="AS9" s="22">
        <f t="shared" si="1"/>
        <v>1018767.826624036</v>
      </c>
      <c r="AT9" s="22">
        <f t="shared" si="1"/>
        <v>1059789.3223162626</v>
      </c>
      <c r="AU9" s="22">
        <f t="shared" si="1"/>
        <v>1104309.8485525283</v>
      </c>
      <c r="AV9" s="22">
        <f t="shared" si="1"/>
        <v>1141083.0011089963</v>
      </c>
      <c r="AW9" s="22">
        <f t="shared" si="1"/>
        <v>1178391.8978759667</v>
      </c>
      <c r="AX9" s="22">
        <f t="shared" si="1"/>
        <v>1219363.9040982404</v>
      </c>
      <c r="AY9" s="22">
        <f t="shared" si="1"/>
        <v>1260715.6661490898</v>
      </c>
      <c r="AZ9" s="22">
        <f t="shared" si="1"/>
        <v>1306147.713529835</v>
      </c>
      <c r="BA9" s="22">
        <f t="shared" si="1"/>
        <v>1351177.489291826</v>
      </c>
      <c r="BB9" s="22">
        <f t="shared" si="1"/>
        <v>1400825.1218202149</v>
      </c>
      <c r="BC9" s="22">
        <f t="shared" si="1"/>
        <v>1451568.3791230777</v>
      </c>
      <c r="BD9" s="22">
        <f t="shared" si="1"/>
        <v>1504122.1627555243</v>
      </c>
      <c r="BE9" s="22">
        <f t="shared" si="1"/>
        <v>1558746.2095889926</v>
      </c>
      <c r="BF9" s="22">
        <f t="shared" si="1"/>
        <v>1615918.0391710368</v>
      </c>
      <c r="BG9" s="22">
        <f t="shared" si="1"/>
        <v>1677958.0631313685</v>
      </c>
      <c r="BH9" s="22">
        <f t="shared" si="1"/>
        <v>1718714.0531711457</v>
      </c>
      <c r="BI9" s="22">
        <f t="shared" si="1"/>
        <v>1756519.5126482656</v>
      </c>
      <c r="BJ9" s="22">
        <f t="shared" si="1"/>
        <v>1795255.0317983441</v>
      </c>
      <c r="BK9" s="22">
        <f t="shared" si="1"/>
        <v>1833513.4776741266</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275547.03864190145</v>
      </c>
      <c r="AG10" s="22">
        <f t="shared" si="2"/>
        <v>248047.88459281332</v>
      </c>
      <c r="AH10" s="22">
        <f t="shared" si="2"/>
        <v>256243.78308620723</v>
      </c>
      <c r="AI10" s="22">
        <f t="shared" si="2"/>
        <v>262159.11650428665</v>
      </c>
      <c r="AJ10" s="22">
        <f t="shared" si="2"/>
        <v>267280.11326633173</v>
      </c>
      <c r="AK10" s="22">
        <f t="shared" si="2"/>
        <v>272845.94624865416</v>
      </c>
      <c r="AL10" s="22">
        <f t="shared" si="2"/>
        <v>277836.67234058038</v>
      </c>
      <c r="AM10" s="22">
        <f t="shared" si="2"/>
        <v>281725.70564969454</v>
      </c>
      <c r="AN10" s="22">
        <f t="shared" si="2"/>
        <v>285497.35337422485</v>
      </c>
      <c r="AO10" s="22">
        <f t="shared" si="2"/>
        <v>289347.47337461798</v>
      </c>
      <c r="AP10" s="22">
        <f t="shared" si="2"/>
        <v>295322.96216374368</v>
      </c>
      <c r="AQ10" s="22">
        <f t="shared" si="2"/>
        <v>300195.34162125224</v>
      </c>
      <c r="AR10" s="22">
        <f t="shared" si="2"/>
        <v>303912.99993106094</v>
      </c>
      <c r="AS10" s="22">
        <f t="shared" si="2"/>
        <v>307752.78095934412</v>
      </c>
      <c r="AT10" s="22">
        <f t="shared" si="2"/>
        <v>312994.77394832624</v>
      </c>
      <c r="AU10" s="22">
        <f t="shared" si="2"/>
        <v>318769.85319042043</v>
      </c>
      <c r="AV10" s="22">
        <f t="shared" si="2"/>
        <v>321843.92338971677</v>
      </c>
      <c r="AW10" s="22">
        <f t="shared" si="2"/>
        <v>324658.99227195</v>
      </c>
      <c r="AX10" s="22">
        <f t="shared" si="2"/>
        <v>328052.21785384114</v>
      </c>
      <c r="AY10" s="22">
        <f t="shared" si="2"/>
        <v>331097.04363511433</v>
      </c>
      <c r="AZ10" s="22">
        <f t="shared" si="2"/>
        <v>334741.37381920381</v>
      </c>
      <c r="BA10" s="22">
        <f t="shared" si="2"/>
        <v>337794.37232295633</v>
      </c>
      <c r="BB10" s="22">
        <f t="shared" si="2"/>
        <v>343664.44458104903</v>
      </c>
      <c r="BC10" s="22">
        <f t="shared" si="2"/>
        <v>349384.94485096401</v>
      </c>
      <c r="BD10" s="22">
        <f t="shared" si="2"/>
        <v>355114.13236873294</v>
      </c>
      <c r="BE10" s="22">
        <f t="shared" si="2"/>
        <v>360891.97956001293</v>
      </c>
      <c r="BF10" s="22">
        <f t="shared" si="2"/>
        <v>366803.48128422303</v>
      </c>
      <c r="BG10" s="22">
        <f t="shared" si="2"/>
        <v>373335.41257935087</v>
      </c>
      <c r="BH10" s="22">
        <f t="shared" si="2"/>
        <v>374725.71926630335</v>
      </c>
      <c r="BI10" s="22">
        <f t="shared" si="2"/>
        <v>375178.92503166827</v>
      </c>
      <c r="BJ10" s="22">
        <f t="shared" si="2"/>
        <v>375549.11789735593</v>
      </c>
      <c r="BK10" s="22">
        <f t="shared" si="2"/>
        <v>375538.90506578516</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2146845.3123571589</v>
      </c>
      <c r="AF12" s="22">
        <f>((Data!$AJ$6*'Net zero Intermediate calcs'!AF4)+Data!$AK$6)*Drivers!AG4</f>
        <v>2176243.6654550009</v>
      </c>
      <c r="AG12" s="22">
        <f>((Data!$AJ$6*'Net zero Intermediate calcs'!AG4)+Data!$AK$6)*Drivers!AH4</f>
        <v>2114546.284766383</v>
      </c>
      <c r="AH12" s="22">
        <f>((Data!$AJ$6*'Net zero Intermediate calcs'!AH4)+Data!$AK$6)*Drivers!AI4</f>
        <v>2168030.2925376878</v>
      </c>
      <c r="AI12" s="22">
        <f>((Data!$AJ$6*'Net zero Intermediate calcs'!AI4)+Data!$AK$6)*Drivers!AJ4</f>
        <v>2214616.7511662659</v>
      </c>
      <c r="AJ12" s="22">
        <f>((Data!$AJ$6*'Net zero Intermediate calcs'!AJ4)+Data!$AK$6)*Drivers!AK4</f>
        <v>2259040.0496738707</v>
      </c>
      <c r="AK12" s="22">
        <f>((Data!$AJ$6*'Net zero Intermediate calcs'!AK4)+Data!$AK$6)*Drivers!AL4</f>
        <v>2305782.0510715418</v>
      </c>
      <c r="AL12" s="22">
        <f>((Data!$AJ$6*'Net zero Intermediate calcs'!AL4)+Data!$AK$6)*Drivers!AM4</f>
        <v>2351176.5858181319</v>
      </c>
      <c r="AM12" s="22">
        <f>((Data!$AJ$6*'Net zero Intermediate calcs'!AM4)+Data!$AK$6)*Drivers!AN4</f>
        <v>2392118.4129915638</v>
      </c>
      <c r="AN12" s="22">
        <f>((Data!$AJ$6*'Net zero Intermediate calcs'!AN4)+Data!$AK$6)*Drivers!AO4</f>
        <v>2432119.1954823113</v>
      </c>
      <c r="AO12" s="22">
        <f>((Data!$AJ$6*'Net zero Intermediate calcs'!AO4)+Data!$AK$6)*Drivers!AP4</f>
        <v>2471863.0106131765</v>
      </c>
      <c r="AP12" s="22">
        <f>((Data!$AJ$6*'Net zero Intermediate calcs'!AP4)+Data!$AK$6)*Drivers!AQ4</f>
        <v>2519033.2928135851</v>
      </c>
      <c r="AQ12" s="22">
        <f>((Data!$AJ$6*'Net zero Intermediate calcs'!AQ4)+Data!$AK$6)*Drivers!AR4</f>
        <v>2561533.7619620301</v>
      </c>
      <c r="AR12" s="22">
        <f>((Data!$AJ$6*'Net zero Intermediate calcs'!AR4)+Data!$AK$6)*Drivers!AS4</f>
        <v>2609678.1733000781</v>
      </c>
      <c r="AS12" s="22">
        <f>((Data!$AJ$6*'Net zero Intermediate calcs'!AS4)+Data!$AK$6)*Drivers!AT4</f>
        <v>2659186.0168919116</v>
      </c>
      <c r="AT12" s="22">
        <f>((Data!$AJ$6*'Net zero Intermediate calcs'!AT4)+Data!$AK$6)*Drivers!AU4</f>
        <v>2715249.6980069876</v>
      </c>
      <c r="AU12" s="22">
        <f>((Data!$AJ$6*'Net zero Intermediate calcs'!AU4)+Data!$AK$6)*Drivers!AV4</f>
        <v>2774686.2644381216</v>
      </c>
      <c r="AV12" s="22">
        <f>((Data!$AJ$6*'Net zero Intermediate calcs'!AV4)+Data!$AK$6)*Drivers!AW4</f>
        <v>2824281.9289820613</v>
      </c>
      <c r="AW12" s="22">
        <f>((Data!$AJ$6*'Net zero Intermediate calcs'!AW4)+Data!$AK$6)*Drivers!AX4</f>
        <v>2873899.9669156359</v>
      </c>
      <c r="AX12" s="22">
        <f>((Data!$AJ$6*'Net zero Intermediate calcs'!AX4)+Data!$AK$6)*Drivers!AY4</f>
        <v>2927145.6587264463</v>
      </c>
      <c r="AY12" s="22">
        <f>((Data!$AJ$6*'Net zero Intermediate calcs'!AY4)+Data!$AK$6)*Drivers!AZ4</f>
        <v>2980171.9283386855</v>
      </c>
      <c r="AZ12" s="22">
        <f>((Data!$AJ$6*'Net zero Intermediate calcs'!AZ4)+Data!$AK$6)*Drivers!BA4</f>
        <v>3037207.7717517586</v>
      </c>
      <c r="BA12" s="22">
        <f>((Data!$AJ$6*'Net zero Intermediate calcs'!BA4)+Data!$AK$6)*Drivers!BB4</f>
        <v>3093072.1166480435</v>
      </c>
      <c r="BB12" s="22">
        <f>((Data!$AJ$6*'Net zero Intermediate calcs'!BB4)+Data!$AK$6)*Drivers!BC4</f>
        <v>3155468.8381095184</v>
      </c>
      <c r="BC12" s="22">
        <f>((Data!$AJ$6*'Net zero Intermediate calcs'!BC4)+Data!$AK$6)*Drivers!BD4</f>
        <v>3218474.3671187363</v>
      </c>
      <c r="BD12" s="22">
        <f>((Data!$AJ$6*'Net zero Intermediate calcs'!BD4)+Data!$AK$6)*Drivers!BE4</f>
        <v>3282877.0661588907</v>
      </c>
      <c r="BE12" s="22">
        <f>((Data!$AJ$6*'Net zero Intermediate calcs'!BE4)+Data!$AK$6)*Drivers!BF4</f>
        <v>3348942.6213601199</v>
      </c>
      <c r="BF12" s="22">
        <f>((Data!$AJ$6*'Net zero Intermediate calcs'!BF4)+Data!$AK$6)*Drivers!BG4</f>
        <v>3417176.4481105525</v>
      </c>
      <c r="BG12" s="22">
        <f>((Data!$AJ$6*'Net zero Intermediate calcs'!BG4)+Data!$AK$6)*Drivers!BH4</f>
        <v>3490161.172838788</v>
      </c>
      <c r="BH12" s="22">
        <f>((Data!$AJ$6*'Net zero Intermediate calcs'!BH4)+Data!$AK$6)*Drivers!BI4</f>
        <v>3538794.7445545043</v>
      </c>
      <c r="BI12" s="22">
        <f>((Data!$AJ$6*'Net zero Intermediate calcs'!BI4)+Data!$AK$6)*Drivers!BJ4</f>
        <v>3583618.242554443</v>
      </c>
      <c r="BJ12" s="22">
        <f>((Data!$AJ$6*'Net zero Intermediate calcs'!BJ4)+Data!$AK$6)*Drivers!BK4</f>
        <v>3628941.9466746976</v>
      </c>
      <c r="BK12" s="22">
        <f>((Data!$AJ$6*'Net zero Intermediate calcs'!BK4)+Data!$AK$6)*Drivers!BL4</f>
        <v>3673205.7911834097</v>
      </c>
      <c r="BL12">
        <v>3795265.5831033587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37.683091125148373</v>
      </c>
      <c r="AB13" s="45">
        <f>AB12*ttokg/Drivers!AC4</f>
        <v>37.731090083648773</v>
      </c>
      <c r="AC13" s="45">
        <f>AC12*ttokg/Drivers!AD4</f>
        <v>37.662375175971526</v>
      </c>
      <c r="AD13" s="45">
        <f>AD12*ttokg/Drivers!AE4</f>
        <v>37.479461161920796</v>
      </c>
      <c r="AE13" s="45">
        <f>AE12*ttokg/Drivers!AF4</f>
        <v>37.378043200844516</v>
      </c>
      <c r="AF13" s="45">
        <f>AF12*ttokg/Drivers!AG4</f>
        <v>37.286898324481022</v>
      </c>
      <c r="AG13" s="45">
        <f>AG12*ttokg/Drivers!AH4</f>
        <v>35.698368522141436</v>
      </c>
      <c r="AH13" s="45">
        <f>AH12*ttokg/Drivers!AI4</f>
        <v>36.031666992466057</v>
      </c>
      <c r="AI13" s="45">
        <f>AI12*ttokg/Drivers!AJ4</f>
        <v>36.221073858647202</v>
      </c>
      <c r="AJ13" s="45">
        <f>AJ12*ttokg/Drivers!AK4</f>
        <v>36.362181961831801</v>
      </c>
      <c r="AK13" s="45">
        <f>AK12*ttokg/Drivers!AL4</f>
        <v>36.526454902464195</v>
      </c>
      <c r="AL13" s="45">
        <f>AL12*ttokg/Drivers!AM4</f>
        <v>36.655384679535324</v>
      </c>
      <c r="AM13" s="45">
        <f>AM12*ttokg/Drivers!AN4</f>
        <v>36.736413816866886</v>
      </c>
      <c r="AN13" s="45">
        <f>AN12*ttokg/Drivers!AO4</f>
        <v>36.826389628478452</v>
      </c>
      <c r="AO13" s="45">
        <f>AO12*ttokg/Drivers!AP4</f>
        <v>36.936684496862597</v>
      </c>
      <c r="AP13" s="45">
        <f>AP12*ttokg/Drivers!AQ4</f>
        <v>37.181424727034958</v>
      </c>
      <c r="AQ13" s="45">
        <f>AQ12*ttokg/Drivers!AR4</f>
        <v>37.38096997124142</v>
      </c>
      <c r="AR13" s="45">
        <f>AR12*ttokg/Drivers!AS4</f>
        <v>37.665091669775563</v>
      </c>
      <c r="AS13" s="45">
        <f>AS12*ttokg/Drivers!AT4</f>
        <v>37.97044317559002</v>
      </c>
      <c r="AT13" s="45">
        <f>AT12*ttokg/Drivers!AU4</f>
        <v>38.370275705026202</v>
      </c>
      <c r="AU13" s="45">
        <f>AU12*ttokg/Drivers!AV4</f>
        <v>38.817771679547356</v>
      </c>
      <c r="AV13" s="45">
        <f>AV12*ttokg/Drivers!AW4</f>
        <v>39.129090729036037</v>
      </c>
      <c r="AW13" s="45">
        <f>AW12*ttokg/Drivers!AX4</f>
        <v>39.441300409547338</v>
      </c>
      <c r="AX13" s="45">
        <f>AX12*ttokg/Drivers!AY4</f>
        <v>39.803814028074925</v>
      </c>
      <c r="AY13" s="45">
        <f>AY12*ttokg/Drivers!AZ4</f>
        <v>40.163854628924732</v>
      </c>
      <c r="AZ13" s="45">
        <f>AZ12*ttokg/Drivers!BA4</f>
        <v>40.578430714482394</v>
      </c>
      <c r="BA13" s="45">
        <f>BA12*ttokg/Drivers!BB4</f>
        <v>40.97797226995241</v>
      </c>
      <c r="BB13" s="45">
        <f>BB12*ttokg/Drivers!BC4</f>
        <v>41.463740508835109</v>
      </c>
      <c r="BC13" s="45">
        <f>BC12*ttokg/Drivers!BD4</f>
        <v>41.956892664466437</v>
      </c>
      <c r="BD13" s="45">
        <f>BD12*ttokg/Drivers!BE4</f>
        <v>42.467931007088758</v>
      </c>
      <c r="BE13" s="45">
        <f>BE12*ttokg/Drivers!BF4</f>
        <v>43.000348663234902</v>
      </c>
      <c r="BF13" s="45">
        <f>BF12*ttokg/Drivers!BG4</f>
        <v>43.560620098974887</v>
      </c>
      <c r="BG13" s="45">
        <f>BG12*ttokg/Drivers!BH4</f>
        <v>44.180462018128871</v>
      </c>
      <c r="BH13" s="45">
        <f>BH12*ttokg/Drivers!BI4</f>
        <v>44.493239702333007</v>
      </c>
      <c r="BI13" s="45">
        <f>BI12*ttokg/Drivers!BJ4</f>
        <v>44.762059968270613</v>
      </c>
      <c r="BJ13" s="45">
        <f>BJ12*ttokg/Drivers!BK4</f>
        <v>45.041601421888892</v>
      </c>
      <c r="BK13" s="45">
        <f>BK12*ttokg/Drivers!BL4</f>
        <v>45.31274441534876</v>
      </c>
      <c r="BL13">
        <v>50.256436652233361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1.7769639975511994E-2</v>
      </c>
      <c r="Z14" s="22">
        <f>((Data!$AJ$6*LN('Net zero Intermediate calcs'!Z4))+Data!$AK$6)</f>
        <v>1.7771577329076322E-2</v>
      </c>
      <c r="AA14" s="22">
        <f>((Data!$AJ$6*LN('Net zero Intermediate calcs'!AA4))+Data!$AK$6)</f>
        <v>1.7774491233747497E-2</v>
      </c>
      <c r="AB14" s="22">
        <f>((Data!$AJ$6*LN('Net zero Intermediate calcs'!AB4))+Data!$AK$6)</f>
        <v>1.777511013834664E-2</v>
      </c>
      <c r="AC14" s="22">
        <f>((Data!$AJ$6*LN('Net zero Intermediate calcs'!AC4))+Data!$AK$6)</f>
        <v>1.7774223684486692E-2</v>
      </c>
      <c r="AD14" s="22">
        <f>((Data!$AJ$6*LN('Net zero Intermediate calcs'!AD4))+Data!$AK$6)</f>
        <v>1.7771849846659762E-2</v>
      </c>
      <c r="AE14" s="22">
        <f>((Data!$AJ$6*LN('Net zero Intermediate calcs'!AE4))+Data!$AK$6)</f>
        <v>1.7770524682015676E-2</v>
      </c>
      <c r="AF14" s="22">
        <f>((Data!$AJ$6*LN('Net zero Intermediate calcs'!AF4))+Data!$AK$6)</f>
        <v>1.7769328221698192E-2</v>
      </c>
      <c r="AG14" s="22">
        <f>((Data!$AJ$6*LN('Net zero Intermediate calcs'!AG4))+Data!$AK$6)</f>
        <v>1.7747584121173839E-2</v>
      </c>
      <c r="AH14" s="22">
        <f>((Data!$AJ$6*LN('Net zero Intermediate calcs'!AH4))+Data!$AK$6)</f>
        <v>1.7752292542629385E-2</v>
      </c>
      <c r="AI14" s="22">
        <f>((Data!$AJ$6*LN('Net zero Intermediate calcs'!AI4))+Data!$AK$6)</f>
        <v>1.7754932404394082E-2</v>
      </c>
      <c r="AJ14" s="22">
        <f>((Data!$AJ$6*LN('Net zero Intermediate calcs'!AJ4))+Data!$AK$6)</f>
        <v>1.7756882597546993E-2</v>
      </c>
      <c r="AK14" s="22">
        <f>((Data!$AJ$6*LN('Net zero Intermediate calcs'!AK4))+Data!$AK$6)</f>
        <v>1.7759135484706437E-2</v>
      </c>
      <c r="AL14" s="22">
        <f>((Data!$AJ$6*LN('Net zero Intermediate calcs'!AL4))+Data!$AK$6)</f>
        <v>1.7760890701098663E-2</v>
      </c>
      <c r="AM14" s="22">
        <f>((Data!$AJ$6*LN('Net zero Intermediate calcs'!AM4))+Data!$AK$6)</f>
        <v>1.7761988048626016E-2</v>
      </c>
      <c r="AN14" s="22">
        <f>((Data!$AJ$6*LN('Net zero Intermediate calcs'!AN4))+Data!$AK$6)</f>
        <v>1.7763201398087677E-2</v>
      </c>
      <c r="AO14" s="22">
        <f>((Data!$AJ$6*LN('Net zero Intermediate calcs'!AO4))+Data!$AK$6)</f>
        <v>1.7764681417120363E-2</v>
      </c>
      <c r="AP14" s="22">
        <f>((Data!$AJ$6*LN('Net zero Intermediate calcs'!AP4))+Data!$AK$6)</f>
        <v>1.7767937073840587E-2</v>
      </c>
      <c r="AQ14" s="22">
        <f>((Data!$AJ$6*LN('Net zero Intermediate calcs'!AQ4))+Data!$AK$6)</f>
        <v>1.7770563014793746E-2</v>
      </c>
      <c r="AR14" s="22">
        <f>((Data!$AJ$6*LN('Net zero Intermediate calcs'!AR4))+Data!$AK$6)</f>
        <v>1.7774258783348523E-2</v>
      </c>
      <c r="AS14" s="22">
        <f>((Data!$AJ$6*LN('Net zero Intermediate calcs'!AS4))+Data!$AK$6)</f>
        <v>1.7778175561886263E-2</v>
      </c>
      <c r="AT14" s="22">
        <f>((Data!$AJ$6*LN('Net zero Intermediate calcs'!AT4))+Data!$AK$6)</f>
        <v>1.7783220520708458E-2</v>
      </c>
      <c r="AU14" s="22">
        <f>((Data!$AJ$6*LN('Net zero Intermediate calcs'!AU4))+Data!$AK$6)</f>
        <v>1.7788758198894094E-2</v>
      </c>
      <c r="AV14" s="22">
        <f>((Data!$AJ$6*LN('Net zero Intermediate calcs'!AV4))+Data!$AK$6)</f>
        <v>1.7792545342034338E-2</v>
      </c>
      <c r="AW14" s="22">
        <f>((Data!$AJ$6*LN('Net zero Intermediate calcs'!AW4))+Data!$AK$6)</f>
        <v>1.7796291145130032E-2</v>
      </c>
      <c r="AX14" s="22">
        <f>((Data!$AJ$6*LN('Net zero Intermediate calcs'!AX4))+Data!$AK$6)</f>
        <v>1.7800576795788108E-2</v>
      </c>
      <c r="AY14" s="22">
        <f>((Data!$AJ$6*LN('Net zero Intermediate calcs'!AY4))+Data!$AK$6)</f>
        <v>1.7804767473354282E-2</v>
      </c>
      <c r="AZ14" s="22">
        <f>((Data!$AJ$6*LN('Net zero Intermediate calcs'!AZ4))+Data!$AK$6)</f>
        <v>1.7809514351748369E-2</v>
      </c>
      <c r="BA14" s="22">
        <f>((Data!$AJ$6*LN('Net zero Intermediate calcs'!BA4))+Data!$AK$6)</f>
        <v>1.7814012086122519E-2</v>
      </c>
      <c r="BB14" s="22">
        <f>((Data!$AJ$6*LN('Net zero Intermediate calcs'!BB4))+Data!$AK$6)</f>
        <v>1.781938227055594E-2</v>
      </c>
      <c r="BC14" s="22">
        <f>((Data!$AJ$6*LN('Net zero Intermediate calcs'!BC4))+Data!$AK$6)</f>
        <v>1.7824727855861533E-2</v>
      </c>
      <c r="BD14" s="22">
        <f>((Data!$AJ$6*LN('Net zero Intermediate calcs'!BD4))+Data!$AK$6)</f>
        <v>1.7830158774956105E-2</v>
      </c>
      <c r="BE14" s="22">
        <f>((Data!$AJ$6*LN('Net zero Intermediate calcs'!BE4))+Data!$AK$6)</f>
        <v>1.7835703991713858E-2</v>
      </c>
      <c r="BF14" s="22">
        <f>((Data!$AJ$6*LN('Net zero Intermediate calcs'!BF4))+Data!$AK$6)</f>
        <v>1.7841419875208597E-2</v>
      </c>
      <c r="BG14" s="22">
        <f>((Data!$AJ$6*LN('Net zero Intermediate calcs'!BG4))+Data!$AK$6)</f>
        <v>1.7847606759733934E-2</v>
      </c>
      <c r="BH14" s="22">
        <f>((Data!$AJ$6*LN('Net zero Intermediate calcs'!BH4))+Data!$AK$6)</f>
        <v>1.7850676149179484E-2</v>
      </c>
      <c r="BI14" s="22">
        <f>((Data!$AJ$6*LN('Net zero Intermediate calcs'!BI4))+Data!$AK$6)</f>
        <v>1.7853286801558878E-2</v>
      </c>
      <c r="BJ14" s="22">
        <f>((Data!$AJ$6*LN('Net zero Intermediate calcs'!BJ4))+Data!$AK$6)</f>
        <v>1.7855975283369071E-2</v>
      </c>
      <c r="BK14" s="22">
        <f>((Data!$AJ$6*LN('Net zero Intermediate calcs'!BK4))+Data!$AK$6)</f>
        <v>1.7858557874929348E-2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3033218.0532326009</v>
      </c>
      <c r="AH15" s="22">
        <f>((Data!$AJ$17*'Net zero Intermediate calcs'!AH12)+Data!$AK$17)</f>
        <v>3091737.7114846939</v>
      </c>
      <c r="AI15" s="22">
        <f>((Data!$AJ$17*'Net zero Intermediate calcs'!AI12)+Data!$AK$17)</f>
        <v>3142710.3994286647</v>
      </c>
      <c r="AJ15" s="22">
        <f>((Data!$AJ$17*'Net zero Intermediate calcs'!AJ12)+Data!$AK$17)</f>
        <v>3191316.2604219476</v>
      </c>
      <c r="AK15" s="22">
        <f>((Data!$AJ$17*'Net zero Intermediate calcs'!AK12)+Data!$AK$17)</f>
        <v>3242459.1358681312</v>
      </c>
      <c r="AL15" s="22">
        <f>((Data!$AJ$17*'Net zero Intermediate calcs'!AL12)+Data!$AK$17)</f>
        <v>3292127.6773738861</v>
      </c>
      <c r="AM15" s="22">
        <f>((Data!$AJ$17*'Net zero Intermediate calcs'!AM12)+Data!$AK$17)</f>
        <v>3336924.2779699042</v>
      </c>
      <c r="AN15" s="22">
        <f>((Data!$AJ$17*'Net zero Intermediate calcs'!AN12)+Data!$AK$17)</f>
        <v>3380691.2322188104</v>
      </c>
      <c r="AO15" s="22">
        <f>((Data!$AJ$17*'Net zero Intermediate calcs'!AO12)+Data!$AK$17)</f>
        <v>3424177.0250007864</v>
      </c>
      <c r="AP15" s="22">
        <f>((Data!$AJ$17*'Net zero Intermediate calcs'!AP12)+Data!$AK$17)</f>
        <v>3475788.5049374802</v>
      </c>
      <c r="AQ15" s="22">
        <f>((Data!$AJ$17*'Net zero Intermediate calcs'!AQ12)+Data!$AK$17)</f>
        <v>3522290.4974724334</v>
      </c>
      <c r="AR15" s="22">
        <f>((Data!$AJ$17*'Net zero Intermediate calcs'!AR12)+Data!$AK$17)</f>
        <v>3574967.8231937559</v>
      </c>
      <c r="AS15" s="22">
        <f>((Data!$AJ$17*'Net zero Intermediate calcs'!AS12)+Data!$AK$17)</f>
        <v>3629136.9516588543</v>
      </c>
      <c r="AT15" s="22">
        <f>((Data!$AJ$17*'Net zero Intermediate calcs'!AT12)+Data!$AK$17)</f>
        <v>3690479.1658256985</v>
      </c>
      <c r="AU15" s="22">
        <f>((Data!$AJ$17*'Net zero Intermediate calcs'!AU12)+Data!$AK$17)</f>
        <v>3755511.8307318212</v>
      </c>
      <c r="AV15" s="22">
        <f>((Data!$AJ$17*'Net zero Intermediate calcs'!AV12)+Data!$AK$17)</f>
        <v>3809777.0487070149</v>
      </c>
      <c r="AW15" s="22">
        <f>((Data!$AJ$17*'Net zero Intermediate calcs'!AW12)+Data!$AK$17)</f>
        <v>3864066.7465813393</v>
      </c>
      <c r="AX15" s="22">
        <f>((Data!$AJ$17*'Net zero Intermediate calcs'!AX12)+Data!$AK$17)</f>
        <v>3922325.6508408776</v>
      </c>
      <c r="AY15" s="22">
        <f>((Data!$AJ$17*'Net zero Intermediate calcs'!AY12)+Data!$AK$17)</f>
        <v>3980344.4737638002</v>
      </c>
      <c r="AZ15" s="22">
        <f>((Data!$AJ$17*'Net zero Intermediate calcs'!AZ12)+Data!$AK$17)</f>
        <v>4042750.3816928547</v>
      </c>
      <c r="BA15" s="22">
        <f>((Data!$AJ$17*'Net zero Intermediate calcs'!BA12)+Data!$AK$17)</f>
        <v>4103874.4916471131</v>
      </c>
      <c r="BB15" s="22">
        <f>((Data!$AJ$17*'Net zero Intermediate calcs'!BB12)+Data!$AK$17)</f>
        <v>4172146.0174383344</v>
      </c>
      <c r="BC15" s="22">
        <f>((Data!$AJ$17*'Net zero Intermediate calcs'!BC12)+Data!$AK$17)</f>
        <v>4241083.6715007862</v>
      </c>
      <c r="BD15" s="22">
        <f>((Data!$AJ$17*'Net zero Intermediate calcs'!BD12)+Data!$AK$17)</f>
        <v>4311550.0425786143</v>
      </c>
      <c r="BE15" s="22">
        <f>((Data!$AJ$17*'Net zero Intermediate calcs'!BE12)+Data!$AK$17)</f>
        <v>4383835.8318026029</v>
      </c>
      <c r="BF15" s="22">
        <f>((Data!$AJ$17*'Net zero Intermediate calcs'!BF12)+Data!$AK$17)</f>
        <v>4458494.0406590104</v>
      </c>
      <c r="BG15" s="22">
        <f>((Data!$AJ$17*'Net zero Intermediate calcs'!BG12)+Data!$AK$17)</f>
        <v>4538350.4561875956</v>
      </c>
      <c r="BH15" s="22">
        <f>((Data!$AJ$17*'Net zero Intermediate calcs'!BH12)+Data!$AK$17)</f>
        <v>4591562.997935622</v>
      </c>
      <c r="BI15" s="22">
        <f>((Data!$AJ$17*'Net zero Intermediate calcs'!BI12)+Data!$AK$17)</f>
        <v>4640606.738184779</v>
      </c>
      <c r="BJ15" s="22">
        <f>((Data!$AJ$17*'Net zero Intermediate calcs'!BJ12)+Data!$AK$17)</f>
        <v>4690197.7801870443</v>
      </c>
      <c r="BK15" s="22">
        <f>((Data!$AJ$17*'Net zero Intermediate calcs'!BK12)+Data!$AK$17)</f>
        <v>4738629.1741964389</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163484.42116083097</v>
      </c>
      <c r="Z18" s="22">
        <f t="shared" si="3"/>
        <v>165085.80191754238</v>
      </c>
      <c r="AA18" s="22">
        <f t="shared" si="3"/>
        <v>166751.80150266938</v>
      </c>
      <c r="AB18" s="22">
        <f t="shared" si="3"/>
        <v>168468.13366972576</v>
      </c>
      <c r="AC18" s="22">
        <f t="shared" si="3"/>
        <v>170240.70959794082</v>
      </c>
      <c r="AD18" s="22">
        <f t="shared" si="3"/>
        <v>172071.84906435863</v>
      </c>
      <c r="AE18" s="22">
        <f t="shared" si="3"/>
        <v>173932.88623482941</v>
      </c>
      <c r="AF18" s="22">
        <f t="shared" si="3"/>
        <v>175824.63311708838</v>
      </c>
      <c r="AG18" s="22">
        <f t="shared" si="3"/>
        <v>177485.9195152304</v>
      </c>
      <c r="AH18" s="22">
        <f t="shared" si="3"/>
        <v>179422.11241372328</v>
      </c>
      <c r="AI18" s="22">
        <f t="shared" si="3"/>
        <v>181420.04558407367</v>
      </c>
      <c r="AJ18" s="22">
        <f t="shared" si="3"/>
        <v>183441.11467772874</v>
      </c>
      <c r="AK18" s="22">
        <f t="shared" si="3"/>
        <v>185496.67140435928</v>
      </c>
      <c r="AL18" s="22">
        <f t="shared" si="3"/>
        <v>187582.77388546715</v>
      </c>
      <c r="AM18" s="22">
        <f t="shared" si="3"/>
        <v>189576.78505200258</v>
      </c>
      <c r="AN18" s="22">
        <f t="shared" si="3"/>
        <v>191477.95148505337</v>
      </c>
      <c r="AO18" s="22">
        <f t="shared" si="3"/>
        <v>193282.26169106562</v>
      </c>
      <c r="AP18" s="22">
        <f t="shared" si="3"/>
        <v>194994.39979628046</v>
      </c>
      <c r="AQ18" s="22">
        <f t="shared" si="3"/>
        <v>196595.24808212614</v>
      </c>
      <c r="AR18" s="22">
        <f t="shared" si="3"/>
        <v>198175.00925080059</v>
      </c>
      <c r="AS18" s="22">
        <f t="shared" si="3"/>
        <v>199727.15098070609</v>
      </c>
      <c r="AT18" s="22">
        <f t="shared" si="3"/>
        <v>201256.65790472753</v>
      </c>
      <c r="AU18" s="22">
        <f t="shared" si="3"/>
        <v>202758.36042477819</v>
      </c>
      <c r="AV18" s="22">
        <f t="shared" si="3"/>
        <v>204214.92638758</v>
      </c>
      <c r="AW18" s="22">
        <f t="shared" si="3"/>
        <v>205647.32131821659</v>
      </c>
      <c r="AX18" s="22">
        <f t="shared" si="3"/>
        <v>207058.96639153533</v>
      </c>
      <c r="AY18" s="22">
        <f t="shared" si="3"/>
        <v>208444.24385720835</v>
      </c>
      <c r="AZ18" s="22">
        <f t="shared" si="3"/>
        <v>209807.35426256538</v>
      </c>
      <c r="BA18" s="22">
        <f t="shared" si="3"/>
        <v>211141.08417225693</v>
      </c>
      <c r="BB18" s="22">
        <f t="shared" si="3"/>
        <v>212456.86811624662</v>
      </c>
      <c r="BC18" s="22">
        <f t="shared" si="3"/>
        <v>213746.69242165238</v>
      </c>
      <c r="BD18" s="22">
        <f t="shared" si="3"/>
        <v>215010.70618091294</v>
      </c>
      <c r="BE18" s="22">
        <f t="shared" si="3"/>
        <v>216248.43717771597</v>
      </c>
      <c r="BF18" s="22">
        <f t="shared" si="3"/>
        <v>217459.71855529171</v>
      </c>
      <c r="BG18" s="22">
        <f t="shared" si="3"/>
        <v>218650.14638535879</v>
      </c>
      <c r="BH18" s="22">
        <f t="shared" si="3"/>
        <v>219783.69982785804</v>
      </c>
      <c r="BI18" s="22">
        <f t="shared" si="3"/>
        <v>220884.65279708101</v>
      </c>
      <c r="BJ18" s="22">
        <f t="shared" si="3"/>
        <v>221957.5841234391</v>
      </c>
      <c r="BK18" s="22">
        <f t="shared" si="3"/>
        <v>222999.95890336367</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168493.35641070598</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173641.86960514105</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179139.45099554924</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182024.83461097445</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190555.95441817472</v>
      </c>
      <c r="AH19" s="94">
        <f>IF('Net zero activities &amp; levers'!$C$12="Off",(((Data!$AJ$7*'Intermediate calculations'!AH4)+Data!$AK$7)*Drivers!AI4),IF('Net zero activities &amp; levers'!$C$12="PB",(((Data!$AJ$7*'Intermediate calculations'!AH4)+Data!$AK$7)*Drivers!AI4),IF('Net zero activities &amp; levers'!$C$12="MS",'Net zero supporting data'!K206,"ERROR")))</f>
        <v>193606.874005716</v>
      </c>
      <c r="AI19" s="94">
        <f>IF('Net zero activities &amp; levers'!$C$12="Off",(((Data!$AJ$7*'Intermediate calculations'!AI4)+Data!$AK$7)*Drivers!AJ4),IF('Net zero activities &amp; levers'!$C$12="PB",(((Data!$AJ$7*'Intermediate calculations'!AI4)+Data!$AK$7)*Drivers!AJ4),IF('Net zero activities &amp; levers'!$C$12="MS",'Net zero supporting data'!L206,"ERROR")))</f>
        <v>196755.07966681782</v>
      </c>
      <c r="AJ19" s="94">
        <f>IF('Net zero activities &amp; levers'!$C$12="Off",(((Data!$AJ$7*'Intermediate calculations'!AJ4)+Data!$AK$7)*Drivers!AK4),IF('Net zero activities &amp; levers'!$C$12="PB",(((Data!$AJ$7*'Intermediate calculations'!AJ4)+Data!$AK$7)*Drivers!AK4),IF('Net zero activities &amp; levers'!$C$12="MS",'Net zero supporting data'!M206,"ERROR")))</f>
        <v>199939.74132444817</v>
      </c>
      <c r="AK19" s="94">
        <f>IF('Net zero activities &amp; levers'!$C$12="Off",(((Data!$AJ$7*'Intermediate calculations'!AK4)+Data!$AK$7)*Drivers!AL4),IF('Net zero activities &amp; levers'!$C$12="PB",(((Data!$AJ$7*'Intermediate calculations'!AK4)+Data!$AK$7)*Drivers!AL4),IF('Net zero activities &amp; levers'!$C$12="MS",'Net zero supporting data'!N206,"ERROR")))</f>
        <v>203178.74622187394</v>
      </c>
      <c r="AL19" s="94">
        <f>IF('Net zero activities &amp; levers'!$C$12="Off",(((Data!$AJ$7*'Intermediate calculations'!AL4)+Data!$AK$7)*Drivers!AM4),IF('Net zero activities &amp; levers'!$C$12="PB",(((Data!$AJ$7*'Intermediate calculations'!AL4)+Data!$AK$7)*Drivers!AM4),IF('Net zero activities &amp; levers'!$C$12="MS",'Net zero supporting data'!O206,"ERROR")))</f>
        <v>206465.88301810154</v>
      </c>
      <c r="AM19" s="94">
        <f>IF('Net zero activities &amp; levers'!$C$12="Off",(((Data!$AJ$7*'Intermediate calculations'!AM4)+Data!$AK$7)*Drivers!AN4),IF('Net zero activities &amp; levers'!$C$12="PB",(((Data!$AJ$7*'Intermediate calculations'!AM4)+Data!$AK$7)*Drivers!AN4),IF('Net zero activities &amp; levers'!$C$12="MS",'Net zero supporting data'!P206,"ERROR")))</f>
        <v>209607.90865536852</v>
      </c>
      <c r="AN19" s="94">
        <f>IF('Net zero activities &amp; levers'!$C$12="Off",(((Data!$AJ$7*'Intermediate calculations'!AN4)+Data!$AK$7)*Drivers!AO4),IF('Net zero activities &amp; levers'!$C$12="PB",(((Data!$AJ$7*'Intermediate calculations'!AN4)+Data!$AK$7)*Drivers!AO4),IF('Net zero activities &amp; levers'!$C$12="MS",'Net zero supporting data'!Q206,"ERROR")))</f>
        <v>212603.6359479774</v>
      </c>
      <c r="AO19" s="94">
        <f>IF('Net zero activities &amp; levers'!$C$12="Off",(((Data!$AJ$7*'Intermediate calculations'!AO4)+Data!$AK$7)*Drivers!AP4),IF('Net zero activities &amp; levers'!$C$12="PB",(((Data!$AJ$7*'Intermediate calculations'!AO4)+Data!$AK$7)*Drivers!AP4),IF('Net zero activities &amp; levers'!$C$12="MS",'Net zero supporting data'!R206,"ERROR")))</f>
        <v>215446.74386031833</v>
      </c>
      <c r="AP19" s="94">
        <f>IF('Net zero activities &amp; levers'!$C$12="Off",(((Data!$AJ$7*'Intermediate calculations'!AP4)+Data!$AK$7)*Drivers!AQ4),IF('Net zero activities &amp; levers'!$C$12="PB",(((Data!$AJ$7*'Intermediate calculations'!AP4)+Data!$AK$7)*Drivers!AQ4),IF('Net zero activities &amp; levers'!$C$12="MS",'Net zero supporting data'!S206,"ERROR")))</f>
        <v>218144.61331632224</v>
      </c>
      <c r="AQ19" s="94">
        <f>IF('Net zero activities &amp; levers'!$C$12="Off",(((Data!$AJ$7*'Intermediate calculations'!AQ4)+Data!$AK$7)*Drivers!AR4),IF('Net zero activities &amp; levers'!$C$12="PB",(((Data!$AJ$7*'Intermediate calculations'!AQ4)+Data!$AK$7)*Drivers!AR4),IF('Net zero activities &amp; levers'!$C$12="MS",'Net zero supporting data'!T206,"ERROR")))</f>
        <v>220667.11993008491</v>
      </c>
      <c r="AR19" s="94">
        <f>IF('Net zero activities &amp; levers'!$C$12="Off",(((Data!$AJ$7*'Intermediate calculations'!AR4)+Data!$AK$7)*Drivers!AS4),IF('Net zero activities &amp; levers'!$C$12="PB",(((Data!$AJ$7*'Intermediate calculations'!AR4)+Data!$AK$7)*Drivers!AS4),IF('Net zero activities &amp; levers'!$C$12="MS",'Net zero supporting data'!U206,"ERROR")))</f>
        <v>223156.3989150959</v>
      </c>
      <c r="AS19" s="94">
        <f>IF('Net zero activities &amp; levers'!$C$12="Off",(((Data!$AJ$7*'Intermediate calculations'!AS4)+Data!$AK$7)*Drivers!AT4),IF('Net zero activities &amp; levers'!$C$12="PB",(((Data!$AJ$7*'Intermediate calculations'!AS4)+Data!$AK$7)*Drivers!AT4),IF('Net zero activities &amp; levers'!$C$12="MS",'Net zero supporting data'!V206,"ERROR")))</f>
        <v>225602.15708831049</v>
      </c>
      <c r="AT19" s="94">
        <f>IF('Net zero activities &amp; levers'!$C$12="Off",(((Data!$AJ$7*'Intermediate calculations'!AT4)+Data!$AK$7)*Drivers!AU4),IF('Net zero activities &amp; levers'!$C$12="PB",(((Data!$AJ$7*'Intermediate calculations'!AT4)+Data!$AK$7)*Drivers!AU4),IF('Net zero activities &amp; levers'!$C$12="MS",'Net zero supporting data'!W206,"ERROR")))</f>
        <v>228012.24889135826</v>
      </c>
      <c r="AU19" s="94">
        <f>IF('Net zero activities &amp; levers'!$C$12="Off",(((Data!$AJ$7*'Intermediate calculations'!AU4)+Data!$AK$7)*Drivers!AV4),IF('Net zero activities &amp; levers'!$C$12="PB",(((Data!$AJ$7*'Intermediate calculations'!AU4)+Data!$AK$7)*Drivers!AV4),IF('Net zero activities &amp; levers'!$C$12="MS",'Net zero supporting data'!X206,"ERROR")))</f>
        <v>230378.52842716736</v>
      </c>
      <c r="AV19" s="94">
        <f>IF('Net zero activities &amp; levers'!$C$12="Off",(((Data!$AJ$7*'Intermediate calculations'!AV4)+Data!$AK$7)*Drivers!AW4),IF('Net zero activities &amp; levers'!$C$12="PB",(((Data!$AJ$7*'Intermediate calculations'!AV4)+Data!$AK$7)*Drivers!AW4),IF('Net zero activities &amp; levers'!$C$12="MS",'Net zero supporting data'!Y206,"ERROR")))</f>
        <v>232673.68488080223</v>
      </c>
      <c r="AW19" s="94">
        <f>IF('Net zero activities &amp; levers'!$C$12="Off",(((Data!$AJ$7*'Intermediate calculations'!AW4)+Data!$AK$7)*Drivers!AX4),IF('Net zero activities &amp; levers'!$C$12="PB",(((Data!$AJ$7*'Intermediate calculations'!AW4)+Data!$AK$7)*Drivers!AX4),IF('Net zero activities &amp; levers'!$C$12="MS",'Net zero supporting data'!Z206,"ERROR")))</f>
        <v>234930.75428456656</v>
      </c>
      <c r="AX19" s="94">
        <f>IF('Net zero activities &amp; levers'!$C$12="Off",(((Data!$AJ$7*'Intermediate calculations'!AX4)+Data!$AK$7)*Drivers!AY4),IF('Net zero activities &amp; levers'!$C$12="PB",(((Data!$AJ$7*'Intermediate calculations'!AX4)+Data!$AK$7)*Drivers!AY4),IF('Net zero activities &amp; levers'!$C$12="MS",'Net zero supporting data'!AA206,"ERROR")))</f>
        <v>237155.12749045767</v>
      </c>
      <c r="AY19" s="94">
        <f>IF('Net zero activities &amp; levers'!$C$12="Off",(((Data!$AJ$7*'Intermediate calculations'!AY4)+Data!$AK$7)*Drivers!AZ4),IF('Net zero activities &amp; levers'!$C$12="PB",(((Data!$AJ$7*'Intermediate calculations'!AY4)+Data!$AK$7)*Drivers!AZ4),IF('Net zero activities &amp; levers'!$C$12="MS",'Net zero supporting data'!AB206,"ERROR")))</f>
        <v>239337.95243392853</v>
      </c>
      <c r="AZ19" s="94">
        <f>IF('Net zero activities &amp; levers'!$C$12="Off",(((Data!$AJ$7*'Intermediate calculations'!AZ4)+Data!$AK$7)*Drivers!BA4),IF('Net zero activities &amp; levers'!$C$12="PB",(((Data!$AJ$7*'Intermediate calculations'!AZ4)+Data!$AK$7)*Drivers!BA4),IF('Net zero activities &amp; levers'!$C$12="MS",'Net zero supporting data'!AC206,"ERROR")))</f>
        <v>241485.84804852473</v>
      </c>
      <c r="BA19" s="94">
        <f>IF('Net zero activities &amp; levers'!$C$12="Off",(((Data!$AJ$7*'Intermediate calculations'!BA4)+Data!$AK$7)*Drivers!BB4),IF('Net zero activities &amp; levers'!$C$12="PB",(((Data!$AJ$7*'Intermediate calculations'!BA4)+Data!$AK$7)*Drivers!BB4),IF('Net zero activities &amp; levers'!$C$12="MS",'Net zero supporting data'!AD206,"ERROR")))</f>
        <v>243587.44789900185</v>
      </c>
      <c r="BB19" s="94">
        <f>IF('Net zero activities &amp; levers'!$C$12="Off",(((Data!$AJ$7*'Intermediate calculations'!BB4)+Data!$AK$7)*Drivers!BC4),IF('Net zero activities &amp; levers'!$C$12="PB",(((Data!$AJ$7*'Intermediate calculations'!BB4)+Data!$AK$7)*Drivers!BC4),IF('Net zero activities &amp; levers'!$C$12="MS",'Net zero supporting data'!AE206,"ERROR")))</f>
        <v>245660.76973114745</v>
      </c>
      <c r="BC19" s="94">
        <f>IF('Net zero activities &amp; levers'!$C$12="Off",(((Data!$AJ$7*'Intermediate calculations'!BC4)+Data!$AK$7)*Drivers!BD4),IF('Net zero activities &amp; levers'!$C$12="PB",(((Data!$AJ$7*'Intermediate calculations'!BC4)+Data!$AK$7)*Drivers!BD4),IF('Net zero activities &amp; levers'!$C$12="MS",'Net zero supporting data'!AF206,"ERROR")))</f>
        <v>247693.18615045788</v>
      </c>
      <c r="BD19" s="94">
        <f>IF('Net zero activities &amp; levers'!$C$12="Off",(((Data!$AJ$7*'Intermediate calculations'!BD4)+Data!$AK$7)*Drivers!BE4),IF('Net zero activities &amp; levers'!$C$12="PB",(((Data!$AJ$7*'Intermediate calculations'!BD4)+Data!$AK$7)*Drivers!BE4),IF('Net zero activities &amp; levers'!$C$12="MS",'Net zero supporting data'!AG206,"ERROR")))</f>
        <v>249684.93208654286</v>
      </c>
      <c r="BE19" s="94">
        <f>IF('Net zero activities &amp; levers'!$C$12="Off",(((Data!$AJ$7*'Intermediate calculations'!BE4)+Data!$AK$7)*Drivers!BF4),IF('Net zero activities &amp; levers'!$C$12="PB",(((Data!$AJ$7*'Intermediate calculations'!BE4)+Data!$AK$7)*Drivers!BF4),IF('Net zero activities &amp; levers'!$C$12="MS",'Net zero supporting data'!AH206,"ERROR")))</f>
        <v>251635.26345341888</v>
      </c>
      <c r="BF19" s="94">
        <f>IF('Net zero activities &amp; levers'!$C$12="Off",(((Data!$AJ$7*'Intermediate calculations'!BF4)+Data!$AK$7)*Drivers!BG4),IF('Net zero activities &amp; levers'!$C$12="PB",(((Data!$AJ$7*'Intermediate calculations'!BF4)+Data!$AK$7)*Drivers!BG4),IF('Net zero activities &amp; levers'!$C$12="MS",'Net zero supporting data'!AI206,"ERROR")))</f>
        <v>253543.91732966559</v>
      </c>
      <c r="BG19" s="94">
        <f>IF('Net zero activities &amp; levers'!$C$12="Off",(((Data!$AJ$7*'Intermediate calculations'!BG4)+Data!$AK$7)*Drivers!BH4),IF('Net zero activities &amp; levers'!$C$12="PB",(((Data!$AJ$7*'Intermediate calculations'!BG4)+Data!$AK$7)*Drivers!BH4),IF('Net zero activities &amp; levers'!$C$12="MS",'Net zero supporting data'!AJ206,"ERROR")))</f>
        <v>255419.71162016885</v>
      </c>
      <c r="BH19" s="94">
        <f>IF('Net zero activities &amp; levers'!$C$12="Off",(((Data!$AJ$7*'Intermediate calculations'!BH4)+Data!$AK$7)*Drivers!BI4),IF('Net zero activities &amp; levers'!$C$12="PB",(((Data!$AJ$7*'Intermediate calculations'!BH4)+Data!$AK$7)*Drivers!BI4),IF('Net zero activities &amp; levers'!$C$12="MS",'Net zero supporting data'!AK206,"ERROR")))</f>
        <v>257205.88716287323</v>
      </c>
      <c r="BI19" s="94">
        <f>IF('Net zero activities &amp; levers'!$C$12="Off",(((Data!$AJ$7*'Intermediate calculations'!BI4)+Data!$AK$7)*Drivers!BJ4),IF('Net zero activities &amp; levers'!$C$12="PB",(((Data!$AJ$7*'Intermediate calculations'!BI4)+Data!$AK$7)*Drivers!BJ4),IF('Net zero activities &amp; levers'!$C$12="MS",'Net zero supporting data'!AL206,"ERROR")))</f>
        <v>258940.69312222707</v>
      </c>
      <c r="BJ19" s="94">
        <f>IF('Net zero activities &amp; levers'!$C$12="Off",(((Data!$AJ$7*'Intermediate calculations'!BJ4)+Data!$AK$7)*Drivers!BK4),IF('Net zero activities &amp; levers'!$C$12="PB",(((Data!$AJ$7*'Intermediate calculations'!BJ4)+Data!$AK$7)*Drivers!BK4),IF('Net zero activities &amp; levers'!$C$12="MS",'Net zero supporting data'!AM206,"ERROR")))</f>
        <v>260631.34450423587</v>
      </c>
      <c r="BK19" s="94">
        <f>IF('Net zero activities &amp; levers'!$C$12="Off",(((Data!$AJ$7*'Intermediate calculations'!BK4)+Data!$AK$7)*Drivers!BL4),IF('Net zero activities &amp; levers'!$C$12="PB",(((Data!$AJ$7*'Intermediate calculations'!BK4)+Data!$AK$7)*Drivers!BL4),IF('Net zero activities &amp; levers'!$C$12="MS",'Net zero supporting data'!AN206,"ERROR")))</f>
        <v>262273.84698222054</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3.2201043953224932E-3</v>
      </c>
      <c r="Z20" s="22">
        <f>Z19/Drivers!AA4</f>
        <v>3.2203874945307114E-3</v>
      </c>
      <c r="AA20" s="22">
        <f>AA19/Drivers!AB4</f>
        <v>3.2208171052813916E-3</v>
      </c>
      <c r="AB20" s="22">
        <f>AB19/Drivers!AC4</f>
        <v>3.2209089467766568E-3</v>
      </c>
      <c r="AC20" s="22">
        <f>AC19/Drivers!AD4</f>
        <v>3.2207774672599076E-3</v>
      </c>
      <c r="AD20" s="22">
        <f>AD19/Drivers!AE4</f>
        <v>3.2204274784876446E-3</v>
      </c>
      <c r="AE20" s="22">
        <f>AE19/Drivers!AF4</f>
        <v>3.2202334247522502E-3</v>
      </c>
      <c r="AF20" s="22">
        <f>AF19/Drivers!AG4</f>
        <v>3.2200590275988004E-3</v>
      </c>
      <c r="AG20" s="22">
        <f>AG19/Drivers!AH4</f>
        <v>3.2170195251412701E-3</v>
      </c>
      <c r="AH20" s="22">
        <f>AH19/Drivers!AI4</f>
        <v>3.217657260434716E-3</v>
      </c>
      <c r="AI20" s="22">
        <f>AI19/Drivers!AJ4</f>
        <v>3.2180196726692128E-3</v>
      </c>
      <c r="AJ20" s="22">
        <f>AJ19/Drivers!AK4</f>
        <v>3.2182896697607218E-3</v>
      </c>
      <c r="AK20" s="22">
        <f>AK19/Drivers!AL4</f>
        <v>3.2186039905912297E-3</v>
      </c>
      <c r="AL20" s="22">
        <f>AL19/Drivers!AM4</f>
        <v>3.2188506856004637E-3</v>
      </c>
      <c r="AM20" s="22">
        <f>AM19/Drivers!AN4</f>
        <v>3.2190057272381391E-3</v>
      </c>
      <c r="AN20" s="22">
        <f>AN19/Drivers!AO4</f>
        <v>3.2191778874960763E-3</v>
      </c>
      <c r="AO20" s="22">
        <f>AO19/Drivers!AP4</f>
        <v>3.2193889263591891E-3</v>
      </c>
      <c r="AP20" s="22">
        <f>AP19/Drivers!AQ4</f>
        <v>3.2198572137844359E-3</v>
      </c>
      <c r="AQ20" s="22">
        <f>AQ19/Drivers!AR4</f>
        <v>3.2202390248522931E-3</v>
      </c>
      <c r="AR20" s="22">
        <f>AR19/Drivers!AS4</f>
        <v>3.2207826650154556E-3</v>
      </c>
      <c r="AS20" s="22">
        <f>AS19/Drivers!AT4</f>
        <v>3.2213669264192809E-3</v>
      </c>
      <c r="AT20" s="22">
        <f>AT19/Drivers!AU4</f>
        <v>3.2221319683807424E-3</v>
      </c>
      <c r="AU20" s="22">
        <f>AU19/Drivers!AV4</f>
        <v>3.222988209864087E-3</v>
      </c>
      <c r="AV20" s="22">
        <f>AV19/Drivers!AW4</f>
        <v>3.2235838896017936E-3</v>
      </c>
      <c r="AW20" s="22">
        <f>AW19/Drivers!AX4</f>
        <v>3.2241812734782444E-3</v>
      </c>
      <c r="AX20" s="22">
        <f>AX19/Drivers!AY4</f>
        <v>3.2248749092115996E-3</v>
      </c>
      <c r="AY20" s="22">
        <f>AY19/Drivers!AZ4</f>
        <v>3.2255638130580886E-3</v>
      </c>
      <c r="AZ20" s="22">
        <f>AZ19/Drivers!BA4</f>
        <v>3.2263570654283177E-3</v>
      </c>
      <c r="BA20" s="22">
        <f>BA19/Drivers!BB4</f>
        <v>3.2271215506384462E-3</v>
      </c>
      <c r="BB20" s="22">
        <f>BB19/Drivers!BC4</f>
        <v>3.2280510225021152E-3</v>
      </c>
      <c r="BC20" s="22">
        <f>BC19/Drivers!BD4</f>
        <v>3.2289946227964062E-3</v>
      </c>
      <c r="BD20" s="22">
        <f>BD19/Drivers!BE4</f>
        <v>3.229972446628232E-3</v>
      </c>
      <c r="BE20" s="22">
        <f>BE19/Drivers!BF4</f>
        <v>3.2309911777668645E-3</v>
      </c>
      <c r="BF20" s="22">
        <f>BF19/Drivers!BG4</f>
        <v>3.2320632044945392E-3</v>
      </c>
      <c r="BG20" s="22">
        <f>BG19/Drivers!BH4</f>
        <v>3.2332492137426968E-3</v>
      </c>
      <c r="BH20" s="22">
        <f>BH19/Drivers!BI4</f>
        <v>3.2338476844408224E-3</v>
      </c>
      <c r="BI20" s="22">
        <f>BI19/Drivers!BJ4</f>
        <v>3.2343620467510212E-3</v>
      </c>
      <c r="BJ20" s="22">
        <f>BJ19/Drivers!BK4</f>
        <v>3.2348969230460729E-3</v>
      </c>
      <c r="BK20" s="22">
        <f>BK19/Drivers!BL4</f>
        <v>3.2354157296770529E-3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3.220104395322493</v>
      </c>
      <c r="Z21" s="22">
        <f t="shared" ref="Z21:BK21" si="6">Z20*1000</f>
        <v>3.2203874945307116</v>
      </c>
      <c r="AA21" s="22">
        <f t="shared" si="6"/>
        <v>3.2208171052813914</v>
      </c>
      <c r="AB21" s="22">
        <f t="shared" si="6"/>
        <v>3.2209089467766567</v>
      </c>
      <c r="AC21" s="22">
        <f t="shared" si="6"/>
        <v>3.2207774672599077</v>
      </c>
      <c r="AD21" s="22">
        <f t="shared" si="6"/>
        <v>3.2204274784876445</v>
      </c>
      <c r="AE21" s="22">
        <f t="shared" si="6"/>
        <v>3.2202334247522502</v>
      </c>
      <c r="AF21" s="22">
        <f t="shared" si="6"/>
        <v>3.2200590275988001</v>
      </c>
      <c r="AG21" s="22">
        <f t="shared" si="6"/>
        <v>3.2170195251412701</v>
      </c>
      <c r="AH21" s="22">
        <f t="shared" si="6"/>
        <v>3.217657260434716</v>
      </c>
      <c r="AI21" s="22">
        <f t="shared" si="6"/>
        <v>3.2180196726692127</v>
      </c>
      <c r="AJ21" s="22">
        <f t="shared" si="6"/>
        <v>3.2182896697607219</v>
      </c>
      <c r="AK21" s="22">
        <f t="shared" si="6"/>
        <v>3.2186039905912298</v>
      </c>
      <c r="AL21" s="22">
        <f t="shared" si="6"/>
        <v>3.2188506856004637</v>
      </c>
      <c r="AM21" s="22">
        <f t="shared" si="6"/>
        <v>3.2190057272381392</v>
      </c>
      <c r="AN21" s="22">
        <f t="shared" si="6"/>
        <v>3.2191778874960764</v>
      </c>
      <c r="AO21" s="22">
        <f t="shared" si="6"/>
        <v>3.2193889263591893</v>
      </c>
      <c r="AP21" s="22">
        <f t="shared" si="6"/>
        <v>3.2198572137844361</v>
      </c>
      <c r="AQ21" s="22">
        <f t="shared" si="6"/>
        <v>3.220239024852293</v>
      </c>
      <c r="AR21" s="22">
        <f t="shared" si="6"/>
        <v>3.2207826650154554</v>
      </c>
      <c r="AS21" s="22">
        <f t="shared" si="6"/>
        <v>3.221366926419281</v>
      </c>
      <c r="AT21" s="22">
        <f t="shared" si="6"/>
        <v>3.2221319683807423</v>
      </c>
      <c r="AU21" s="22">
        <f t="shared" si="6"/>
        <v>3.222988209864087</v>
      </c>
      <c r="AV21" s="22">
        <f t="shared" si="6"/>
        <v>3.2235838896017937</v>
      </c>
      <c r="AW21" s="22">
        <f t="shared" si="6"/>
        <v>3.2241812734782442</v>
      </c>
      <c r="AX21" s="22">
        <f t="shared" si="6"/>
        <v>3.2248749092115996</v>
      </c>
      <c r="AY21" s="22">
        <f t="shared" si="6"/>
        <v>3.2255638130580886</v>
      </c>
      <c r="AZ21" s="22">
        <f t="shared" si="6"/>
        <v>3.2263570654283176</v>
      </c>
      <c r="BA21" s="22">
        <f t="shared" si="6"/>
        <v>3.2271215506384463</v>
      </c>
      <c r="BB21" s="22">
        <f t="shared" si="6"/>
        <v>3.2280510225021151</v>
      </c>
      <c r="BC21" s="22">
        <f t="shared" si="6"/>
        <v>3.2289946227964061</v>
      </c>
      <c r="BD21" s="22">
        <f t="shared" si="6"/>
        <v>3.2299724466282322</v>
      </c>
      <c r="BE21" s="22">
        <f t="shared" si="6"/>
        <v>3.2309911777668643</v>
      </c>
      <c r="BF21" s="22">
        <f t="shared" si="6"/>
        <v>3.2320632044945392</v>
      </c>
      <c r="BG21" s="22">
        <f t="shared" si="6"/>
        <v>3.2332492137426967</v>
      </c>
      <c r="BH21" s="22">
        <f t="shared" si="6"/>
        <v>3.2338476844408222</v>
      </c>
      <c r="BI21" s="22">
        <f t="shared" si="6"/>
        <v>3.2343620467510212</v>
      </c>
      <c r="BJ21" s="22">
        <f t="shared" si="6"/>
        <v>3.2348969230460729</v>
      </c>
      <c r="BK21" s="22">
        <f t="shared" si="6"/>
        <v>3.2354157296770527</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11618.606464530287</v>
      </c>
      <c r="AE22" s="22">
        <f>((Data!$AJ$8*'Net zero Intermediate calcs'!AE4)+Data!$AK$8)*Drivers!AF4</f>
        <v>11805.786955654421</v>
      </c>
      <c r="AF22" s="22">
        <f>((Data!$AJ$8*'Net zero Intermediate calcs'!AF4)+Data!$AK$8)*Drivers!AG4</f>
        <v>11996.056186233092</v>
      </c>
      <c r="AG22" s="22">
        <f>((Data!$AJ$8*'Net zero Intermediate calcs'!AG4)+Data!$AK$8)*Drivers!AH4</f>
        <v>12163.146026692004</v>
      </c>
      <c r="AH22" s="22">
        <f>((Data!$AJ$8*'Net zero Intermediate calcs'!AH4)+Data!$AK$8)*Drivers!AI4</f>
        <v>12357.885574832939</v>
      </c>
      <c r="AI22" s="22">
        <f>((Data!$AJ$8*'Net zero Intermediate calcs'!AI4)+Data!$AK$8)*Drivers!AJ4</f>
        <v>12558.834872350077</v>
      </c>
      <c r="AJ22" s="22">
        <f>((Data!$AJ$8*'Net zero Intermediate calcs'!AJ4)+Data!$AK$8)*Drivers!AK4</f>
        <v>12762.111148369035</v>
      </c>
      <c r="AK22" s="22">
        <f>((Data!$AJ$8*'Net zero Intermediate calcs'!AK4)+Data!$AK$8)*Drivers!AL4</f>
        <v>12968.856141821743</v>
      </c>
      <c r="AL22" s="22">
        <f>((Data!$AJ$8*'Net zero Intermediate calcs'!AL4)+Data!$AK$8)*Drivers!AM4</f>
        <v>13178.673384134145</v>
      </c>
      <c r="AM22" s="22">
        <f>((Data!$AJ$8*'Net zero Intermediate calcs'!AM4)+Data!$AK$8)*Drivers!AN4</f>
        <v>13379.228212044802</v>
      </c>
      <c r="AN22" s="22">
        <f>((Data!$AJ$8*'Net zero Intermediate calcs'!AN4)+Data!$AK$8)*Drivers!AO4</f>
        <v>13570.44484774324</v>
      </c>
      <c r="AO22" s="22">
        <f>((Data!$AJ$8*'Net zero Intermediate calcs'!AO4)+Data!$AK$8)*Drivers!AP4</f>
        <v>13751.919820871384</v>
      </c>
      <c r="AP22" s="22">
        <f>((Data!$AJ$8*'Net zero Intermediate calcs'!AP4)+Data!$AK$8)*Drivers!AQ4</f>
        <v>13924.124254233338</v>
      </c>
      <c r="AQ22" s="22">
        <f>((Data!$AJ$8*'Net zero Intermediate calcs'!AQ4)+Data!$AK$8)*Drivers!AR4</f>
        <v>14085.135314686273</v>
      </c>
      <c r="AR22" s="22">
        <f>((Data!$AJ$8*'Net zero Intermediate calcs'!AR4)+Data!$AK$8)*Drivers!AS4</f>
        <v>14244.025462665699</v>
      </c>
      <c r="AS22" s="22">
        <f>((Data!$AJ$8*'Net zero Intermediate calcs'!AS4)+Data!$AK$8)*Drivers!AT4</f>
        <v>14400.137686487908</v>
      </c>
      <c r="AT22" s="22">
        <f>((Data!$AJ$8*'Net zero Intermediate calcs'!AT4)+Data!$AK$8)*Drivers!AU4</f>
        <v>14553.973333490958</v>
      </c>
      <c r="AU22" s="22">
        <f>((Data!$AJ$8*'Net zero Intermediate calcs'!AU4)+Data!$AK$8)*Drivers!AV4</f>
        <v>14705.012452797921</v>
      </c>
      <c r="AV22" s="22">
        <f>((Data!$AJ$8*'Net zero Intermediate calcs'!AV4)+Data!$AK$8)*Drivers!AW4</f>
        <v>14851.511800902275</v>
      </c>
      <c r="AW22" s="22">
        <f>((Data!$AJ$8*'Net zero Intermediate calcs'!AW4)+Data!$AK$8)*Drivers!AX4</f>
        <v>14995.580060717017</v>
      </c>
      <c r="AX22" s="22">
        <f>((Data!$AJ$8*'Net zero Intermediate calcs'!AX4)+Data!$AK$8)*Drivers!AY4</f>
        <v>15137.561329178154</v>
      </c>
      <c r="AY22" s="22">
        <f>((Data!$AJ$8*'Net zero Intermediate calcs'!AY4)+Data!$AK$8)*Drivers!AZ4</f>
        <v>15276.890580889058</v>
      </c>
      <c r="AZ22" s="22">
        <f>((Data!$AJ$8*'Net zero Intermediate calcs'!AZ4)+Data!$AK$8)*Drivers!BA4</f>
        <v>15413.990300969668</v>
      </c>
      <c r="BA22" s="22">
        <f>((Data!$AJ$8*'Net zero Intermediate calcs'!BA4)+Data!$AK$8)*Drivers!BB4</f>
        <v>15548.134972276717</v>
      </c>
      <c r="BB22" s="22">
        <f>((Data!$AJ$8*'Net zero Intermediate calcs'!BB4)+Data!$AK$8)*Drivers!BC4</f>
        <v>15680.474663690267</v>
      </c>
      <c r="BC22" s="22">
        <f>((Data!$AJ$8*'Net zero Intermediate calcs'!BC4)+Data!$AK$8)*Drivers!BD4</f>
        <v>15810.203371305826</v>
      </c>
      <c r="BD22" s="22">
        <f>((Data!$AJ$8*'Net zero Intermediate calcs'!BD4)+Data!$AK$8)*Drivers!BE4</f>
        <v>15937.336090630399</v>
      </c>
      <c r="BE22" s="22">
        <f>((Data!$AJ$8*'Net zero Intermediate calcs'!BE4)+Data!$AK$8)*Drivers!BF4</f>
        <v>16061.825326813974</v>
      </c>
      <c r="BF22" s="22">
        <f>((Data!$AJ$8*'Net zero Intermediate calcs'!BF4)+Data!$AK$8)*Drivers!BG4</f>
        <v>16183.654297638233</v>
      </c>
      <c r="BG22" s="22">
        <f>((Data!$AJ$8*'Net zero Intermediate calcs'!BG4)+Data!$AK$8)*Drivers!BH4</f>
        <v>16303.38584809589</v>
      </c>
      <c r="BH22" s="22">
        <f>((Data!$AJ$8*'Net zero Intermediate calcs'!BH4)+Data!$AK$8)*Drivers!BI4</f>
        <v>16417.39705294936</v>
      </c>
      <c r="BI22" s="22">
        <f>((Data!$AJ$8*'Net zero Intermediate calcs'!BI4)+Data!$AK$8)*Drivers!BJ4</f>
        <v>16528.129348227263</v>
      </c>
      <c r="BJ22" s="22">
        <f>((Data!$AJ$8*'Net zero Intermediate calcs'!BJ4)+Data!$AK$8)*Drivers!BK4</f>
        <v>16636.043266227825</v>
      </c>
      <c r="BK22" s="22">
        <f>((Data!$AJ$8*'Net zero Intermediate calcs'!BK4)+Data!$AK$8)*Drivers!BL4</f>
        <v>16740.883849928978</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2.0555920075453055E-4</v>
      </c>
      <c r="AE23" s="22">
        <f>AE22/Drivers!AF4</f>
        <v>2.0554681434588836E-4</v>
      </c>
      <c r="AF23" s="22">
        <f>AF22/Drivers!AG4</f>
        <v>2.0553568261268943E-4</v>
      </c>
      <c r="AG23" s="22">
        <f>AG22/Drivers!AH4</f>
        <v>2.053416718175279E-4</v>
      </c>
      <c r="AH23" s="22">
        <f>AH22/Drivers!AI4</f>
        <v>2.053823783256202E-4</v>
      </c>
      <c r="AI23" s="22">
        <f>AI22/Drivers!AJ4</f>
        <v>2.0540551102143917E-4</v>
      </c>
      <c r="AJ23" s="22">
        <f>AJ22/Drivers!AK4</f>
        <v>2.0542274487834398E-4</v>
      </c>
      <c r="AK23" s="22">
        <f>AK22/Drivers!AL4</f>
        <v>2.0544280791007853E-4</v>
      </c>
      <c r="AL23" s="22">
        <f>AL22/Drivers!AM4</f>
        <v>2.0545855440002965E-4</v>
      </c>
      <c r="AM23" s="22">
        <f>AM22/Drivers!AN4</f>
        <v>2.0546845067477489E-4</v>
      </c>
      <c r="AN23" s="22">
        <f>AN22/Drivers!AO4</f>
        <v>2.0547943962740916E-4</v>
      </c>
      <c r="AO23" s="22">
        <f>AO22/Drivers!AP4</f>
        <v>2.0549291019313976E-4</v>
      </c>
      <c r="AP23" s="22">
        <f>AP22/Drivers!AQ4</f>
        <v>2.0552280087985766E-4</v>
      </c>
      <c r="AQ23" s="22">
        <f>AQ22/Drivers!AR4</f>
        <v>2.0554717179908257E-4</v>
      </c>
      <c r="AR23" s="22">
        <f>AR22/Drivers!AS4</f>
        <v>2.0558187223502911E-4</v>
      </c>
      <c r="AS23" s="22">
        <f>AS22/Drivers!AT4</f>
        <v>2.0561916551612436E-4</v>
      </c>
      <c r="AT23" s="22">
        <f>AT22/Drivers!AU4</f>
        <v>2.0566799798174958E-4</v>
      </c>
      <c r="AU23" s="22">
        <f>AU22/Drivers!AV4</f>
        <v>2.0572265169345241E-4</v>
      </c>
      <c r="AV23" s="22">
        <f>AV22/Drivers!AW4</f>
        <v>2.0576067380436987E-4</v>
      </c>
      <c r="AW23" s="22">
        <f>AW22/Drivers!AX4</f>
        <v>2.0579880469010075E-4</v>
      </c>
      <c r="AX23" s="22">
        <f>AX22/Drivers!AY4</f>
        <v>2.0584307931137877E-4</v>
      </c>
      <c r="AY23" s="22">
        <f>AY22/Drivers!AZ4</f>
        <v>2.0588705189732485E-4</v>
      </c>
      <c r="AZ23" s="22">
        <f>AZ22/Drivers!BA4</f>
        <v>2.0593768502733949E-4</v>
      </c>
      <c r="BA23" s="22">
        <f>BA22/Drivers!BB4</f>
        <v>2.0598648195564555E-4</v>
      </c>
      <c r="BB23" s="22">
        <f>BB22/Drivers!BC4</f>
        <v>2.0604580994694358E-4</v>
      </c>
      <c r="BC23" s="22">
        <f>BC22/Drivers!BD4</f>
        <v>2.0610603975296216E-4</v>
      </c>
      <c r="BD23" s="22">
        <f>BD22/Drivers!BE4</f>
        <v>2.0616845404009996E-4</v>
      </c>
      <c r="BE23" s="22">
        <f>BE22/Drivers!BF4</f>
        <v>2.0623347943192756E-4</v>
      </c>
      <c r="BF23" s="22">
        <f>BF22/Drivers!BG4</f>
        <v>2.0630190666986426E-4</v>
      </c>
      <c r="BG23" s="22">
        <f>BG22/Drivers!BH4</f>
        <v>2.0637760938783177E-4</v>
      </c>
      <c r="BH23" s="22">
        <f>BH22/Drivers!BI4</f>
        <v>2.0641580964515894E-4</v>
      </c>
      <c r="BI23" s="22">
        <f>BI22/Drivers!BJ4</f>
        <v>2.0644864128198013E-4</v>
      </c>
      <c r="BJ23" s="22">
        <f>BJ22/Drivers!BK4</f>
        <v>2.0648278232208981E-4</v>
      </c>
      <c r="BK23" s="22">
        <f>BK22/Drivers!BL4</f>
        <v>2.0651589763896093E-4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0.20555920075453055</v>
      </c>
      <c r="AE24" s="22">
        <f t="shared" si="7"/>
        <v>0.20554681434588837</v>
      </c>
      <c r="AF24" s="22">
        <f t="shared" si="7"/>
        <v>0.20553568261268942</v>
      </c>
      <c r="AG24" s="22">
        <f t="shared" si="7"/>
        <v>0.20534167181752791</v>
      </c>
      <c r="AH24" s="22">
        <f t="shared" si="7"/>
        <v>0.2053823783256202</v>
      </c>
      <c r="AI24" s="22">
        <f t="shared" si="7"/>
        <v>0.20540551102143917</v>
      </c>
      <c r="AJ24" s="22">
        <f t="shared" si="7"/>
        <v>0.20542274487834397</v>
      </c>
      <c r="AK24" s="22">
        <f t="shared" si="7"/>
        <v>0.20544280791007855</v>
      </c>
      <c r="AL24" s="22">
        <f t="shared" si="7"/>
        <v>0.20545855440002966</v>
      </c>
      <c r="AM24" s="22">
        <f t="shared" si="7"/>
        <v>0.2054684506747749</v>
      </c>
      <c r="AN24" s="22">
        <f t="shared" si="7"/>
        <v>0.20547943962740917</v>
      </c>
      <c r="AO24" s="22">
        <f t="shared" si="7"/>
        <v>0.20549291019313976</v>
      </c>
      <c r="AP24" s="22">
        <f t="shared" si="7"/>
        <v>0.20552280087985766</v>
      </c>
      <c r="AQ24" s="22">
        <f t="shared" si="7"/>
        <v>0.20554717179908258</v>
      </c>
      <c r="AR24" s="22">
        <f t="shared" si="7"/>
        <v>0.20558187223502911</v>
      </c>
      <c r="AS24" s="22">
        <f t="shared" si="7"/>
        <v>0.20561916551612436</v>
      </c>
      <c r="AT24" s="22">
        <f t="shared" si="7"/>
        <v>0.20566799798174956</v>
      </c>
      <c r="AU24" s="22">
        <f t="shared" si="7"/>
        <v>0.20572265169345241</v>
      </c>
      <c r="AV24" s="22">
        <f t="shared" si="7"/>
        <v>0.20576067380436985</v>
      </c>
      <c r="AW24" s="22">
        <f t="shared" si="7"/>
        <v>0.20579880469010076</v>
      </c>
      <c r="AX24" s="22">
        <f t="shared" si="7"/>
        <v>0.20584307931137877</v>
      </c>
      <c r="AY24" s="22">
        <f t="shared" si="7"/>
        <v>0.20588705189732484</v>
      </c>
      <c r="AZ24" s="22">
        <f t="shared" si="7"/>
        <v>0.2059376850273395</v>
      </c>
      <c r="BA24" s="22">
        <f t="shared" si="7"/>
        <v>0.20598648195564556</v>
      </c>
      <c r="BB24" s="22">
        <f t="shared" si="7"/>
        <v>0.20604580994694358</v>
      </c>
      <c r="BC24" s="22">
        <f t="shared" si="7"/>
        <v>0.20610603975296216</v>
      </c>
      <c r="BD24" s="22">
        <f t="shared" si="7"/>
        <v>0.20616845404009995</v>
      </c>
      <c r="BE24" s="22">
        <f t="shared" si="7"/>
        <v>0.20623347943192757</v>
      </c>
      <c r="BF24" s="22">
        <f t="shared" si="7"/>
        <v>0.20630190666986425</v>
      </c>
      <c r="BG24" s="22">
        <f t="shared" si="7"/>
        <v>0.20637760938783178</v>
      </c>
      <c r="BH24" s="22">
        <f t="shared" si="7"/>
        <v>0.20641580964515893</v>
      </c>
      <c r="BI24" s="22">
        <f t="shared" si="7"/>
        <v>0.20644864128198012</v>
      </c>
      <c r="BJ24" s="22">
        <f t="shared" si="7"/>
        <v>0.2064827823220898</v>
      </c>
      <c r="BK24" s="22">
        <f t="shared" si="7"/>
        <v>0.20651589763896094</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3.4256429737473333</v>
      </c>
      <c r="Z26" s="45">
        <f>(Z19+Z22)*ttokg/Drivers!AA4</f>
        <v>3.425944143117778</v>
      </c>
      <c r="AA26" s="45">
        <f>(AA19+AA22)*ttokg/Drivers!AB4</f>
        <v>3.4264011758312676</v>
      </c>
      <c r="AB26" s="45">
        <f>(AB19+AB22)*ttokg/Drivers!AC4</f>
        <v>3.4264988795496349</v>
      </c>
      <c r="AC26" s="45">
        <f>(AC19+AC22)*ttokg/Drivers!AD4</f>
        <v>3.4263590077233057</v>
      </c>
      <c r="AD26" s="45">
        <f>(AD19+AD22)*ttokg/Drivers!AE4</f>
        <v>3.4259866792421749</v>
      </c>
      <c r="AE26" s="45">
        <f>(AE19+AE22)*ttokg/Drivers!AF4</f>
        <v>3.4257802390981387</v>
      </c>
      <c r="AF26" s="45">
        <f>(AF19+AF22)*ttokg/Drivers!AG4</f>
        <v>3.4255947102114899</v>
      </c>
      <c r="AG26" s="45">
        <f>(AG19+AG22)*ttokg/Drivers!AH4</f>
        <v>3.4223611969587977</v>
      </c>
      <c r="AH26" s="45">
        <f>(AH19+AH22)*ttokg/Drivers!AI4</f>
        <v>3.4230396387603363</v>
      </c>
      <c r="AI26" s="45">
        <f>(AI19+AI22)*ttokg/Drivers!AJ4</f>
        <v>3.423425183690652</v>
      </c>
      <c r="AJ26" s="45">
        <f>(AJ19+AJ22)*ttokg/Drivers!AK4</f>
        <v>3.4237124146390658</v>
      </c>
      <c r="AK26" s="45">
        <f>(AK19+AK22)*ttokg/Drivers!AL4</f>
        <v>3.4240467985013083</v>
      </c>
      <c r="AL26" s="45">
        <f>(AL19+AL22)*ttokg/Drivers!AM4</f>
        <v>3.4243092400004929</v>
      </c>
      <c r="AM26" s="45">
        <f>(AM19+AM22)*ttokg/Drivers!AN4</f>
        <v>3.4244741779129142</v>
      </c>
      <c r="AN26" s="45">
        <f>(AN19+AN22)*ttokg/Drivers!AO4</f>
        <v>3.4246573271234855</v>
      </c>
      <c r="AO26" s="45">
        <f>(AO19+AO22)*ttokg/Drivers!AP4</f>
        <v>3.4248818365523288</v>
      </c>
      <c r="AP26" s="45">
        <f>(AP19+AP22)*ttokg/Drivers!AQ4</f>
        <v>3.4253800146642939</v>
      </c>
      <c r="AQ26" s="45">
        <f>(AQ19+AQ22)*ttokg/Drivers!AR4</f>
        <v>3.4257861966513761</v>
      </c>
      <c r="AR26" s="45">
        <f>(AR19+AR22)*ttokg/Drivers!AS4</f>
        <v>3.4263645372504845</v>
      </c>
      <c r="AS26" s="45">
        <f>(AS19+AS22)*ttokg/Drivers!AT4</f>
        <v>3.4269860919354054</v>
      </c>
      <c r="AT26" s="45">
        <f>(AT19+AT22)*ttokg/Drivers!AU4</f>
        <v>3.4277999663624921</v>
      </c>
      <c r="AU26" s="45">
        <f>(AU19+AU22)*ttokg/Drivers!AV4</f>
        <v>3.4287108615575397</v>
      </c>
      <c r="AV26" s="45">
        <f>(AV19+AV22)*ttokg/Drivers!AW4</f>
        <v>3.4293445634061639</v>
      </c>
      <c r="AW26" s="45">
        <f>(AW19+AW22)*ttokg/Drivers!AX4</f>
        <v>3.4299800781683452</v>
      </c>
      <c r="AX26" s="45">
        <f>(AX19+AX22)*ttokg/Drivers!AY4</f>
        <v>3.4307179885229786</v>
      </c>
      <c r="AY26" s="45">
        <f>(AY19+AY22)*ttokg/Drivers!AZ4</f>
        <v>3.4314508649554138</v>
      </c>
      <c r="AZ26" s="45">
        <f>(AZ19+AZ22)*ttokg/Drivers!BA4</f>
        <v>3.4322947504556574</v>
      </c>
      <c r="BA26" s="45">
        <f>(BA19+BA22)*ttokg/Drivers!BB4</f>
        <v>3.4331080325940917</v>
      </c>
      <c r="BB26" s="45">
        <f>(BB19+BB22)*ttokg/Drivers!BC4</f>
        <v>3.4340968324490588</v>
      </c>
      <c r="BC26" s="45">
        <f>(BC19+BC22)*ttokg/Drivers!BD4</f>
        <v>3.4351006625493685</v>
      </c>
      <c r="BD26" s="45">
        <f>(BD19+BD22)*ttokg/Drivers!BE4</f>
        <v>3.4361409006683323</v>
      </c>
      <c r="BE26" s="45">
        <f>(BE19+BE22)*ttokg/Drivers!BF4</f>
        <v>3.4372246571987923</v>
      </c>
      <c r="BF26" s="45">
        <f>(BF19+BF22)*ttokg/Drivers!BG4</f>
        <v>3.4383651111644036</v>
      </c>
      <c r="BG26" s="45">
        <f>(BG19+BG22)*ttokg/Drivers!BH4</f>
        <v>3.4396268231305287</v>
      </c>
      <c r="BH26" s="45">
        <f>(BH19+BH22)*ttokg/Drivers!BI4</f>
        <v>3.4402634940859813</v>
      </c>
      <c r="BI26" s="45">
        <f>(BI19+BI22)*ttokg/Drivers!BJ4</f>
        <v>3.4408106880330016</v>
      </c>
      <c r="BJ26" s="45">
        <f>(BJ19+BJ22)*ttokg/Drivers!BK4</f>
        <v>3.4413797053681625</v>
      </c>
      <c r="BK26" s="45">
        <f>(BK19+BK22)*ttokg/Drivers!BL4</f>
        <v>3.4419316273160137</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152729.52607078591</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155668.27791085187</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165322.7734885384</v>
      </c>
      <c r="AH27" s="94">
        <f>IF('Net zero activities &amp; levers'!$C$14="Off",((Data!$AJ$23*'Net zero Intermediate calcs'!AH19)+Data!$AK$23),IF('Net zero activities &amp; levers'!$C$14="On",((Data!$AJ$23*'Net zero Intermediate calcs'!AH19)+Data!$AK$23)*(1-'Net zero supporting data'!K214),"ERROR"))</f>
        <v>167064.22683889035</v>
      </c>
      <c r="AI27" s="94">
        <f>IF('Net zero activities &amp; levers'!$C$14="Off",((Data!$AJ$23*'Net zero Intermediate calcs'!AI19)+Data!$AK$23),IF('Net zero activities &amp; levers'!$C$14="On",((Data!$AJ$23*'Net zero Intermediate calcs'!AI19)+Data!$AK$23)*(1-'Net zero supporting data'!L214),"ERROR"))</f>
        <v>168861.2107117236</v>
      </c>
      <c r="AJ27" s="94">
        <f>IF('Net zero activities &amp; levers'!$C$14="Off",((Data!$AJ$23*'Net zero Intermediate calcs'!AJ19)+Data!$AK$23),IF('Net zero activities &amp; levers'!$C$14="On",((Data!$AJ$23*'Net zero Intermediate calcs'!AJ19)+Data!$AK$23)*(1-'Net zero supporting data'!M214),"ERROR"))</f>
        <v>170679.0035293597</v>
      </c>
      <c r="AK27" s="94">
        <f>IF('Net zero activities &amp; levers'!$C$14="Off",((Data!$AJ$23*'Net zero Intermediate calcs'!AK19)+Data!$AK$23),IF('Net zero activities &amp; levers'!$C$14="On",((Data!$AJ$23*'Net zero Intermediate calcs'!AK19)+Data!$AK$23)*(1-'Net zero supporting data'!N214),"ERROR"))</f>
        <v>172527.81526253754</v>
      </c>
      <c r="AL27" s="94">
        <f>IF('Net zero activities &amp; levers'!$C$14="Off",((Data!$AJ$23*'Net zero Intermediate calcs'!AL19)+Data!$AK$23),IF('Net zero activities &amp; levers'!$C$14="On",((Data!$AJ$23*'Net zero Intermediate calcs'!AL19)+Data!$AK$23)*(1-'Net zero supporting data'!O214),"ERROR"))</f>
        <v>174404.10050133301</v>
      </c>
      <c r="AM27" s="94">
        <f>IF('Net zero activities &amp; levers'!$C$14="Off",((Data!$AJ$23*'Net zero Intermediate calcs'!AM19)+Data!$AK$23),IF('Net zero activities &amp; levers'!$C$14="On",((Data!$AJ$23*'Net zero Intermediate calcs'!AM19)+Data!$AK$23)*(1-'Net zero supporting data'!P214),"ERROR"))</f>
        <v>176197.55683995778</v>
      </c>
      <c r="AN27" s="94">
        <f>IF('Net zero activities &amp; levers'!$C$14="Off",((Data!$AJ$23*'Net zero Intermediate calcs'!AN19)+Data!$AK$23),IF('Net zero activities &amp; levers'!$C$14="On",((Data!$AJ$23*'Net zero Intermediate calcs'!AN19)+Data!$AK$23)*(1-'Net zero supporting data'!Q214),"ERROR"))</f>
        <v>177907.50663731014</v>
      </c>
      <c r="AO27" s="94">
        <f>IF('Net zero activities &amp; levers'!$C$14="Off",((Data!$AJ$23*'Net zero Intermediate calcs'!AO19)+Data!$AK$23),IF('Net zero activities &amp; levers'!$C$14="On",((Data!$AJ$23*'Net zero Intermediate calcs'!AO19)+Data!$AK$23)*(1-'Net zero supporting data'!R214),"ERROR"))</f>
        <v>179530.34187019424</v>
      </c>
      <c r="AP27" s="94">
        <f>IF('Net zero activities &amp; levers'!$C$14="Off",((Data!$AJ$23*'Net zero Intermediate calcs'!AP19)+Data!$AK$23),IF('Net zero activities &amp; levers'!$C$14="On",((Data!$AJ$23*'Net zero Intermediate calcs'!AP19)+Data!$AK$23)*(1-'Net zero supporting data'!S214),"ERROR"))</f>
        <v>181070.27554204711</v>
      </c>
      <c r="AQ27" s="94">
        <f>IF('Net zero activities &amp; levers'!$C$14="Off",((Data!$AJ$23*'Net zero Intermediate calcs'!AQ19)+Data!$AK$23),IF('Net zero activities &amp; levers'!$C$14="On",((Data!$AJ$23*'Net zero Intermediate calcs'!AQ19)+Data!$AK$23)*(1-'Net zero supporting data'!T214),"ERROR"))</f>
        <v>182510.11276743986</v>
      </c>
      <c r="AR27" s="94">
        <f>IF('Net zero activities &amp; levers'!$C$14="Off",((Data!$AJ$23*'Net zero Intermediate calcs'!AR19)+Data!$AK$23),IF('Net zero activities &amp; levers'!$C$14="On",((Data!$AJ$23*'Net zero Intermediate calcs'!AR19)+Data!$AK$23)*(1-'Net zero supporting data'!U214),"ERROR"))</f>
        <v>183930.98378813488</v>
      </c>
      <c r="AS27" s="94">
        <f>IF('Net zero activities &amp; levers'!$C$14="Off",((Data!$AJ$23*'Net zero Intermediate calcs'!AS19)+Data!$AK$23),IF('Net zero activities &amp; levers'!$C$14="On",((Data!$AJ$23*'Net zero Intermediate calcs'!AS19)+Data!$AK$23)*(1-'Net zero supporting data'!V214),"ERROR"))</f>
        <v>185327.0132942182</v>
      </c>
      <c r="AT27" s="94">
        <f>IF('Net zero activities &amp; levers'!$C$14="Off",((Data!$AJ$23*'Net zero Intermediate calcs'!AT19)+Data!$AK$23),IF('Net zero activities &amp; levers'!$C$14="On",((Data!$AJ$23*'Net zero Intermediate calcs'!AT19)+Data!$AK$23)*(1-'Net zero supporting data'!W214),"ERROR"))</f>
        <v>186702.68457123658</v>
      </c>
      <c r="AU27" s="94">
        <f>IF('Net zero activities &amp; levers'!$C$14="Off",((Data!$AJ$23*'Net zero Intermediate calcs'!AU19)+Data!$AK$23),IF('Net zero activities &amp; levers'!$C$14="On",((Data!$AJ$23*'Net zero Intermediate calcs'!AU19)+Data!$AK$23)*(1-'Net zero supporting data'!X214),"ERROR"))</f>
        <v>188053.34797198026</v>
      </c>
      <c r="AV27" s="94">
        <f>IF('Net zero activities &amp; levers'!$C$14="Off",((Data!$AJ$23*'Net zero Intermediate calcs'!AV19)+Data!$AK$23),IF('Net zero activities &amp; levers'!$C$14="On",((Data!$AJ$23*'Net zero Intermediate calcs'!AV19)+Data!$AK$23)*(1-'Net zero supporting data'!Y214),"ERROR"))</f>
        <v>189363.41458667771</v>
      </c>
      <c r="AW27" s="94">
        <f>IF('Net zero activities &amp; levers'!$C$14="Off",((Data!$AJ$23*'Net zero Intermediate calcs'!AW19)+Data!$AK$23),IF('Net zero activities &amp; levers'!$C$14="On",((Data!$AJ$23*'Net zero Intermediate calcs'!AW19)+Data!$AK$23)*(1-'Net zero supporting data'!Z214),"ERROR"))</f>
        <v>190651.74125749958</v>
      </c>
      <c r="AX27" s="94">
        <f>IF('Net zero activities &amp; levers'!$C$14="Off",((Data!$AJ$23*'Net zero Intermediate calcs'!AX19)+Data!$AK$23),IF('Net zero activities &amp; levers'!$C$14="On",((Data!$AJ$23*'Net zero Intermediate calcs'!AX19)+Data!$AK$23)*(1-'Net zero supporting data'!AA214),"ERROR"))</f>
        <v>191921.40506235717</v>
      </c>
      <c r="AY27" s="94">
        <f>IF('Net zero activities &amp; levers'!$C$14="Off",((Data!$AJ$23*'Net zero Intermediate calcs'!AY19)+Data!$AK$23),IF('Net zero activities &amp; levers'!$C$14="On",((Data!$AJ$23*'Net zero Intermediate calcs'!AY19)+Data!$AK$23)*(1-'Net zero supporting data'!AB214),"ERROR"))</f>
        <v>193167.35327631928</v>
      </c>
      <c r="AZ27" s="94">
        <f>IF('Net zero activities &amp; levers'!$C$14="Off",((Data!$AJ$23*'Net zero Intermediate calcs'!AZ19)+Data!$AK$23),IF('Net zero activities &amp; levers'!$C$14="On",((Data!$AJ$23*'Net zero Intermediate calcs'!AZ19)+Data!$AK$23)*(1-'Net zero supporting data'!AC214),"ERROR"))</f>
        <v>194393.36396159572</v>
      </c>
      <c r="BA27" s="94">
        <f>IF('Net zero activities &amp; levers'!$C$14="Off",((Data!$AJ$23*'Net zero Intermediate calcs'!BA19)+Data!$AK$23),IF('Net zero activities &amp; levers'!$C$14="On",((Data!$AJ$23*'Net zero Intermediate calcs'!BA19)+Data!$AK$23)*(1-'Net zero supporting data'!AD214),"ERROR"))</f>
        <v>195592.94919998021</v>
      </c>
      <c r="BB27" s="94">
        <f>IF('Net zero activities &amp; levers'!$C$14="Off",((Data!$AJ$23*'Net zero Intermediate calcs'!BB19)+Data!$AK$23),IF('Net zero activities &amp; levers'!$C$14="On",((Data!$AJ$23*'Net zero Intermediate calcs'!BB19)+Data!$AK$23)*(1-'Net zero supporting data'!AE214),"ERROR"))</f>
        <v>196776.39345255637</v>
      </c>
      <c r="BC27" s="94">
        <f>IF('Net zero activities &amp; levers'!$C$14="Off",((Data!$AJ$23*'Net zero Intermediate calcs'!BC19)+Data!$AK$23),IF('Net zero activities &amp; levers'!$C$14="On",((Data!$AJ$23*'Net zero Intermediate calcs'!BC19)+Data!$AK$23)*(1-'Net zero supporting data'!AF214),"ERROR"))</f>
        <v>197936.48905034654</v>
      </c>
      <c r="BD27" s="94">
        <f>IF('Net zero activities &amp; levers'!$C$14="Off",((Data!$AJ$23*'Net zero Intermediate calcs'!BD19)+Data!$AK$23),IF('Net zero activities &amp; levers'!$C$14="On",((Data!$AJ$23*'Net zero Intermediate calcs'!BD19)+Data!$AK$23)*(1-'Net zero supporting data'!AG214),"ERROR"))</f>
        <v>199073.37009028255</v>
      </c>
      <c r="BE27" s="94">
        <f>IF('Net zero activities &amp; levers'!$C$14="Off",((Data!$AJ$23*'Net zero Intermediate calcs'!BE19)+Data!$AK$23),IF('Net zero activities &amp; levers'!$C$14="On",((Data!$AJ$23*'Net zero Intermediate calcs'!BE19)+Data!$AK$23)*(1-'Net zero supporting data'!AH214),"ERROR"))</f>
        <v>200186.611850902</v>
      </c>
      <c r="BF27" s="94">
        <f>IF('Net zero activities &amp; levers'!$C$14="Off",((Data!$AJ$23*'Net zero Intermediate calcs'!BF19)+Data!$AK$23),IF('Net zero activities &amp; levers'!$C$14="On",((Data!$AJ$23*'Net zero Intermediate calcs'!BF19)+Data!$AK$23)*(1-'Net zero supporting data'!AI214),"ERROR"))</f>
        <v>201276.06425765346</v>
      </c>
      <c r="BG27" s="94">
        <f>IF('Net zero activities &amp; levers'!$C$14="Off",((Data!$AJ$23*'Net zero Intermediate calcs'!BG19)+Data!$AK$23),IF('Net zero activities &amp; levers'!$C$14="On",((Data!$AJ$23*'Net zero Intermediate calcs'!BG19)+Data!$AK$23)*(1-'Net zero supporting data'!AJ214),"ERROR"))</f>
        <v>202346.76053726289</v>
      </c>
      <c r="BH27" s="94">
        <f>IF('Net zero activities &amp; levers'!$C$14="Off",((Data!$AJ$23*'Net zero Intermediate calcs'!BH19)+Data!$AK$23),IF('Net zero activities &amp; levers'!$C$14="On",((Data!$AJ$23*'Net zero Intermediate calcs'!BH19)+Data!$AK$23)*(1-'Net zero supporting data'!AK214),"ERROR"))</f>
        <v>203366.30277490869</v>
      </c>
      <c r="BI27" s="94">
        <f>IF('Net zero activities &amp; levers'!$C$14="Off",((Data!$AJ$23*'Net zero Intermediate calcs'!BI19)+Data!$AK$23),IF('Net zero activities &amp; levers'!$C$14="On",((Data!$AJ$23*'Net zero Intermediate calcs'!BI19)+Data!$AK$23)*(1-'Net zero supporting data'!AL214),"ERROR"))</f>
        <v>204356.52344885375</v>
      </c>
      <c r="BJ27" s="94">
        <f>IF('Net zero activities &amp; levers'!$C$14="Off",((Data!$AJ$23*'Net zero Intermediate calcs'!BJ19)+Data!$AK$23),IF('Net zero activities &amp; levers'!$C$14="On",((Data!$AJ$23*'Net zero Intermediate calcs'!BJ19)+Data!$AK$23)*(1-'Net zero supporting data'!AM214),"ERROR"))</f>
        <v>205321.54085721128</v>
      </c>
      <c r="BK27" s="94">
        <f>IF('Net zero activities &amp; levers'!$C$14="Off",((Data!$AJ$23*'Net zero Intermediate calcs'!BK19)+Data!$AK$23),IF('Net zero activities &amp; levers'!$C$14="On",((Data!$AJ$23*'Net zero Intermediate calcs'!BK19)+Data!$AK$23)*(1-'Net zero supporting data'!AN214),"ERROR"))</f>
        <v>206259.0750534347</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238588.45125065095</v>
      </c>
      <c r="AA29" s="22">
        <f>((Data!$AJ$9*'Net zero Intermediate calcs'!AA4)+Data!$AK$9)*Drivers!AB4</f>
        <v>245792.32692559357</v>
      </c>
      <c r="AB29" s="22">
        <f>((Data!$AJ$9*'Net zero Intermediate calcs'!AB4)+Data!$AK$9)*Drivers!AC4</f>
        <v>250389.30527292372</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259264.64593191384</v>
      </c>
      <c r="AG29" s="22">
        <f>((Data!$AJ$9*'Net zero Intermediate calcs'!AG4)+Data!$AK$9)*Drivers!AH4</f>
        <v>235344.10288602294</v>
      </c>
      <c r="AH29" s="22">
        <f>((Data!$AJ$9*'Net zero Intermediate calcs'!AH4)+Data!$AK$9)*Drivers!AI4</f>
        <v>244985.57377933062</v>
      </c>
      <c r="AI29" s="22">
        <f>((Data!$AJ$9*'Net zero Intermediate calcs'!AI4)+Data!$AK$9)*Drivers!AJ4</f>
        <v>252360.23264429357</v>
      </c>
      <c r="AJ29" s="22">
        <f>((Data!$AJ$9*'Net zero Intermediate calcs'!AJ4)+Data!$AK$9)*Drivers!AK4</f>
        <v>259011.59067879603</v>
      </c>
      <c r="AK29" s="22">
        <f>((Data!$AJ$9*'Net zero Intermediate calcs'!AK4)+Data!$AK$9)*Drivers!AL4</f>
        <v>266243.43961284345</v>
      </c>
      <c r="AL29" s="22">
        <f>((Data!$AJ$9*'Net zero Intermediate calcs'!AL4)+Data!$AK$9)*Drivers!AM4</f>
        <v>272971.71620474639</v>
      </c>
      <c r="AM29" s="22">
        <f>((Data!$AJ$9*'Net zero Intermediate calcs'!AM4)+Data!$AK$9)*Drivers!AN4</f>
        <v>278670.23759642371</v>
      </c>
      <c r="AN29" s="22">
        <f>((Data!$AJ$9*'Net zero Intermediate calcs'!AN4)+Data!$AK$9)*Drivers!AO4</f>
        <v>284392.26336076617</v>
      </c>
      <c r="AO29" s="22">
        <f>((Data!$AJ$9*'Net zero Intermediate calcs'!AO4)+Data!$AK$9)*Drivers!AP4</f>
        <v>290355.6696710923</v>
      </c>
      <c r="AP29" s="22">
        <f>((Data!$AJ$9*'Net zero Intermediate calcs'!AP4)+Data!$AK$9)*Drivers!AQ4</f>
        <v>298844.15423474647</v>
      </c>
      <c r="AQ29" s="22">
        <f>((Data!$AJ$9*'Net zero Intermediate calcs'!AQ4)+Data!$AK$9)*Drivers!AR4</f>
        <v>306301.00659571699</v>
      </c>
      <c r="AR29" s="22">
        <f>((Data!$AJ$9*'Net zero Intermediate calcs'!AR4)+Data!$AK$9)*Drivers!AS4</f>
        <v>315515.97080472269</v>
      </c>
      <c r="AS29" s="22">
        <f>((Data!$AJ$9*'Net zero Intermediate calcs'!AS4)+Data!$AK$9)*Drivers!AT4</f>
        <v>325229.66874338238</v>
      </c>
      <c r="AT29" s="22">
        <f>((Data!$AJ$9*'Net zero Intermediate calcs'!AT4)+Data!$AK$9)*Drivers!AU4</f>
        <v>336979.42784201086</v>
      </c>
      <c r="AU29" s="22">
        <f>((Data!$AJ$9*'Net zero Intermediate calcs'!AU4)+Data!$AK$9)*Drivers!AV4</f>
        <v>349829.81077724509</v>
      </c>
      <c r="AV29" s="22">
        <f>((Data!$AJ$9*'Net zero Intermediate calcs'!AV4)+Data!$AK$9)*Drivers!AW4</f>
        <v>359883.85155716893</v>
      </c>
      <c r="AW29" s="22">
        <f>((Data!$AJ$9*'Net zero Intermediate calcs'!AW4)+Data!$AK$9)*Drivers!AX4</f>
        <v>370024.01369581674</v>
      </c>
      <c r="AX29" s="22">
        <f>((Data!$AJ$9*'Net zero Intermediate calcs'!AX4)+Data!$AK$9)*Drivers!AY4</f>
        <v>381317.85184102249</v>
      </c>
      <c r="AY29" s="22">
        <f>((Data!$AJ$9*'Net zero Intermediate calcs'!AY4)+Data!$AK$9)*Drivers!AZ4</f>
        <v>392632.6776172918</v>
      </c>
      <c r="AZ29" s="22">
        <f>((Data!$AJ$9*'Net zero Intermediate calcs'!AZ4)+Data!$AK$9)*Drivers!BA4</f>
        <v>405220.11706101609</v>
      </c>
      <c r="BA29" s="22">
        <f>((Data!$AJ$9*'Net zero Intermediate calcs'!BA4)+Data!$AK$9)*Drivers!BB4</f>
        <v>417553.55776816182</v>
      </c>
      <c r="BB29" s="22">
        <f>((Data!$AJ$9*'Net zero Intermediate calcs'!BB4)+Data!$AK$9)*Drivers!BC4</f>
        <v>431900.63183604745</v>
      </c>
      <c r="BC29" s="22">
        <f>((Data!$AJ$9*'Net zero Intermediate calcs'!BC4)+Data!$AK$9)*Drivers!BD4</f>
        <v>446515.18151465763</v>
      </c>
      <c r="BD29" s="22">
        <f>((Data!$AJ$9*'Net zero Intermediate calcs'!BD4)+Data!$AK$9)*Drivers!BE4</f>
        <v>461632.6161034737</v>
      </c>
      <c r="BE29" s="22">
        <f>((Data!$AJ$9*'Net zero Intermediate calcs'!BE4)+Data!$AK$9)*Drivers!BF4</f>
        <v>477333.98774090962</v>
      </c>
      <c r="BF29" s="22">
        <f>((Data!$AJ$9*'Net zero Intermediate calcs'!BF4)+Data!$AK$9)*Drivers!BG4</f>
        <v>493771.07857628411</v>
      </c>
      <c r="BG29" s="22">
        <f>((Data!$AJ$9*'Net zero Intermediate calcs'!BG4)+Data!$AK$9)*Drivers!BH4</f>
        <v>511698.29093888483</v>
      </c>
      <c r="BH29" s="22">
        <f>((Data!$AJ$9*'Net zero Intermediate calcs'!BH4)+Data!$AK$9)*Drivers!BI4</f>
        <v>522525.87525038118</v>
      </c>
      <c r="BI29" s="22">
        <f>((Data!$AJ$9*'Net zero Intermediate calcs'!BI4)+Data!$AK$9)*Drivers!BJ4</f>
        <v>532320.50921479589</v>
      </c>
      <c r="BJ29" s="22">
        <f>((Data!$AJ$9*'Net zero Intermediate calcs'!BJ4)+Data!$AK$9)*Drivers!BK4</f>
        <v>542356.89812674792</v>
      </c>
      <c r="BK29" s="22">
        <f>((Data!$AJ$9*'Net zero Intermediate calcs'!BK4)+Data!$AK$9)*Drivers!BL4</f>
        <v>552176.55819326488</v>
      </c>
      <c r="BL29">
        <v>633508.56940588297</v>
      </c>
    </row>
    <row r="30" spans="1:64"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4.492820031683209</v>
      </c>
      <c r="AA30" s="45">
        <f>AA29*ttokg/Drivers!AB4</f>
        <v>4.5591085416729999</v>
      </c>
      <c r="AB30" s="45">
        <f>AB29*ttokg/Drivers!AC4</f>
        <v>4.5732795927157337</v>
      </c>
      <c r="AC30" s="45">
        <f>AC29*ttokg/Drivers!AD4</f>
        <v>4.5529924345249402</v>
      </c>
      <c r="AD30" s="45">
        <f>AD29*ttokg/Drivers!AE4</f>
        <v>4.4989895163257332</v>
      </c>
      <c r="AE30" s="45">
        <f>AE29*ttokg/Drivers!AF4</f>
        <v>4.4690472186600507</v>
      </c>
      <c r="AF30" s="45">
        <f>AF29*ttokg/Drivers!AG4</f>
        <v>4.4421379119670714</v>
      </c>
      <c r="AG30" s="45">
        <f>AG29*ttokg/Drivers!AH4</f>
        <v>3.9731457168203872</v>
      </c>
      <c r="AH30" s="45">
        <f>AH29*ttokg/Drivers!AI4</f>
        <v>4.0715476360077743</v>
      </c>
      <c r="AI30" s="45">
        <f>AI29*ttokg/Drivers!AJ4</f>
        <v>4.1274674820284929</v>
      </c>
      <c r="AJ30" s="45">
        <f>AJ29*ttokg/Drivers!AK4</f>
        <v>4.1691277637355535</v>
      </c>
      <c r="AK30" s="45">
        <f>AK29*ttokg/Drivers!AL4</f>
        <v>4.2176271541259123</v>
      </c>
      <c r="AL30" s="45">
        <f>AL29*ttokg/Drivers!AM4</f>
        <v>4.2556919477982156</v>
      </c>
      <c r="AM30" s="45">
        <f>AM29*ttokg/Drivers!AN4</f>
        <v>4.2796147177279975</v>
      </c>
      <c r="AN30" s="45">
        <f>AN29*ttokg/Drivers!AO4</f>
        <v>4.3061788736762603</v>
      </c>
      <c r="AO30" s="45">
        <f>AO29*ttokg/Drivers!AP4</f>
        <v>4.3387419595942642</v>
      </c>
      <c r="AP30" s="45">
        <f>AP29*ttokg/Drivers!AQ4</f>
        <v>4.4109982418624298</v>
      </c>
      <c r="AQ30" s="45">
        <f>AQ29*ttokg/Drivers!AR4</f>
        <v>4.4699113085065951</v>
      </c>
      <c r="AR30" s="45">
        <f>AR29*ttokg/Drivers!AS4</f>
        <v>4.5537944430175585</v>
      </c>
      <c r="AS30" s="45">
        <f>AS29*ttokg/Drivers!AT4</f>
        <v>4.6439453944144757</v>
      </c>
      <c r="AT30" s="45">
        <f>AT29*ttokg/Drivers!AU4</f>
        <v>4.7619906053983341</v>
      </c>
      <c r="AU30" s="45">
        <f>AU29*ttokg/Drivers!AV4</f>
        <v>4.8941078115727974</v>
      </c>
      <c r="AV30" s="45">
        <f>AV29*ttokg/Drivers!AW4</f>
        <v>4.9860206004897192</v>
      </c>
      <c r="AW30" s="45">
        <f>AW29*ttokg/Drivers!AX4</f>
        <v>5.0781963363137423</v>
      </c>
      <c r="AX30" s="45">
        <f>AX29*ttokg/Drivers!AY4</f>
        <v>5.1852236375789884</v>
      </c>
      <c r="AY30" s="45">
        <f>AY29*ttokg/Drivers!AZ4</f>
        <v>5.2915208134240963</v>
      </c>
      <c r="AZ30" s="45">
        <f>AZ29*ttokg/Drivers!BA4</f>
        <v>5.4139188623210348</v>
      </c>
      <c r="BA30" s="45">
        <f>BA29*ttokg/Drivers!BB4</f>
        <v>5.5318781671299408</v>
      </c>
      <c r="BB30" s="45">
        <f>BB29*ttokg/Drivers!BC4</f>
        <v>5.675294747889458</v>
      </c>
      <c r="BC30" s="45">
        <f>BC29*ttokg/Drivers!BD4</f>
        <v>5.8208913313908912</v>
      </c>
      <c r="BD30" s="45">
        <f>BD29*ttokg/Drivers!BE4</f>
        <v>5.97176857257175</v>
      </c>
      <c r="BE30" s="45">
        <f>BE29*ttokg/Drivers!BF4</f>
        <v>6.1289577703589595</v>
      </c>
      <c r="BF30" s="45">
        <f>BF29*ttokg/Drivers!BG4</f>
        <v>6.2943704243354111</v>
      </c>
      <c r="BG30" s="45">
        <f>BG29*ttokg/Drivers!BH4</f>
        <v>6.477370467444338</v>
      </c>
      <c r="BH30" s="45">
        <f>BH29*ttokg/Drivers!BI4</f>
        <v>6.5697138987679109</v>
      </c>
      <c r="BI30" s="45">
        <f>BI29*ttokg/Drivers!BJ4</f>
        <v>6.6490794897919567</v>
      </c>
      <c r="BJ30" s="45">
        <f>BJ29*ttokg/Drivers!BK4</f>
        <v>6.7316103682015695</v>
      </c>
      <c r="BK30" s="45">
        <f>BK29*ttokg/Drivers!BL4</f>
        <v>6.8116617134858028</v>
      </c>
      <c r="BL30">
        <v>8.3888419900670428</v>
      </c>
    </row>
    <row r="31" spans="1:64"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0.13385613849836339</v>
      </c>
      <c r="AP31" s="45"/>
      <c r="AQ31" s="45">
        <f>(AQ32-AE32)/AE32</f>
        <v>0.18253804081376634</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215157.29984140489</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232690.90070904011</v>
      </c>
      <c r="AG32" s="94">
        <f>IF('Net zero activities &amp; levers'!$C$14="Off",((Data!$AJ$26*'Net zero Intermediate calcs'!AG29)+Data!$AK$26),IF('Net zero activities &amp; levers'!$C$14="On",((Data!$AJ$26*'Net zero Intermediate calcs'!AG29)+Data!$AK$26)*(1-'Net zero supporting data'!J215),"ERROR"))</f>
        <v>212406.0629635425</v>
      </c>
      <c r="AH32" s="94">
        <f>IF('Net zero activities &amp; levers'!$C$14="Off",((Data!$AJ$26*'Net zero Intermediate calcs'!AH29)+Data!$AK$26),IF('Net zero activities &amp; levers'!$C$14="On",((Data!$AJ$26*'Net zero Intermediate calcs'!AH29)+Data!$AK$26)*(1-'Net zero supporting data'!K215),"ERROR"))</f>
        <v>220582.11784337854</v>
      </c>
      <c r="AI32" s="94">
        <f>IF('Net zero activities &amp; levers'!$C$14="Off",((Data!$AJ$26*'Net zero Intermediate calcs'!AI29)+Data!$AK$26),IF('Net zero activities &amp; levers'!$C$14="On",((Data!$AJ$26*'Net zero Intermediate calcs'!AI29)+Data!$AK$26)*(1-'Net zero supporting data'!L215),"ERROR"))</f>
        <v>226835.89553635052</v>
      </c>
      <c r="AJ32" s="94">
        <f>IF('Net zero activities &amp; levers'!$C$14="Off",((Data!$AJ$26*'Net zero Intermediate calcs'!AJ29)+Data!$AK$26),IF('Net zero activities &amp; levers'!$C$14="On",((Data!$AJ$26*'Net zero Intermediate calcs'!AJ29)+Data!$AK$26)*(1-'Net zero supporting data'!M215),"ERROR"))</f>
        <v>232476.30755618849</v>
      </c>
      <c r="AK32" s="94">
        <f>IF('Net zero activities &amp; levers'!$C$14="Off",((Data!$AJ$26*'Net zero Intermediate calcs'!AK29)+Data!$AK$26),IF('Net zero activities &amp; levers'!$C$14="On",((Data!$AJ$26*'Net zero Intermediate calcs'!AK29)+Data!$AK$26)*(1-'Net zero supporting data'!N215),"ERROR"))</f>
        <v>238608.98113076694</v>
      </c>
      <c r="AL32" s="94">
        <f>IF('Net zero activities &amp; levers'!$C$14="Off",((Data!$AJ$26*'Net zero Intermediate calcs'!AL29)+Data!$AK$26),IF('Net zero activities &amp; levers'!$C$14="On",((Data!$AJ$26*'Net zero Intermediate calcs'!AL29)+Data!$AK$26)*(1-'Net zero supporting data'!O215),"ERROR"))</f>
        <v>244314.62078584268</v>
      </c>
      <c r="AM32" s="94">
        <f>IF('Net zero activities &amp; levers'!$C$14="Off",((Data!$AJ$26*'Net zero Intermediate calcs'!AM29)+Data!$AK$26),IF('Net zero activities &amp; levers'!$C$14="On",((Data!$AJ$26*'Net zero Intermediate calcs'!AM29)+Data!$AK$26)*(1-'Net zero supporting data'!P215),"ERROR"))</f>
        <v>249147.01867905349</v>
      </c>
      <c r="AN32" s="94">
        <f>IF('Net zero activities &amp; levers'!$C$14="Off",((Data!$AJ$26*'Net zero Intermediate calcs'!AN29)+Data!$AK$26),IF('Net zero activities &amp; levers'!$C$14="On",((Data!$AJ$26*'Net zero Intermediate calcs'!AN29)+Data!$AK$26)*(1-'Net zero supporting data'!Q215),"ERROR"))</f>
        <v>253999.34849374733</v>
      </c>
      <c r="AO32" s="94">
        <f>IF('Net zero activities &amp; levers'!$C$14="Off",((Data!$AJ$26*'Net zero Intermediate calcs'!AO29)+Data!$AK$26),IF('Net zero activities &amp; levers'!$C$14="On",((Data!$AJ$26*'Net zero Intermediate calcs'!AO29)+Data!$AK$26)*(1-'Net zero supporting data'!R215),"ERROR"))</f>
        <v>259056.37120361518</v>
      </c>
      <c r="AP32" s="94">
        <f>IF('Net zero activities &amp; levers'!$C$14="Off",((Data!$AJ$26*'Net zero Intermediate calcs'!AP29)+Data!$AK$26),IF('Net zero activities &amp; levers'!$C$14="On",((Data!$AJ$26*'Net zero Intermediate calcs'!AP29)+Data!$AK$26)*(1-'Net zero supporting data'!S215),"ERROR"))</f>
        <v>266254.6832046659</v>
      </c>
      <c r="AQ32" s="94">
        <f>IF('Net zero activities &amp; levers'!$C$14="Off",((Data!$AJ$26*'Net zero Intermediate calcs'!AQ29)+Data!$AK$26),IF('Net zero activities &amp; levers'!$C$14="On",((Data!$AJ$26*'Net zero Intermediate calcs'!AQ29)+Data!$AK$26)*(1-'Net zero supporting data'!T215),"ERROR"))</f>
        <v>272578.16172872059</v>
      </c>
      <c r="AR32" s="94">
        <f>IF('Net zero activities &amp; levers'!$C$14="Off",((Data!$AJ$26*'Net zero Intermediate calcs'!AR29)+Data!$AK$26),IF('Net zero activities &amp; levers'!$C$14="On",((Data!$AJ$26*'Net zero Intermediate calcs'!AR29)+Data!$AK$26)*(1-'Net zero supporting data'!U215),"ERROR"))</f>
        <v>280392.5350668024</v>
      </c>
      <c r="AS32" s="94">
        <f>IF('Net zero activities &amp; levers'!$C$14="Off",((Data!$AJ$26*'Net zero Intermediate calcs'!AS29)+Data!$AK$26),IF('Net zero activities &amp; levers'!$C$14="On",((Data!$AJ$26*'Net zero Intermediate calcs'!AS29)+Data!$AK$26)*(1-'Net zero supporting data'!V215),"ERROR"))</f>
        <v>288629.83913705149</v>
      </c>
      <c r="AT32" s="94">
        <f>IF('Net zero activities &amp; levers'!$C$14="Off",((Data!$AJ$26*'Net zero Intermediate calcs'!AT29)+Data!$AK$26),IF('Net zero activities &amp; levers'!$C$14="On",((Data!$AJ$26*'Net zero Intermediate calcs'!AT29)+Data!$AK$26)*(1-'Net zero supporting data'!W215),"ERROR"))</f>
        <v>298593.74156213901</v>
      </c>
      <c r="AU32" s="94">
        <f>IF('Net zero activities &amp; levers'!$C$14="Off",((Data!$AJ$26*'Net zero Intermediate calcs'!AU29)+Data!$AK$26),IF('Net zero activities &amp; levers'!$C$14="On",((Data!$AJ$26*'Net zero Intermediate calcs'!AU29)+Data!$AK$26)*(1-'Net zero supporting data'!X215),"ERROR"))</f>
        <v>309490.98299635958</v>
      </c>
      <c r="AV32" s="94">
        <f>IF('Net zero activities &amp; levers'!$C$14="Off",((Data!$AJ$26*'Net zero Intermediate calcs'!AV29)+Data!$AK$26),IF('Net zero activities &amp; levers'!$C$14="On",((Data!$AJ$26*'Net zero Intermediate calcs'!AV29)+Data!$AK$26)*(1-'Net zero supporting data'!Y215),"ERROR"))</f>
        <v>318016.90088694042</v>
      </c>
      <c r="AW32" s="94">
        <f>IF('Net zero activities &amp; levers'!$C$14="Off",((Data!$AJ$26*'Net zero Intermediate calcs'!AW29)+Data!$AK$26),IF('Net zero activities &amp; levers'!$C$14="On",((Data!$AJ$26*'Net zero Intermediate calcs'!AW29)+Data!$AK$26)*(1-'Net zero supporting data'!Z215),"ERROR"))</f>
        <v>326615.8504718598</v>
      </c>
      <c r="AX32" s="94">
        <f>IF('Net zero activities &amp; levers'!$C$14="Off",((Data!$AJ$26*'Net zero Intermediate calcs'!AX29)+Data!$AK$26),IF('Net zero activities &amp; levers'!$C$14="On",((Data!$AJ$26*'Net zero Intermediate calcs'!AX29)+Data!$AK$26)*(1-'Net zero supporting data'!AA215),"ERROR"))</f>
        <v>336193.127787843</v>
      </c>
      <c r="AY32" s="94">
        <f>IF('Net zero activities &amp; levers'!$C$14="Off",((Data!$AJ$26*'Net zero Intermediate calcs'!AY29)+Data!$AK$26),IF('Net zero activities &amp; levers'!$C$14="On",((Data!$AJ$26*'Net zero Intermediate calcs'!AY29)+Data!$AK$26)*(1-'Net zero supporting data'!AB215),"ERROR"))</f>
        <v>345788.2028055744</v>
      </c>
      <c r="AZ32" s="94">
        <f>IF('Net zero activities &amp; levers'!$C$14="Off",((Data!$AJ$26*'Net zero Intermediate calcs'!AZ29)+Data!$AK$26),IF('Net zero activities &amp; levers'!$C$14="On",((Data!$AJ$26*'Net zero Intermediate calcs'!AZ29)+Data!$AK$26)*(1-'Net zero supporting data'!AC215),"ERROR"))</f>
        <v>356462.46577098337</v>
      </c>
      <c r="BA32" s="94">
        <f>IF('Net zero activities &amp; levers'!$C$14="Off",((Data!$AJ$26*'Net zero Intermediate calcs'!BA29)+Data!$AK$26),IF('Net zero activities &amp; levers'!$C$14="On",((Data!$AJ$26*'Net zero Intermediate calcs'!BA29)+Data!$AK$26)*(1-'Net zero supporting data'!AD215),"ERROR"))</f>
        <v>366921.33550099737</v>
      </c>
      <c r="BB32" s="94">
        <f>IF('Net zero activities &amp; levers'!$C$14="Off",((Data!$AJ$26*'Net zero Intermediate calcs'!BB29)+Data!$AK$26),IF('Net zero activities &amp; levers'!$C$14="On",((Data!$AJ$26*'Net zero Intermediate calcs'!BB29)+Data!$AK$26)*(1-'Net zero supporting data'!AE215),"ERROR"))</f>
        <v>379087.78460841812</v>
      </c>
      <c r="BC32" s="94">
        <f>IF('Net zero activities &amp; levers'!$C$14="Off",((Data!$AJ$26*'Net zero Intermediate calcs'!BC29)+Data!$AK$26),IF('Net zero activities &amp; levers'!$C$14="On",((Data!$AJ$26*'Net zero Intermediate calcs'!BC29)+Data!$AK$26)*(1-'Net zero supporting data'!AF215),"ERROR"))</f>
        <v>391481.05546290427</v>
      </c>
      <c r="BD32" s="94">
        <f>IF('Net zero activities &amp; levers'!$C$14="Off",((Data!$AJ$26*'Net zero Intermediate calcs'!BD29)+Data!$AK$26),IF('Net zero activities &amp; levers'!$C$14="On",((Data!$AJ$26*'Net zero Intermediate calcs'!BD29)+Data!$AK$26)*(1-'Net zero supporting data'!AG215),"ERROR"))</f>
        <v>404300.77728836611</v>
      </c>
      <c r="BE32" s="94">
        <f>IF('Net zero activities &amp; levers'!$C$14="Off",((Data!$AJ$26*'Net zero Intermediate calcs'!BE29)+Data!$AK$26),IF('Net zero activities &amp; levers'!$C$14="On",((Data!$AJ$26*'Net zero Intermediate calcs'!BE29)+Data!$AK$26)*(1-'Net zero supporting data'!AH215),"ERROR"))</f>
        <v>417615.68303428136</v>
      </c>
      <c r="BF32" s="94">
        <f>IF('Net zero activities &amp; levers'!$C$14="Off",((Data!$AJ$26*'Net zero Intermediate calcs'!BF29)+Data!$AK$26),IF('Net zero activities &amp; levers'!$C$14="On",((Data!$AJ$26*'Net zero Intermediate calcs'!BF29)+Data!$AK$26)*(1-'Net zero supporting data'!AI215),"ERROR"))</f>
        <v>431554.48534173367</v>
      </c>
      <c r="BG32" s="94">
        <f>IF('Net zero activities &amp; levers'!$C$14="Off",((Data!$AJ$26*'Net zero Intermediate calcs'!BG29)+Data!$AK$26),IF('Net zero activities &amp; levers'!$C$14="On",((Data!$AJ$26*'Net zero Intermediate calcs'!BG29)+Data!$AK$26)*(1-'Net zero supporting data'!AJ215),"ERROR"))</f>
        <v>446756.92423732148</v>
      </c>
      <c r="BH32" s="94">
        <f>IF('Net zero activities &amp; levers'!$C$14="Off",((Data!$AJ$26*'Net zero Intermediate calcs'!BH29)+Data!$AK$26),IF('Net zero activities &amp; levers'!$C$14="On",((Data!$AJ$26*'Net zero Intermediate calcs'!BH29)+Data!$AK$26)*(1-'Net zero supporting data'!AK215),"ERROR"))</f>
        <v>455938.81406787573</v>
      </c>
      <c r="BI32" s="94">
        <f>IF('Net zero activities &amp; levers'!$C$14="Off",((Data!$AJ$26*'Net zero Intermediate calcs'!BI29)+Data!$AK$26),IF('Net zero activities &amp; levers'!$C$14="On",((Data!$AJ$26*'Net zero Intermediate calcs'!BI29)+Data!$AK$26)*(1-'Net zero supporting data'!AL215),"ERROR"))</f>
        <v>464244.75262301322</v>
      </c>
      <c r="BJ32" s="94">
        <f>IF('Net zero activities &amp; levers'!$C$14="Off",((Data!$AJ$26*'Net zero Intermediate calcs'!BJ29)+Data!$AK$26),IF('Net zero activities &amp; levers'!$C$14="On",((Data!$AJ$26*'Net zero Intermediate calcs'!BJ29)+Data!$AK$26)*(1-'Net zero supporting data'!AM215),"ERROR"))</f>
        <v>472755.70156924252</v>
      </c>
      <c r="BK32" s="94">
        <f>IF('Net zero activities &amp; levers'!$C$14="Off",((Data!$AJ$26*'Net zero Intermediate calcs'!BK29)+Data!$AK$26),IF('Net zero activities &amp; levers'!$C$14="On",((Data!$AJ$26*'Net zero Intermediate calcs'!BK29)+Data!$AK$26)*(1-'Net zero supporting data'!AN215),"ERROR"))</f>
        <v>481082.86248624593</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427660.19548096787</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467304.40661090257</v>
      </c>
      <c r="AG34" s="22">
        <f>((Data!$AJ$10*'Net zero Intermediate calcs'!AG4)+Data!$AK$10)*Drivers!AH4</f>
        <v>448723.79203347536</v>
      </c>
      <c r="AH34" s="22">
        <f>((Data!$AJ$10*'Net zero Intermediate calcs'!AH4)+Data!$AK$10)*Drivers!AI4</f>
        <v>461260.60052495712</v>
      </c>
      <c r="AI34" s="22">
        <f>((Data!$AJ$10*'Net zero Intermediate calcs'!AI4)+Data!$AK$10)*Drivers!AJ4</f>
        <v>471851.27048618847</v>
      </c>
      <c r="AJ34" s="22">
        <f>((Data!$AJ$10*'Net zero Intermediate calcs'!AJ4)+Data!$AK$10)*Drivers!AK4</f>
        <v>481827.61621826759</v>
      </c>
      <c r="AK34" s="22">
        <f>((Data!$AJ$10*'Net zero Intermediate calcs'!AK4)+Data!$AK$10)*Drivers!AL4</f>
        <v>492399.766237156</v>
      </c>
      <c r="AL34" s="22">
        <f>((Data!$AJ$10*'Net zero Intermediate calcs'!AL4)+Data!$AK$10)*Drivers!AM4</f>
        <v>502572.18307351595</v>
      </c>
      <c r="AM34" s="22">
        <f>((Data!$AJ$10*'Net zero Intermediate calcs'!AM4)+Data!$AK$10)*Drivers!AN4</f>
        <v>511627.79962453165</v>
      </c>
      <c r="AN34" s="22">
        <f>((Data!$AJ$10*'Net zero Intermediate calcs'!AN4)+Data!$AK$10)*Drivers!AO4</f>
        <v>520524.98690400081</v>
      </c>
      <c r="AO34" s="22">
        <f>((Data!$AJ$10*'Net zero Intermediate calcs'!AO4)+Data!$AK$10)*Drivers!AP4</f>
        <v>529454.5238076715</v>
      </c>
      <c r="AP34" s="22">
        <f>((Data!$AJ$10*'Net zero Intermediate calcs'!AP4)+Data!$AK$10)*Drivers!AQ4</f>
        <v>540506.60680679488</v>
      </c>
      <c r="AQ34" s="22">
        <f>((Data!$AJ$10*'Net zero Intermediate calcs'!AQ4)+Data!$AK$10)*Drivers!AR4</f>
        <v>550402.98976684106</v>
      </c>
      <c r="AR34" s="22">
        <f>((Data!$AJ$10*'Net zero Intermediate calcs'!AR4)+Data!$AK$10)*Drivers!AS4</f>
        <v>561860.68405368493</v>
      </c>
      <c r="AS34" s="22">
        <f>((Data!$AJ$10*'Net zero Intermediate calcs'!AS4)+Data!$AK$10)*Drivers!AT4</f>
        <v>573719.37065817288</v>
      </c>
      <c r="AT34" s="22">
        <f>((Data!$AJ$10*'Net zero Intermediate calcs'!AT4)+Data!$AK$10)*Drivers!AU4</f>
        <v>587389.66446570249</v>
      </c>
      <c r="AU34" s="22">
        <f>((Data!$AJ$10*'Net zero Intermediate calcs'!AU4)+Data!$AK$10)*Drivers!AV4</f>
        <v>602009.09189707111</v>
      </c>
      <c r="AV34" s="22">
        <f>((Data!$AJ$10*'Net zero Intermediate calcs'!AV4)+Data!$AK$10)*Drivers!AW4</f>
        <v>613992.79236360046</v>
      </c>
      <c r="AW34" s="22">
        <f>((Data!$AJ$10*'Net zero Intermediate calcs'!AW4)+Data!$AK$10)*Drivers!AX4</f>
        <v>626008.15332783258</v>
      </c>
      <c r="AX34" s="22">
        <f>((Data!$AJ$10*'Net zero Intermediate calcs'!AX4)+Data!$AK$10)*Drivers!AY4</f>
        <v>639034.65940545953</v>
      </c>
      <c r="AY34" s="22">
        <f>((Data!$AJ$10*'Net zero Intermediate calcs'!AY4)+Data!$AK$10)*Drivers!AZ4</f>
        <v>652029.21495707263</v>
      </c>
      <c r="AZ34" s="22">
        <f>((Data!$AJ$10*'Net zero Intermediate calcs'!AZ4)+Data!$AK$10)*Drivers!BA4</f>
        <v>666140.5576973845</v>
      </c>
      <c r="BA34" s="22">
        <f>((Data!$AJ$10*'Net zero Intermediate calcs'!BA4)+Data!$AK$10)*Drivers!BB4</f>
        <v>679963.51990051253</v>
      </c>
      <c r="BB34" s="22">
        <f>((Data!$AJ$10*'Net zero Intermediate calcs'!BB4)+Data!$AK$10)*Drivers!BC4</f>
        <v>695586.73366956611</v>
      </c>
      <c r="BC34" s="22">
        <f>((Data!$AJ$10*'Net zero Intermediate calcs'!BC4)+Data!$AK$10)*Drivers!BD4</f>
        <v>711403.41051293991</v>
      </c>
      <c r="BD34" s="22">
        <f>((Data!$AJ$10*'Net zero Intermediate calcs'!BD4)+Data!$AK$10)*Drivers!BE4</f>
        <v>727628.36661468027</v>
      </c>
      <c r="BE34" s="22">
        <f>((Data!$AJ$10*'Net zero Intermediate calcs'!BE4)+Data!$AK$10)*Drivers!BF4</f>
        <v>744334.54967826244</v>
      </c>
      <c r="BF34" s="22">
        <f>((Data!$AJ$10*'Net zero Intermediate calcs'!BF4)+Data!$AK$10)*Drivers!BG4</f>
        <v>761659.95483994682</v>
      </c>
      <c r="BG34" s="22">
        <f>((Data!$AJ$10*'Net zero Intermediate calcs'!BG4)+Data!$AK$10)*Drivers!BH4</f>
        <v>780302.90546543</v>
      </c>
      <c r="BH34" s="22">
        <f>((Data!$AJ$10*'Net zero Intermediate calcs'!BH4)+Data!$AK$10)*Drivers!BI4</f>
        <v>792365.82784803945</v>
      </c>
      <c r="BI34" s="22">
        <f>((Data!$AJ$10*'Net zero Intermediate calcs'!BI4)+Data!$AK$10)*Drivers!BJ4</f>
        <v>803424.27739463898</v>
      </c>
      <c r="BJ34" s="22">
        <f>((Data!$AJ$10*'Net zero Intermediate calcs'!BJ4)+Data!$AK$10)*Drivers!BK4</f>
        <v>814648.75660727581</v>
      </c>
      <c r="BK34" s="22">
        <f>((Data!$AJ$10*'Net zero Intermediate calcs'!BK4)+Data!$AK$10)*Drivers!BL4</f>
        <v>825616.54104048992</v>
      </c>
      <c r="BL34">
        <v>879387.44308735442</v>
      </c>
    </row>
    <row r="35" spans="1:64"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8.0531990670072613</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7.5754819878220436</v>
      </c>
      <c r="AH35" s="45">
        <f>AH34*ttokg/Drivers!AI4</f>
        <v>7.6659391762494291</v>
      </c>
      <c r="AI35" s="45">
        <f>AI34*ttokg/Drivers!AJ4</f>
        <v>7.7173441904005635</v>
      </c>
      <c r="AJ35" s="45">
        <f>AJ34*ttokg/Drivers!AK4</f>
        <v>7.7556409226536944</v>
      </c>
      <c r="AK35" s="45">
        <f>AK34*ttokg/Drivers!AL4</f>
        <v>7.8002245906490257</v>
      </c>
      <c r="AL35" s="45">
        <f>AL34*ttokg/Drivers!AM4</f>
        <v>7.8352161257948802</v>
      </c>
      <c r="AM35" s="45">
        <f>AM34*ttokg/Drivers!AN4</f>
        <v>7.8572074296750678</v>
      </c>
      <c r="AN35" s="45">
        <f>AN34*ttokg/Drivers!AO4</f>
        <v>7.8816268605141211</v>
      </c>
      <c r="AO35" s="45">
        <f>AO34*ttokg/Drivers!AP4</f>
        <v>7.9115608823603072</v>
      </c>
      <c r="AP35" s="45">
        <f>AP34*ttokg/Drivers!AQ4</f>
        <v>7.977983368772863</v>
      </c>
      <c r="AQ35" s="45">
        <f>AQ34*ttokg/Drivers!AR4</f>
        <v>8.0321399382206415</v>
      </c>
      <c r="AR35" s="45">
        <f>AR34*ttokg/Drivers!AS4</f>
        <v>8.1092505532065999</v>
      </c>
      <c r="AS35" s="45">
        <f>AS34*ttokg/Drivers!AT4</f>
        <v>8.1921229368426296</v>
      </c>
      <c r="AT35" s="45">
        <f>AT34*ttokg/Drivers!AU4</f>
        <v>8.3006374656353366</v>
      </c>
      <c r="AU35" s="45">
        <f>AU34*ttokg/Drivers!AV4</f>
        <v>8.4220878510761423</v>
      </c>
      <c r="AV35" s="45">
        <f>AV34*ttokg/Drivers!AW4</f>
        <v>8.5065798257713894</v>
      </c>
      <c r="AW35" s="45">
        <f>AW34*ttokg/Drivers!AX4</f>
        <v>8.5913135176822983</v>
      </c>
      <c r="AX35" s="45">
        <f>AX34*ttokg/Drivers!AY4</f>
        <v>8.6896996958927932</v>
      </c>
      <c r="AY35" s="45">
        <f>AY34*ttokg/Drivers!AZ4</f>
        <v>8.7874146972273639</v>
      </c>
      <c r="AZ35" s="45">
        <f>AZ34*ttokg/Drivers!BA4</f>
        <v>8.8999306264251548</v>
      </c>
      <c r="BA35" s="45">
        <f>BA34*ttokg/Drivers!BB4</f>
        <v>9.0083661848977794</v>
      </c>
      <c r="BB35" s="45">
        <f>BB34*ttokg/Drivers!BC4</f>
        <v>9.1402036610009674</v>
      </c>
      <c r="BC35" s="45">
        <f>BC34*ttokg/Drivers!BD4</f>
        <v>9.2740451317459911</v>
      </c>
      <c r="BD35" s="45">
        <f>BD34*ttokg/Drivers!BE4</f>
        <v>9.4127409127592756</v>
      </c>
      <c r="BE35" s="45">
        <f>BE34*ttokg/Drivers!BF4</f>
        <v>9.5572390384097528</v>
      </c>
      <c r="BF35" s="45">
        <f>BF34*ttokg/Drivers!BG4</f>
        <v>9.7092966784698831</v>
      </c>
      <c r="BG35" s="45">
        <f>BG34*ttokg/Drivers!BH4</f>
        <v>9.8775217447940502</v>
      </c>
      <c r="BH35" s="45">
        <f>BH34*ttokg/Drivers!BI4</f>
        <v>9.9624095928792169</v>
      </c>
      <c r="BI35" s="45">
        <f>BI34*ttokg/Drivers!BJ4</f>
        <v>10.035367399812248</v>
      </c>
      <c r="BJ35" s="45">
        <f>BJ34*ttokg/Drivers!BK4</f>
        <v>10.111234936553672</v>
      </c>
      <c r="BK35" s="45">
        <f>BK34*ttokg/Drivers!BL4</f>
        <v>10.184823131621819</v>
      </c>
      <c r="BL35">
        <v>11.644739573179301</v>
      </c>
    </row>
    <row r="36" spans="1:64"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0.16470369465763429</v>
      </c>
      <c r="AP36" s="45"/>
      <c r="AQ36" s="45">
        <f>(AQ37-AE37)/AE37</f>
        <v>0.19595004496883053</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458090.6982027443</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501211.83128389966</v>
      </c>
      <c r="AG37" s="22">
        <f>((Data!$AJ$29*'Net zero Intermediate calcs'!AG34)+Data!$AK$29)</f>
        <v>481001.63839352055</v>
      </c>
      <c r="AH37" s="22">
        <f>((Data!$AJ$29*'Net zero Intermediate calcs'!AH34)+Data!$AK$29)</f>
        <v>494637.964403447</v>
      </c>
      <c r="AI37" s="22">
        <f>((Data!$AJ$29*'Net zero Intermediate calcs'!AI34)+Data!$AK$29)</f>
        <v>506157.46941566857</v>
      </c>
      <c r="AJ37" s="22">
        <f>((Data!$AJ$29*'Net zero Intermediate calcs'!AJ34)+Data!$AK$29)</f>
        <v>517008.7720325031</v>
      </c>
      <c r="AK37" s="22">
        <f>((Data!$AJ$29*'Net zero Intermediate calcs'!AK34)+Data!$AK$29)</f>
        <v>528508.13284521434</v>
      </c>
      <c r="AL37" s="22">
        <f>((Data!$AJ$29*'Net zero Intermediate calcs'!AL34)+Data!$AK$29)</f>
        <v>539572.70261859172</v>
      </c>
      <c r="AM37" s="22">
        <f>((Data!$AJ$29*'Net zero Intermediate calcs'!AM34)+Data!$AK$29)</f>
        <v>549422.52521055681</v>
      </c>
      <c r="AN37" s="22">
        <f>((Data!$AJ$29*'Net zero Intermediate calcs'!AN34)+Data!$AK$29)</f>
        <v>559100.02378578391</v>
      </c>
      <c r="AO37" s="22">
        <f>((Data!$AJ$29*'Net zero Intermediate calcs'!AO34)+Data!$AK$29)</f>
        <v>568812.70914895739</v>
      </c>
      <c r="AP37" s="22">
        <f>((Data!$AJ$29*'Net zero Intermediate calcs'!AP34)+Data!$AK$29)</f>
        <v>580834.09457310359</v>
      </c>
      <c r="AQ37" s="22">
        <f>((Data!$AJ$29*'Net zero Intermediate calcs'!AQ34)+Data!$AK$29)</f>
        <v>591598.42143140757</v>
      </c>
      <c r="AR37" s="22">
        <f>((Data!$AJ$29*'Net zero Intermediate calcs'!AR34)+Data!$AK$29)</f>
        <v>604060.99152838532</v>
      </c>
      <c r="AS37" s="22">
        <f>((Data!$AJ$29*'Net zero Intermediate calcs'!AS34)+Data!$AK$29)</f>
        <v>616959.72222992056</v>
      </c>
      <c r="AT37" s="22">
        <f>((Data!$AJ$29*'Net zero Intermediate calcs'!AT34)+Data!$AK$29)</f>
        <v>631828.94378161081</v>
      </c>
      <c r="AU37" s="22">
        <f>((Data!$AJ$29*'Net zero Intermediate calcs'!AU34)+Data!$AK$29)</f>
        <v>647730.5409598765</v>
      </c>
      <c r="AV37" s="22">
        <f>((Data!$AJ$29*'Net zero Intermediate calcs'!AV34)+Data!$AK$29)</f>
        <v>660765.24963217811</v>
      </c>
      <c r="AW37" s="22">
        <f>((Data!$AJ$29*'Net zero Intermediate calcs'!AW34)+Data!$AK$29)</f>
        <v>673834.39552736655</v>
      </c>
      <c r="AX37" s="22">
        <f>((Data!$AJ$29*'Net zero Intermediate calcs'!AX34)+Data!$AK$29)</f>
        <v>688003.36714127497</v>
      </c>
      <c r="AY37" s="22">
        <f>((Data!$AJ$29*'Net zero Intermediate calcs'!AY34)+Data!$AK$29)</f>
        <v>702137.5860675904</v>
      </c>
      <c r="AZ37" s="22">
        <f>((Data!$AJ$29*'Net zero Intermediate calcs'!AZ34)+Data!$AK$29)</f>
        <v>717486.53793005599</v>
      </c>
      <c r="BA37" s="22">
        <f>((Data!$AJ$29*'Net zero Intermediate calcs'!BA34)+Data!$AK$29)</f>
        <v>732521.81737560383</v>
      </c>
      <c r="BB37" s="22">
        <f>((Data!$AJ$29*'Net zero Intermediate calcs'!BB34)+Data!$AK$29)</f>
        <v>749515.23610911472</v>
      </c>
      <c r="BC37" s="22">
        <f>((Data!$AJ$29*'Net zero Intermediate calcs'!BC34)+Data!$AK$29)</f>
        <v>766719.08523678128</v>
      </c>
      <c r="BD37" s="22">
        <f>((Data!$AJ$29*'Net zero Intermediate calcs'!BD34)+Data!$AK$29)</f>
        <v>784367.02099733823</v>
      </c>
      <c r="BE37" s="22">
        <f>((Data!$AJ$29*'Net zero Intermediate calcs'!BE34)+Data!$AK$29)</f>
        <v>802538.38883719221</v>
      </c>
      <c r="BF37" s="22">
        <f>((Data!$AJ$29*'Net zero Intermediate calcs'!BF34)+Data!$AK$29)</f>
        <v>821383.28649988794</v>
      </c>
      <c r="BG37" s="22">
        <f>((Data!$AJ$29*'Net zero Intermediate calcs'!BG34)+Data!$AK$29)</f>
        <v>841661.28250571224</v>
      </c>
      <c r="BH37" s="22">
        <f>((Data!$AJ$29*'Net zero Intermediate calcs'!BH34)+Data!$AK$29)</f>
        <v>854782.16110519529</v>
      </c>
      <c r="BI37" s="22">
        <f>((Data!$AJ$29*'Net zero Intermediate calcs'!BI34)+Data!$AK$29)</f>
        <v>866810.47144304682</v>
      </c>
      <c r="BJ37" s="22">
        <f>((Data!$AJ$29*'Net zero Intermediate calcs'!BJ34)+Data!$AK$29)</f>
        <v>879019.37277061818</v>
      </c>
      <c r="BK37" s="22">
        <f>((Data!$AJ$29*'Net zero Intermediate calcs'!BK34)+Data!$AK$29)</f>
        <v>890949.06637960346</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1680152.5843518768</v>
      </c>
      <c r="AH39" s="94">
        <f>IF('Net zero activities &amp; levers'!$C$12="Off",((Data!$AJ$11*'Intermediate calculations'!AH4)+Data!$AK$11)*Drivers!AI4,IF('Net zero activities &amp; levers'!$C$12="PB",((Data!$AJ$11*'Intermediate calculations'!AH4)+Data!$AK$11)*Drivers!AI4,IF('Net zero activities &amp; levers'!$C$12="MS",'Net zero supporting data'!K207,"ERROR")))</f>
        <v>1777160.3972904605</v>
      </c>
      <c r="AI39" s="94">
        <f>IF('Net zero activities &amp; levers'!$C$12="Off",((Data!$AJ$11*'Intermediate calculations'!AI4)+Data!$AK$11)*Drivers!AJ4,IF('Net zero activities &amp; levers'!$C$12="PB",((Data!$AJ$11*'Intermediate calculations'!AI4)+Data!$AK$11)*Drivers!AJ4,IF('Net zero activities &amp; levers'!$C$12="MS",'Net zero supporting data'!L207,"ERROR")))</f>
        <v>1846534.4389048351</v>
      </c>
      <c r="AJ39" s="94">
        <f>IF('Net zero activities &amp; levers'!$C$12="Off",((Data!$AJ$11*'Intermediate calculations'!AJ4)+Data!$AK$11)*Drivers!AK4,IF('Net zero activities &amp; levers'!$C$12="PB",((Data!$AJ$11*'Intermediate calculations'!AJ4)+Data!$AK$11)*Drivers!AK4,IF('Net zero activities &amp; levers'!$C$12="MS",'Net zero supporting data'!M207,"ERROR")))</f>
        <v>1907058.9436822128</v>
      </c>
      <c r="AK39" s="94">
        <f>IF('Net zero activities &amp; levers'!$C$12="Off",((Data!$AJ$11*'Intermediate calculations'!AK4)+Data!$AK$11)*Drivers!AL4,IF('Net zero activities &amp; levers'!$C$12="PB",((Data!$AJ$11*'Intermediate calculations'!AK4)+Data!$AK$11)*Drivers!AL4,IF('Net zero activities &amp; levers'!$C$12="MS",'Net zero supporting data'!N207,"ERROR")))</f>
        <v>1974190.4021418099</v>
      </c>
      <c r="AL39" s="94">
        <f>IF('Net zero activities &amp; levers'!$C$12="Off",((Data!$AJ$11*'Intermediate calculations'!AL4)+Data!$AK$11)*Drivers!AM4,IF('Net zero activities &amp; levers'!$C$12="PB",((Data!$AJ$11*'Intermediate calculations'!AL4)+Data!$AK$11)*Drivers!AM4,IF('Net zero activities &amp; levers'!$C$12="MS",'Net zero supporting data'!O207,"ERROR")))</f>
        <v>2035025.8956348586</v>
      </c>
      <c r="AM39" s="94">
        <f>IF('Net zero activities &amp; levers'!$C$12="Off",((Data!$AJ$11*'Intermediate calculations'!AM4)+Data!$AK$11)*Drivers!AN4,IF('Net zero activities &amp; levers'!$C$12="PB",((Data!$AJ$11*'Intermediate calculations'!AM4)+Data!$AK$11)*Drivers!AN4,IF('Net zero activities &amp; levers'!$C$12="MS",'Net zero supporting data'!P207,"ERROR")))</f>
        <v>2084429.6492333491</v>
      </c>
      <c r="AN39" s="94">
        <f>IF('Net zero activities &amp; levers'!$C$12="Off",((Data!$AJ$11*'Intermediate calculations'!AN4)+Data!$AK$11)*Drivers!AO4,IF('Net zero activities &amp; levers'!$C$12="PB",((Data!$AJ$11*'Intermediate calculations'!AN4)+Data!$AK$11)*Drivers!AO4,IF('Net zero activities &amp; levers'!$C$12="MS",'Net zero supporting data'!Q207,"ERROR")))</f>
        <v>2134980.7334428527</v>
      </c>
      <c r="AO39" s="94">
        <f>IF('Net zero activities &amp; levers'!$C$12="Off",((Data!$AJ$11*'Intermediate calculations'!AO4)+Data!$AK$11)*Drivers!AP4,IF('Net zero activities &amp; levers'!$C$12="PB",((Data!$AJ$11*'Intermediate calculations'!AO4)+Data!$AK$11)*Drivers!AP4,IF('Net zero activities &amp; levers'!$C$12="MS",'Net zero supporting data'!R207,"ERROR")))</f>
        <v>2189317.2369312351</v>
      </c>
      <c r="AP39" s="94">
        <f>IF('Net zero activities &amp; levers'!$C$12="Off",((Data!$AJ$11*'Intermediate calculations'!AP4)+Data!$AK$11)*Drivers!AQ4,IF('Net zero activities &amp; levers'!$C$12="PB",((Data!$AJ$11*'Intermediate calculations'!AP4)+Data!$AK$11)*Drivers!AQ4,IF('Net zero activities &amp; levers'!$C$12="MS",'Net zero supporting data'!S207,"ERROR")))</f>
        <v>2274654.3623384051</v>
      </c>
      <c r="AQ39" s="94">
        <f>IF('Net zero activities &amp; levers'!$C$12="Off",((Data!$AJ$11*'Intermediate calculations'!AQ4)+Data!$AK$11)*Drivers!AR4,IF('Net zero activities &amp; levers'!$C$12="PB",((Data!$AJ$11*'Intermediate calculations'!AQ4)+Data!$AK$11)*Drivers!AR4,IF('Net zero activities &amp; levers'!$C$12="MS",'Net zero supporting data'!T207,"ERROR")))</f>
        <v>2348716.5757651315</v>
      </c>
      <c r="AR39" s="94">
        <f>IF('Net zero activities &amp; levers'!$C$12="Off",((Data!$AJ$11*'Intermediate calculations'!AR4)+Data!$AK$11)*Drivers!AS4,IF('Net zero activities &amp; levers'!$C$12="PB",((Data!$AJ$11*'Intermediate calculations'!AR4)+Data!$AK$11)*Drivers!AS4,IF('Net zero activities &amp; levers'!$C$12="MS",'Net zero supporting data'!U207,"ERROR")))</f>
        <v>2443961.0279218783</v>
      </c>
      <c r="AS39" s="94">
        <f>IF('Net zero activities &amp; levers'!$C$12="Off",((Data!$AJ$11*'Intermediate calculations'!AS4)+Data!$AK$11)*Drivers!AT4,IF('Net zero activities &amp; levers'!$C$12="PB",((Data!$AJ$11*'Intermediate calculations'!AS4)+Data!$AK$11)*Drivers!AT4,IF('Net zero activities &amp; levers'!$C$12="MS",'Net zero supporting data'!V207,"ERROR")))</f>
        <v>2545416.3705018405</v>
      </c>
      <c r="AT39" s="94">
        <f>IF('Net zero activities &amp; levers'!$C$12="Off",((Data!$AJ$11*'Intermediate calculations'!AT4)+Data!$AK$11)*Drivers!AU4,IF('Net zero activities &amp; levers'!$C$12="PB",((Data!$AJ$11*'Intermediate calculations'!AT4)+Data!$AK$11)*Drivers!AU4,IF('Net zero activities &amp; levers'!$C$12="MS",'Net zero supporting data'!W207,"ERROR")))</f>
        <v>2671386.0908518992</v>
      </c>
      <c r="AU39" s="94">
        <f>IF('Net zero activities &amp; levers'!$C$12="Off",((Data!$AJ$11*'Intermediate calculations'!AU4)+Data!$AK$11)*Drivers!AV4,IF('Net zero activities &amp; levers'!$C$12="PB",((Data!$AJ$11*'Intermediate calculations'!AU4)+Data!$AK$11)*Drivers!AV4,IF('Net zero activities &amp; levers'!$C$12="MS",'Net zero supporting data'!X207,"ERROR")))</f>
        <v>2810752.7776042693</v>
      </c>
      <c r="AV39" s="94">
        <f>IF('Net zero activities &amp; levers'!$C$12="Off",((Data!$AJ$11*'Intermediate calculations'!AV4)+Data!$AK$11)*Drivers!AW4,IF('Net zero activities &amp; levers'!$C$12="PB",((Data!$AJ$11*'Intermediate calculations'!AV4)+Data!$AK$11)*Drivers!AW4,IF('Net zero activities &amp; levers'!$C$12="MS",'Net zero supporting data'!Y207,"ERROR")))</f>
        <v>2917162.8304227008</v>
      </c>
      <c r="AW39" s="94">
        <f>IF('Net zero activities &amp; levers'!$C$12="Off",((Data!$AJ$11*'Intermediate calculations'!AW4)+Data!$AK$11)*Drivers!AX4,IF('Net zero activities &amp; levers'!$C$12="PB",((Data!$AJ$11*'Intermediate calculations'!AW4)+Data!$AK$11)*Drivers!AX4,IF('Net zero activities &amp; levers'!$C$12="MS",'Net zero supporting data'!Z207,"ERROR")))</f>
        <v>3024826.5094712069</v>
      </c>
      <c r="AX39" s="94">
        <f>IF('Net zero activities &amp; levers'!$C$12="Off",((Data!$AJ$11*'Intermediate calculations'!AX4)+Data!$AK$11)*Drivers!AY4,IF('Net zero activities &amp; levers'!$C$12="PB",((Data!$AJ$11*'Intermediate calculations'!AX4)+Data!$AK$11)*Drivers!AY4,IF('Net zero activities &amp; levers'!$C$12="MS",'Net zero supporting data'!AA207,"ERROR")))</f>
        <v>3146454.5427999869</v>
      </c>
      <c r="AY39" s="94">
        <f>IF('Net zero activities &amp; levers'!$C$12="Off",((Data!$AJ$11*'Intermediate calculations'!AY4)+Data!$AK$11)*Drivers!AZ4,IF('Net zero activities &amp; levers'!$C$12="PB",((Data!$AJ$11*'Intermediate calculations'!AY4)+Data!$AK$11)*Drivers!AZ4,IF('Net zero activities &amp; levers'!$C$12="MS",'Net zero supporting data'!AB207,"ERROR")))</f>
        <v>3268579.2524217721</v>
      </c>
      <c r="AZ39" s="94">
        <f>IF('Net zero activities &amp; levers'!$C$12="Off",((Data!$AJ$11*'Intermediate calculations'!AZ4)+Data!$AK$11)*Drivers!BA4,IF('Net zero activities &amp; levers'!$C$12="PB",((Data!$AJ$11*'Intermediate calculations'!AZ4)+Data!$AK$11)*Drivers!BA4,IF('Net zero activities &amp; levers'!$C$12="MS",'Net zero supporting data'!AC207,"ERROR")))</f>
        <v>3406101.2242172901</v>
      </c>
      <c r="BA39" s="94">
        <f>IF('Net zero activities &amp; levers'!$C$12="Off",((Data!$AJ$11*'Intermediate calculations'!BA4)+Data!$AK$11)*Drivers!BB4,IF('Net zero activities &amp; levers'!$C$12="PB",((Data!$AJ$11*'Intermediate calculations'!BA4)+Data!$AK$11)*Drivers!BB4,IF('Net zero activities &amp; levers'!$C$12="MS",'Net zero supporting data'!AD207,"ERROR")))</f>
        <v>3540865.6762940879</v>
      </c>
      <c r="BB39" s="94">
        <f>IF('Net zero activities &amp; levers'!$C$12="Off",((Data!$AJ$11*'Intermediate calculations'!BB4)+Data!$AK$11)*Drivers!BC4,IF('Net zero activities &amp; levers'!$C$12="PB",((Data!$AJ$11*'Intermediate calculations'!BB4)+Data!$AK$11)*Drivers!BC4,IF('Net zero activities &amp; levers'!$C$12="MS",'Net zero supporting data'!AE207,"ERROR")))</f>
        <v>3699833.0270607444</v>
      </c>
      <c r="BC39" s="94">
        <f>IF('Net zero activities &amp; levers'!$C$12="Off",((Data!$AJ$11*'Intermediate calculations'!BC4)+Data!$AK$11)*Drivers!BD4,IF('Net zero activities &amp; levers'!$C$12="PB",((Data!$AJ$11*'Intermediate calculations'!BC4)+Data!$AK$11)*Drivers!BD4,IF('Net zero activities &amp; levers'!$C$12="MS",'Net zero supporting data'!AF207,"ERROR")))</f>
        <v>3862235.403297537</v>
      </c>
      <c r="BD39" s="94">
        <f>IF('Net zero activities &amp; levers'!$C$12="Off",((Data!$AJ$11*'Intermediate calculations'!BD4)+Data!$AK$11)*Drivers!BE4,IF('Net zero activities &amp; levers'!$C$12="PB",((Data!$AJ$11*'Intermediate calculations'!BD4)+Data!$AK$11)*Drivers!BE4,IF('Net zero activities &amp; levers'!$C$12="MS",'Net zero supporting data'!AG207,"ERROR")))</f>
        <v>4030881.3323854017</v>
      </c>
      <c r="BE39" s="94">
        <f>IF('Net zero activities &amp; levers'!$C$12="Off",((Data!$AJ$11*'Intermediate calculations'!BE4)+Data!$AK$11)*Drivers!BF4,IF('Net zero activities &amp; levers'!$C$12="PB",((Data!$AJ$11*'Intermediate calculations'!BE4)+Data!$AK$11)*Drivers!BF4,IF('Net zero activities &amp; levers'!$C$12="MS",'Net zero supporting data'!AH207,"ERROR")))</f>
        <v>4206742.6865752647</v>
      </c>
      <c r="BF39" s="94">
        <f>IF('Net zero activities &amp; levers'!$C$12="Off",((Data!$AJ$11*'Intermediate calculations'!BF4)+Data!$AK$11)*Drivers!BG4,IF('Net zero activities &amp; levers'!$C$12="PB",((Data!$AJ$11*'Intermediate calculations'!BF4)+Data!$AK$11)*Drivers!BG4,IF('Net zero activities &amp; levers'!$C$12="MS",'Net zero supporting data'!AI207,"ERROR")))</f>
        <v>4391632.7429636205</v>
      </c>
      <c r="BG39" s="94">
        <f>IF('Net zero activities &amp; levers'!$C$12="Off",((Data!$AJ$11*'Intermediate calculations'!BG4)+Data!$AK$11)*Drivers!BH4,IF('Net zero activities &amp; levers'!$C$12="PB",((Data!$AJ$11*'Intermediate calculations'!BG4)+Data!$AK$11)*Drivers!BH4,IF('Net zero activities &amp; levers'!$C$12="MS",'Net zero supporting data'!AJ207,"ERROR")))</f>
        <v>4594504.0409695385</v>
      </c>
      <c r="BH39" s="94">
        <f>IF('Net zero activities &amp; levers'!$C$12="Off",((Data!$AJ$11*'Intermediate calculations'!BH4)+Data!$AK$11)*Drivers!BI4,IF('Net zero activities &amp; levers'!$C$12="PB",((Data!$AJ$11*'Intermediate calculations'!BH4)+Data!$AK$11)*Drivers!BI4,IF('Net zero activities &amp; levers'!$C$12="MS",'Net zero supporting data'!AK207,"ERROR")))</f>
        <v>4713162.9156389432</v>
      </c>
      <c r="BI39" s="94">
        <f>IF('Net zero activities &amp; levers'!$C$12="Off",((Data!$AJ$11*'Intermediate calculations'!BI4)+Data!$AK$11)*Drivers!BJ4,IF('Net zero activities &amp; levers'!$C$12="PB",((Data!$AJ$11*'Intermediate calculations'!BI4)+Data!$AK$11)*Drivers!BJ4,IF('Net zero activities &amp; levers'!$C$12="MS",'Net zero supporting data'!AL207,"ERROR")))</f>
        <v>4819796.5206303457</v>
      </c>
      <c r="BJ39" s="94">
        <f>IF('Net zero activities &amp; levers'!$C$12="Off",((Data!$AJ$11*'Intermediate calculations'!BJ4)+Data!$AK$11)*Drivers!BK4,IF('Net zero activities &amp; levers'!$C$12="PB",((Data!$AJ$11*'Intermediate calculations'!BJ4)+Data!$AK$11)*Drivers!BK4,IF('Net zero activities &amp; levers'!$C$12="MS",'Net zero supporting data'!AM207,"ERROR")))</f>
        <v>4929577.3915374214</v>
      </c>
      <c r="BK39" s="94">
        <f>IF('Net zero activities &amp; levers'!$C$12="Off",((Data!$AJ$11*'Intermediate calculations'!BK4)+Data!$AK$11)*Drivers!BL4,IF('Net zero activities &amp; levers'!$C$12="PB",((Data!$AJ$11*'Intermediate calculations'!BK4)+Data!$AK$11)*Drivers!BL4,IF('Net zero activities &amp; levers'!$C$12="MS",'Net zero supporting data'!AN207,"ERROR")))</f>
        <v>5037056.5871555256</v>
      </c>
      <c r="BL39">
        <v>6068389.0812562732</v>
      </c>
    </row>
    <row r="40" spans="1:64"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35.505153770812321</v>
      </c>
      <c r="AC40" s="45">
        <f>AC39*ttokg/Drivers!AD4</f>
        <v>35.263778862315192</v>
      </c>
      <c r="AD40" s="45">
        <f>AD39*ttokg/Drivers!AE4</f>
        <v>34.621256665942369</v>
      </c>
      <c r="AE40" s="45">
        <f>AE39*ttokg/Drivers!AF4</f>
        <v>34.265005716880033</v>
      </c>
      <c r="AF40" s="45">
        <f>AF39*ttokg/Drivers!AG4</f>
        <v>33.944841040307118</v>
      </c>
      <c r="AG40" s="45">
        <f>AG39*ttokg/Drivers!AH4</f>
        <v>28.364811194590672</v>
      </c>
      <c r="AH40" s="45">
        <f>AH39*ttokg/Drivers!AI4</f>
        <v>29.535588984975139</v>
      </c>
      <c r="AI40" s="45">
        <f>AI39*ttokg/Drivers!AJ4</f>
        <v>30.200918627968207</v>
      </c>
      <c r="AJ40" s="45">
        <f>AJ39*ttokg/Drivers!AK4</f>
        <v>30.69658916942284</v>
      </c>
      <c r="AK40" s="45">
        <f>AK39*ttokg/Drivers!AL4</f>
        <v>31.273630853011223</v>
      </c>
      <c r="AL40" s="45">
        <f>AL39*ttokg/Drivers!AM4</f>
        <v>31.726522579058077</v>
      </c>
      <c r="AM40" s="45">
        <f>AM39*ttokg/Drivers!AN4</f>
        <v>32.011153691434359</v>
      </c>
      <c r="AN40" s="45">
        <f>AN39*ttokg/Drivers!AO4</f>
        <v>32.327211793363368</v>
      </c>
      <c r="AO40" s="45">
        <f>AO39*ttokg/Drivers!AP4</f>
        <v>32.714644661482332</v>
      </c>
      <c r="AP40" s="45">
        <f>AP39*ttokg/Drivers!AQ4</f>
        <v>33.574343854281828</v>
      </c>
      <c r="AQ40" s="45">
        <f>AQ39*ttokg/Drivers!AR4</f>
        <v>34.275286585480814</v>
      </c>
      <c r="AR40" s="45">
        <f>AR39*ttokg/Drivers!AS4</f>
        <v>35.273321092168139</v>
      </c>
      <c r="AS40" s="45">
        <f>AS39*ttokg/Drivers!AT4</f>
        <v>36.345929559047207</v>
      </c>
      <c r="AT40" s="45">
        <f>AT39*ttokg/Drivers!AU4</f>
        <v>37.750421589512229</v>
      </c>
      <c r="AU40" s="45">
        <f>AU39*ttokg/Drivers!AV4</f>
        <v>39.322341039804172</v>
      </c>
      <c r="AV40" s="45">
        <f>AV39*ttokg/Drivers!AW4</f>
        <v>40.415911701889598</v>
      </c>
      <c r="AW40" s="45">
        <f>AW39*ttokg/Drivers!AX4</f>
        <v>41.512610884246044</v>
      </c>
      <c r="AX40" s="45">
        <f>AX39*ttokg/Drivers!AY4</f>
        <v>42.786012747958871</v>
      </c>
      <c r="AY40" s="45">
        <f>AY39*ttokg/Drivers!AZ4</f>
        <v>44.050727640592747</v>
      </c>
      <c r="AZ40" s="45">
        <f>AZ39*ttokg/Drivers!BA4</f>
        <v>45.507009371867127</v>
      </c>
      <c r="BA40" s="45">
        <f>BA39*ttokg/Drivers!BB4</f>
        <v>46.910479297859794</v>
      </c>
      <c r="BB40" s="45">
        <f>BB39*ttokg/Drivers!BC4</f>
        <v>48.616837760303738</v>
      </c>
      <c r="BC40" s="45">
        <f>BC39*ttokg/Drivers!BD4</f>
        <v>50.34913371273052</v>
      </c>
      <c r="BD40" s="45">
        <f>BD39*ttokg/Drivers!BE4</f>
        <v>52.144258487813879</v>
      </c>
      <c r="BE40" s="45">
        <f>BE39*ttokg/Drivers!BF4</f>
        <v>54.014482393784256</v>
      </c>
      <c r="BF40" s="45">
        <f>BF39*ttokg/Drivers!BG4</f>
        <v>55.982548292533558</v>
      </c>
      <c r="BG40" s="45">
        <f>BG39*ttokg/Drivers!BH4</f>
        <v>58.159867473710619</v>
      </c>
      <c r="BH40" s="45">
        <f>BH39*ttokg/Drivers!BI4</f>
        <v>59.258561883071202</v>
      </c>
      <c r="BI40" s="45">
        <f>BI39*ttokg/Drivers!BJ4</f>
        <v>60.2028470358307</v>
      </c>
      <c r="BJ40" s="45">
        <f>BJ39*ttokg/Drivers!BK4</f>
        <v>61.184792512716058</v>
      </c>
      <c r="BK40" s="45">
        <f>BK39*ttokg/Drivers!BL4</f>
        <v>62.137236712210829</v>
      </c>
      <c r="BL40">
        <v>80.356856395247135</v>
      </c>
    </row>
    <row r="41" spans="1:64"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0.10544445970960969</v>
      </c>
      <c r="AP41" s="45"/>
      <c r="AQ41" s="45">
        <f>(AQ42-AE42)/AE42</f>
        <v>0.17180476812461157</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1389573.2405291756</v>
      </c>
      <c r="AH42" s="94">
        <f>IF('Net zero activities &amp; levers'!$C$14="Off",((Data!$AJ$33*'Net zero Intermediate calcs'!AH39)+Data!$AK$33),IF('Net zero activities &amp; levers'!$C$14="On",((Data!$AJ$33*'Net zero Intermediate calcs'!AH39)+Data!$AK$33)*(1-'Net zero supporting data'!K216),"ERROR"))</f>
        <v>1459496.1325990374</v>
      </c>
      <c r="AI42" s="94">
        <f>IF('Net zero activities &amp; levers'!$C$14="Off",((Data!$AJ$33*'Net zero Intermediate calcs'!AI39)+Data!$AK$33),IF('Net zero activities &amp; levers'!$C$14="On",((Data!$AJ$33*'Net zero Intermediate calcs'!AI39)+Data!$AK$33)*(1-'Net zero supporting data'!L216),"ERROR"))</f>
        <v>1509500.6990077563</v>
      </c>
      <c r="AJ42" s="94">
        <f>IF('Net zero activities &amp; levers'!$C$14="Off",((Data!$AJ$33*'Net zero Intermediate calcs'!AJ39)+Data!$AK$33),IF('Net zero activities &amp; levers'!$C$14="On",((Data!$AJ$33*'Net zero Intermediate calcs'!AJ39)+Data!$AK$33)*(1-'Net zero supporting data'!M216),"ERROR"))</f>
        <v>1553126.550234912</v>
      </c>
      <c r="AK42" s="94">
        <f>IF('Net zero activities &amp; levers'!$C$14="Off",((Data!$AJ$33*'Net zero Intermediate calcs'!AK39)+Data!$AK$33),IF('Net zero activities &amp; levers'!$C$14="On",((Data!$AJ$33*'Net zero Intermediate calcs'!AK39)+Data!$AK$33)*(1-'Net zero supporting data'!N216),"ERROR"))</f>
        <v>1601514.6705539899</v>
      </c>
      <c r="AL42" s="94">
        <f>IF('Net zero activities &amp; levers'!$C$14="Off",((Data!$AJ$33*'Net zero Intermediate calcs'!AL39)+Data!$AK$33),IF('Net zero activities &amp; levers'!$C$14="On",((Data!$AJ$33*'Net zero Intermediate calcs'!AL39)+Data!$AK$33)*(1-'Net zero supporting data'!O216),"ERROR"))</f>
        <v>1645364.6813590403</v>
      </c>
      <c r="AM42" s="94">
        <f>IF('Net zero activities &amp; levers'!$C$14="Off",((Data!$AJ$33*'Net zero Intermediate calcs'!AM39)+Data!$AK$33),IF('Net zero activities &amp; levers'!$C$14="On",((Data!$AJ$33*'Net zero Intermediate calcs'!AM39)+Data!$AK$33)*(1-'Net zero supporting data'!P216),"ERROR"))</f>
        <v>1680974.7340555207</v>
      </c>
      <c r="AN42" s="94">
        <f>IF('Net zero activities &amp; levers'!$C$14="Off",((Data!$AJ$33*'Net zero Intermediate calcs'!AN39)+Data!$AK$33),IF('Net zero activities &amp; levers'!$C$14="On",((Data!$AJ$33*'Net zero Intermediate calcs'!AN39)+Data!$AK$33)*(1-'Net zero supporting data'!Q216),"ERROR"))</f>
        <v>1717411.7786411298</v>
      </c>
      <c r="AO42" s="94">
        <f>IF('Net zero activities &amp; levers'!$C$14="Off",((Data!$AJ$33*'Net zero Intermediate calcs'!AO39)+Data!$AK$33),IF('Net zero activities &amp; levers'!$C$14="On",((Data!$AJ$33*'Net zero Intermediate calcs'!AO39)+Data!$AK$33)*(1-'Net zero supporting data'!R216),"ERROR"))</f>
        <v>1756577.3401951999</v>
      </c>
      <c r="AP42" s="94">
        <f>IF('Net zero activities &amp; levers'!$C$14="Off",((Data!$AJ$33*'Net zero Intermediate calcs'!AP39)+Data!$AK$33),IF('Net zero activities &amp; levers'!$C$14="On",((Data!$AJ$33*'Net zero Intermediate calcs'!AP39)+Data!$AK$33)*(1-'Net zero supporting data'!S216),"ERROR"))</f>
        <v>1818088.0415360862</v>
      </c>
      <c r="AQ42" s="94">
        <f>IF('Net zero activities &amp; levers'!$C$14="Off",((Data!$AJ$33*'Net zero Intermediate calcs'!AQ39)+Data!$AK$33),IF('Net zero activities &amp; levers'!$C$14="On",((Data!$AJ$33*'Net zero Intermediate calcs'!AQ39)+Data!$AK$33)*(1-'Net zero supporting data'!T216),"ERROR"))</f>
        <v>1871471.825780049</v>
      </c>
      <c r="AR42" s="94">
        <f>IF('Net zero activities &amp; levers'!$C$14="Off",((Data!$AJ$33*'Net zero Intermediate calcs'!AR39)+Data!$AK$33),IF('Net zero activities &amp; levers'!$C$14="On",((Data!$AJ$33*'Net zero Intermediate calcs'!AR39)+Data!$AK$33)*(1-'Net zero supporting data'!U216),"ERROR"))</f>
        <v>1940123.6935695601</v>
      </c>
      <c r="AS42" s="94">
        <f>IF('Net zero activities &amp; levers'!$C$14="Off",((Data!$AJ$33*'Net zero Intermediate calcs'!AS39)+Data!$AK$33),IF('Net zero activities &amp; levers'!$C$14="On",((Data!$AJ$33*'Net zero Intermediate calcs'!AS39)+Data!$AK$33)*(1-'Net zero supporting data'!V216),"ERROR"))</f>
        <v>2013252.3494399984</v>
      </c>
      <c r="AT42" s="94">
        <f>IF('Net zero activities &amp; levers'!$C$14="Off",((Data!$AJ$33*'Net zero Intermediate calcs'!AT39)+Data!$AK$33),IF('Net zero activities &amp; levers'!$C$14="On",((Data!$AJ$33*'Net zero Intermediate calcs'!AT39)+Data!$AK$33)*(1-'Net zero supporting data'!W216),"ERROR"))</f>
        <v>2104050.8830146529</v>
      </c>
      <c r="AU42" s="94">
        <f>IF('Net zero activities &amp; levers'!$C$14="Off",((Data!$AJ$33*'Net zero Intermediate calcs'!AU39)+Data!$AK$33),IF('Net zero activities &amp; levers'!$C$14="On",((Data!$AJ$33*'Net zero Intermediate calcs'!AU39)+Data!$AK$33)*(1-'Net zero supporting data'!X216),"ERROR"))</f>
        <v>2204505.9030870022</v>
      </c>
      <c r="AV42" s="94">
        <f>IF('Net zero activities &amp; levers'!$C$14="Off",((Data!$AJ$33*'Net zero Intermediate calcs'!AV39)+Data!$AK$33),IF('Net zero activities &amp; levers'!$C$14="On",((Data!$AJ$33*'Net zero Intermediate calcs'!AV39)+Data!$AK$33)*(1-'Net zero supporting data'!Y216),"ERROR"))</f>
        <v>2281205.8967574309</v>
      </c>
      <c r="AW42" s="94">
        <f>IF('Net zero activities &amp; levers'!$C$14="Off",((Data!$AJ$33*'Net zero Intermediate calcs'!AW39)+Data!$AK$33),IF('Net zero activities &amp; levers'!$C$14="On",((Data!$AJ$33*'Net zero Intermediate calcs'!AW39)+Data!$AK$33)*(1-'Net zero supporting data'!Z216),"ERROR"))</f>
        <v>2358809.4998272066</v>
      </c>
      <c r="AX42" s="94">
        <f>IF('Net zero activities &amp; levers'!$C$14="Off",((Data!$AJ$33*'Net zero Intermediate calcs'!AX39)+Data!$AK$33),IF('Net zero activities &amp; levers'!$C$14="On",((Data!$AJ$33*'Net zero Intermediate calcs'!AX39)+Data!$AK$33)*(1-'Net zero supporting data'!AA216),"ERROR"))</f>
        <v>2446478.5605914369</v>
      </c>
      <c r="AY42" s="94">
        <f>IF('Net zero activities &amp; levers'!$C$14="Off",((Data!$AJ$33*'Net zero Intermediate calcs'!AY39)+Data!$AK$33),IF('Net zero activities &amp; levers'!$C$14="On",((Data!$AJ$33*'Net zero Intermediate calcs'!AY39)+Data!$AK$33)*(1-'Net zero supporting data'!AB216),"ERROR"))</f>
        <v>2534505.6238894579</v>
      </c>
      <c r="AZ42" s="94">
        <f>IF('Net zero activities &amp; levers'!$C$14="Off",((Data!$AJ$33*'Net zero Intermediate calcs'!AZ39)+Data!$AK$33),IF('Net zero activities &amp; levers'!$C$14="On",((Data!$AJ$33*'Net zero Intermediate calcs'!AZ39)+Data!$AK$33)*(1-'Net zero supporting data'!AC216),"ERROR"))</f>
        <v>2633630.97987682</v>
      </c>
      <c r="BA42" s="94">
        <f>IF('Net zero activities &amp; levers'!$C$14="Off",((Data!$AJ$33*'Net zero Intermediate calcs'!BA39)+Data!$AK$33),IF('Net zero activities &amp; levers'!$C$14="On",((Data!$AJ$33*'Net zero Intermediate calcs'!BA39)+Data!$AK$33)*(1-'Net zero supporting data'!AD216),"ERROR"))</f>
        <v>2730768.725301364</v>
      </c>
      <c r="BB42" s="94">
        <f>IF('Net zero activities &amp; levers'!$C$14="Off",((Data!$AJ$33*'Net zero Intermediate calcs'!BB39)+Data!$AK$33),IF('Net zero activities &amp; levers'!$C$14="On",((Data!$AJ$33*'Net zero Intermediate calcs'!BB39)+Data!$AK$33)*(1-'Net zero supporting data'!AE216),"ERROR"))</f>
        <v>2845351.8353991662</v>
      </c>
      <c r="BC42" s="94">
        <f>IF('Net zero activities &amp; levers'!$C$14="Off",((Data!$AJ$33*'Net zero Intermediate calcs'!BC39)+Data!$AK$33),IF('Net zero activities &amp; levers'!$C$14="On",((Data!$AJ$33*'Net zero Intermediate calcs'!BC39)+Data!$AK$33)*(1-'Net zero supporting data'!AF216),"ERROR"))</f>
        <v>2962410.8998343539</v>
      </c>
      <c r="BD42" s="94">
        <f>IF('Net zero activities &amp; levers'!$C$14="Off",((Data!$AJ$33*'Net zero Intermediate calcs'!BD39)+Data!$AK$33),IF('Net zero activities &amp; levers'!$C$14="On",((Data!$AJ$33*'Net zero Intermediate calcs'!BD39)+Data!$AK$33)*(1-'Net zero supporting data'!AG216),"ERROR"))</f>
        <v>3083970.2953141592</v>
      </c>
      <c r="BE42" s="94">
        <f>IF('Net zero activities &amp; levers'!$C$14="Off",((Data!$AJ$33*'Net zero Intermediate calcs'!BE39)+Data!$AK$33),IF('Net zero activities &amp; levers'!$C$14="On",((Data!$AJ$33*'Net zero Intermediate calcs'!BE39)+Data!$AK$33)*(1-'Net zero supporting data'!AH216),"ERROR"))</f>
        <v>3210730.5439558085</v>
      </c>
      <c r="BF42" s="94">
        <f>IF('Net zero activities &amp; levers'!$C$14="Off",((Data!$AJ$33*'Net zero Intermediate calcs'!BF39)+Data!$AK$33),IF('Net zero activities &amp; levers'!$C$14="On",((Data!$AJ$33*'Net zero Intermediate calcs'!BF39)+Data!$AK$33)*(1-'Net zero supporting data'!AI216),"ERROR"))</f>
        <v>3343998.6495445664</v>
      </c>
      <c r="BG42" s="94">
        <f>IF('Net zero activities &amp; levers'!$C$14="Off",((Data!$AJ$33*'Net zero Intermediate calcs'!BG39)+Data!$AK$33),IF('Net zero activities &amp; levers'!$C$14="On",((Data!$AJ$33*'Net zero Intermediate calcs'!BG39)+Data!$AK$33)*(1-'Net zero supporting data'!AJ216),"ERROR"))</f>
        <v>3490227.5711626769</v>
      </c>
      <c r="BH42" s="94">
        <f>IF('Net zero activities &amp; levers'!$C$14="Off",((Data!$AJ$33*'Net zero Intermediate calcs'!BH39)+Data!$AK$33),IF('Net zero activities &amp; levers'!$C$14="On",((Data!$AJ$33*'Net zero Intermediate calcs'!BH39)+Data!$AK$33)*(1-'Net zero supporting data'!AK216),"ERROR"))</f>
        <v>3575756.4727563341</v>
      </c>
      <c r="BI42" s="94">
        <f>IF('Net zero activities &amp; levers'!$C$14="Off",((Data!$AJ$33*'Net zero Intermediate calcs'!BI39)+Data!$AK$33),IF('Net zero activities &amp; levers'!$C$14="On",((Data!$AJ$33*'Net zero Intermediate calcs'!BI39)+Data!$AK$33)*(1-'Net zero supporting data'!AL216),"ERROR"))</f>
        <v>3652617.6020506788</v>
      </c>
      <c r="BJ42" s="94">
        <f>IF('Net zero activities &amp; levers'!$C$14="Off",((Data!$AJ$33*'Net zero Intermediate calcs'!BJ39)+Data!$AK$33),IF('Net zero activities &amp; levers'!$C$14="On",((Data!$AJ$33*'Net zero Intermediate calcs'!BJ39)+Data!$AK$33)*(1-'Net zero supporting data'!AM216),"ERROR"))</f>
        <v>3731747.2696026182</v>
      </c>
      <c r="BK42" s="94">
        <f>IF('Net zero activities &amp; levers'!$C$14="Off",((Data!$AJ$33*'Net zero Intermediate calcs'!BK39)+Data!$AK$33),IF('Net zero activities &amp; levers'!$C$14="On",((Data!$AJ$33*'Net zero Intermediate calcs'!BK39)+Data!$AK$33)*(1-'Net zero supporting data'!AN216),"ERROR"))</f>
        <v>3809217.897661393</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10895287.665758993</v>
      </c>
      <c r="AH44" s="22">
        <f>((Data!$AJ$40*'Net zero Intermediate calcs'!AH45)+Data!$AK$40)</f>
        <v>11174216.287934039</v>
      </c>
      <c r="AI44" s="22">
        <f>((Data!$AJ$40*'Net zero Intermediate calcs'!AI45)+Data!$AK$40)</f>
        <v>11463596.411154099</v>
      </c>
      <c r="AJ44" s="22">
        <f>((Data!$AJ$40*'Net zero Intermediate calcs'!AJ45)+Data!$AK$40)</f>
        <v>11756816.720514949</v>
      </c>
      <c r="AK44" s="22">
        <f>((Data!$AJ$40*'Net zero Intermediate calcs'!AK45)+Data!$AK$40)</f>
        <v>12054758.072101802</v>
      </c>
      <c r="AL44" s="22">
        <f>((Data!$AJ$40*'Net zero Intermediate calcs'!AL45)+Data!$AK$40)</f>
        <v>12357496.47783808</v>
      </c>
      <c r="AM44" s="22">
        <f>((Data!$AJ$40*'Net zero Intermediate calcs'!AM45)+Data!$AK$40)</f>
        <v>12647313.683945943</v>
      </c>
      <c r="AN44" s="22">
        <f>((Data!$AJ$40*'Net zero Intermediate calcs'!AN45)+Data!$AK$40)</f>
        <v>12923461.76249766</v>
      </c>
      <c r="AO44" s="22">
        <f>((Data!$AJ$40*'Net zero Intermediate calcs'!AO45)+Data!$AK$40)</f>
        <v>13185218.938872706</v>
      </c>
      <c r="AP44" s="22">
        <f>((Data!$AJ$40*'Net zero Intermediate calcs'!AP45)+Data!$AK$40)</f>
        <v>13431892.701969184</v>
      </c>
      <c r="AQ44" s="22">
        <f>((Data!$AJ$40*'Net zero Intermediate calcs'!AQ45)+Data!$AK$40)</f>
        <v>13662822.828207426</v>
      </c>
      <c r="AR44" s="22">
        <f>((Data!$AJ$40*'Net zero Intermediate calcs'!AR45)+Data!$AK$40)</f>
        <v>13889588.130299792</v>
      </c>
      <c r="AS44" s="22">
        <f>((Data!$AJ$40*'Net zero Intermediate calcs'!AS45)+Data!$AK$40)</f>
        <v>14111989.68578694</v>
      </c>
      <c r="AT44" s="22">
        <f>((Data!$AJ$40*'Net zero Intermediate calcs'!AT45)+Data!$AK$40)</f>
        <v>14329830.662045345</v>
      </c>
      <c r="AU44" s="22">
        <f>((Data!$AJ$40*'Net zero Intermediate calcs'!AU45)+Data!$AK$40)</f>
        <v>14542916.602794033</v>
      </c>
      <c r="AV44" s="22">
        <f>((Data!$AJ$40*'Net zero Intermediate calcs'!AV45)+Data!$AK$40)</f>
        <v>14751055.713917103</v>
      </c>
      <c r="AW44" s="22">
        <f>((Data!$AJ$40*'Net zero Intermediate calcs'!AW45)+Data!$AK$40)</f>
        <v>14955587.835097451</v>
      </c>
      <c r="AX44" s="22">
        <f>((Data!$AJ$40*'Net zero Intermediate calcs'!AX45)+Data!$AK$40)</f>
        <v>15156370.359320279</v>
      </c>
      <c r="AY44" s="22">
        <f>((Data!$AJ$40*'Net zero Intermediate calcs'!AY45)+Data!$AK$40)</f>
        <v>15353262.237329844</v>
      </c>
      <c r="AZ44" s="22">
        <f>((Data!$AJ$40*'Net zero Intermediate calcs'!AZ45)+Data!$AK$40)</f>
        <v>15546124.140912756</v>
      </c>
      <c r="BA44" s="22">
        <f>((Data!$AJ$40*'Net zero Intermediate calcs'!BA45)+Data!$AK$40)</f>
        <v>15734818.625519484</v>
      </c>
      <c r="BB44" s="22">
        <f>((Data!$AJ$40*'Net zero Intermediate calcs'!BB45)+Data!$AK$40)</f>
        <v>15919655.697137501</v>
      </c>
      <c r="BC44" s="22">
        <f>((Data!$AJ$40*'Net zero Intermediate calcs'!BC45)+Data!$AK$40)</f>
        <v>16100513.02207135</v>
      </c>
      <c r="BD44" s="22">
        <f>((Data!$AJ$40*'Net zero Intermediate calcs'!BD45)+Data!$AK$40)</f>
        <v>16277270.127746344</v>
      </c>
      <c r="BE44" s="22">
        <f>((Data!$AJ$40*'Net zero Intermediate calcs'!BE45)+Data!$AK$40)</f>
        <v>16449808.535370193</v>
      </c>
      <c r="BF44" s="22">
        <f>((Data!$AJ$40*'Net zero Intermediate calcs'!BF45)+Data!$AK$40)</f>
        <v>16618011.891299132</v>
      </c>
      <c r="BG44" s="22">
        <f>((Data!$AJ$40*'Net zero Intermediate calcs'!BG45)+Data!$AK$40)</f>
        <v>16782246.883122712</v>
      </c>
      <c r="BH44" s="22">
        <f>((Data!$AJ$40*'Net zero Intermediate calcs'!BH45)+Data!$AK$40)</f>
        <v>16942411.806873545</v>
      </c>
      <c r="BI44" s="22">
        <f>((Data!$AJ$40*'Net zero Intermediate calcs'!BI45)+Data!$AK$40)</f>
        <v>17098406.932179194</v>
      </c>
      <c r="BJ44" s="22">
        <f>((Data!$AJ$40*'Net zero Intermediate calcs'!BJ45)+Data!$AK$40)</f>
        <v>17250134.605144739</v>
      </c>
      <c r="BK44" s="22">
        <f>((Data!$AJ$40*'Net zero Intermediate calcs'!BK45)+Data!$AK$40)</f>
        <v>17397499.349676244</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5276905.74446698</v>
      </c>
      <c r="AH45" s="22">
        <f>((Data!$AJ$39*Drivers!AI4)+Data!$AK$39)</f>
        <v>5393939.3335941732</v>
      </c>
      <c r="AI45" s="22">
        <f>((Data!$AJ$39*Drivers!AJ4)+Data!$AK$39)</f>
        <v>5515358.1904272279</v>
      </c>
      <c r="AJ45" s="22">
        <f>((Data!$AJ$39*Drivers!AK4)+Data!$AK$39)</f>
        <v>5638388.3224441223</v>
      </c>
      <c r="AK45" s="22">
        <f>((Data!$AJ$39*Drivers!AL4)+Data!$AK$39)</f>
        <v>5763399.3215080108</v>
      </c>
      <c r="AL45" s="22">
        <f>((Data!$AJ$39*Drivers!AM4)+Data!$AK$39)</f>
        <v>5890423.0808973433</v>
      </c>
      <c r="AM45" s="22">
        <f>((Data!$AJ$39*Drivers!AN4)+Data!$AK$39)</f>
        <v>6012025.3300933139</v>
      </c>
      <c r="AN45" s="22">
        <f>((Data!$AJ$39*Drivers!AO4)+Data!$AK$39)</f>
        <v>6127892.2515711803</v>
      </c>
      <c r="AO45" s="22">
        <f>((Data!$AJ$39*Drivers!AP4)+Data!$AK$39)</f>
        <v>6237721.0012781443</v>
      </c>
      <c r="AP45" s="22">
        <f>((Data!$AJ$39*Drivers!AQ4)+Data!$AK$39)</f>
        <v>6341221.0136238644</v>
      </c>
      <c r="AQ45" s="22">
        <f>((Data!$AJ$39*Drivers!AR4)+Data!$AK$39)</f>
        <v>6438115.2702996684</v>
      </c>
      <c r="AR45" s="22">
        <f>((Data!$AJ$39*Drivers!AS4)+Data!$AK$39)</f>
        <v>6533262.039341989</v>
      </c>
      <c r="AS45" s="22">
        <f>((Data!$AJ$39*Drivers!AT4)+Data!$AK$39)</f>
        <v>6626577.8563533993</v>
      </c>
      <c r="AT45" s="22">
        <f>((Data!$AJ$39*Drivers!AU4)+Data!$AK$39)</f>
        <v>6717980.1337951655</v>
      </c>
      <c r="AU45" s="22">
        <f>((Data!$AJ$39*Drivers!AV4)+Data!$AK$39)</f>
        <v>6807387.2812004713</v>
      </c>
      <c r="AV45" s="22">
        <f>((Data!$AJ$39*Drivers!AW4)+Data!$AK$39)</f>
        <v>6894718.8251005793</v>
      </c>
      <c r="AW45" s="22">
        <f>((Data!$AJ$39*Drivers!AX4)+Data!$AK$39)</f>
        <v>6980536.9388777735</v>
      </c>
      <c r="AX45" s="22">
        <f>((Data!$AJ$39*Drivers!AY4)+Data!$AK$39)</f>
        <v>7064781.7871137811</v>
      </c>
      <c r="AY45" s="22">
        <f>((Data!$AJ$39*Drivers!AZ4)+Data!$AK$39)</f>
        <v>7147394.1879988788</v>
      </c>
      <c r="AZ45" s="22">
        <f>((Data!$AJ$39*Drivers!BA4)+Data!$AK$39)</f>
        <v>7228315.6818427267</v>
      </c>
      <c r="BA45" s="22">
        <f>((Data!$AJ$39*Drivers!BB4)+Data!$AK$39)</f>
        <v>7307488.5993075119</v>
      </c>
      <c r="BB45" s="22">
        <f>((Data!$AJ$39*Drivers!BC4)+Data!$AK$39)</f>
        <v>7385043.013503273</v>
      </c>
      <c r="BC45" s="22">
        <f>((Data!$AJ$39*Drivers!BD4)+Data!$AK$39)</f>
        <v>7460927.5953432405</v>
      </c>
      <c r="BD45" s="22">
        <f>((Data!$AJ$39*Drivers!BE4)+Data!$AK$39)</f>
        <v>7535091.7966344832</v>
      </c>
      <c r="BE45" s="22">
        <f>((Data!$AJ$39*Drivers!BF4)+Data!$AK$39)</f>
        <v>7607485.9057404222</v>
      </c>
      <c r="BF45" s="22">
        <f>((Data!$AJ$39*Drivers!BG4)+Data!$AK$39)</f>
        <v>7678061.1026997669</v>
      </c>
      <c r="BG45" s="22">
        <f>((Data!$AJ$39*Drivers!BH4)+Data!$AK$39)</f>
        <v>7746971.2432350265</v>
      </c>
      <c r="BH45" s="22">
        <f>((Data!$AJ$39*Drivers!BI4)+Data!$AK$39)</f>
        <v>7814173.6541338256</v>
      </c>
      <c r="BI45" s="22">
        <f>((Data!$AJ$39*Drivers!BJ4)+Data!$AK$39)</f>
        <v>7879626.4902698351</v>
      </c>
      <c r="BJ45" s="22">
        <f>((Data!$AJ$39*Drivers!BK4)+Data!$AK$39)</f>
        <v>7943288.7777705109</v>
      </c>
      <c r="BK45" s="22">
        <f>((Data!$AJ$39*Drivers!BL4)+Data!$AK$39)</f>
        <v>8005120.4565306427</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13615361.493316481</v>
      </c>
      <c r="AH46" s="22">
        <f>((Data!$AJ$41*'Net zero Intermediate calcs'!AH44)+Data!$AK$41)</f>
        <v>13879121.245728189</v>
      </c>
      <c r="AI46" s="22">
        <f>((Data!$AJ$41*'Net zero Intermediate calcs'!AI44)+Data!$AK$41)</f>
        <v>14152764.119156549</v>
      </c>
      <c r="AJ46" s="22">
        <f>((Data!$AJ$41*'Net zero Intermediate calcs'!AJ44)+Data!$AK$41)</f>
        <v>14430038.33933524</v>
      </c>
      <c r="AK46" s="22">
        <f>((Data!$AJ$41*'Net zero Intermediate calcs'!AK44)+Data!$AK$41)</f>
        <v>14711776.85908615</v>
      </c>
      <c r="AL46" s="22">
        <f>((Data!$AJ$41*'Net zero Intermediate calcs'!AL44)+Data!$AK$41)</f>
        <v>14998051.556605021</v>
      </c>
      <c r="AM46" s="22">
        <f>((Data!$AJ$41*'Net zero Intermediate calcs'!AM44)+Data!$AK$41)</f>
        <v>15272107.74320781</v>
      </c>
      <c r="AN46" s="22">
        <f>((Data!$AJ$41*'Net zero Intermediate calcs'!AN44)+Data!$AK$41)</f>
        <v>15533238.165248401</v>
      </c>
      <c r="AO46" s="22">
        <f>((Data!$AJ$41*'Net zero Intermediate calcs'!AO44)+Data!$AK$41)</f>
        <v>15780760.300102467</v>
      </c>
      <c r="AP46" s="22">
        <f>((Data!$AJ$41*'Net zero Intermediate calcs'!AP44)+Data!$AK$41)</f>
        <v>16014019.297237441</v>
      </c>
      <c r="AQ46" s="22">
        <f>((Data!$AJ$41*'Net zero Intermediate calcs'!AQ44)+Data!$AK$41)</f>
        <v>16232390.837762883</v>
      </c>
      <c r="AR46" s="22">
        <f>((Data!$AJ$41*'Net zero Intermediate calcs'!AR44)+Data!$AK$41)</f>
        <v>16446824.048198752</v>
      </c>
      <c r="AS46" s="22">
        <f>((Data!$AJ$41*'Net zero Intermediate calcs'!AS44)+Data!$AK$41)</f>
        <v>16657130.824010581</v>
      </c>
      <c r="AT46" s="22">
        <f>((Data!$AJ$41*'Net zero Intermediate calcs'!AT44)+Data!$AK$41)</f>
        <v>16863125.036848959</v>
      </c>
      <c r="AU46" s="22">
        <f>((Data!$AJ$41*'Net zero Intermediate calcs'!AU44)+Data!$AK$41)</f>
        <v>17064622.805475295</v>
      </c>
      <c r="AV46" s="22">
        <f>((Data!$AJ$41*'Net zero Intermediate calcs'!AV44)+Data!$AK$41)</f>
        <v>17261442.766040552</v>
      </c>
      <c r="AW46" s="22">
        <f>((Data!$AJ$41*'Net zero Intermediate calcs'!AW44)+Data!$AK$41)</f>
        <v>17454851.894232906</v>
      </c>
      <c r="AX46" s="22">
        <f>((Data!$AJ$41*'Net zero Intermediate calcs'!AX44)+Data!$AK$41)</f>
        <v>17644715.33838091</v>
      </c>
      <c r="AY46" s="22">
        <f>((Data!$AJ$41*'Net zero Intermediate calcs'!AY44)+Data!$AK$41)</f>
        <v>17830899.719857145</v>
      </c>
      <c r="AZ46" s="22">
        <f>((Data!$AJ$41*'Net zero Intermediate calcs'!AZ44)+Data!$AK$41)</f>
        <v>18013273.287481755</v>
      </c>
      <c r="BA46" s="22">
        <f>((Data!$AJ$41*'Net zero Intermediate calcs'!BA44)+Data!$AK$41)</f>
        <v>18191706.07130016</v>
      </c>
      <c r="BB46" s="22">
        <f>((Data!$AJ$41*'Net zero Intermediate calcs'!BB44)+Data!$AK$41)</f>
        <v>18366491.218361467</v>
      </c>
      <c r="BC46" s="22">
        <f>((Data!$AJ$41*'Net zero Intermediate calcs'!BC44)+Data!$AK$41)</f>
        <v>18537513.047797315</v>
      </c>
      <c r="BD46" s="22">
        <f>((Data!$AJ$41*'Net zero Intermediate calcs'!BD44)+Data!$AK$41)</f>
        <v>18704657.638647474</v>
      </c>
      <c r="BE46" s="22">
        <f>((Data!$AJ$41*'Net zero Intermediate calcs'!BE44)+Data!$AK$41)</f>
        <v>18867812.955307007</v>
      </c>
      <c r="BF46" s="22">
        <f>((Data!$AJ$41*'Net zero Intermediate calcs'!BF44)+Data!$AK$41)</f>
        <v>19026868.971748352</v>
      </c>
      <c r="BG46" s="22">
        <f>((Data!$AJ$41*'Net zero Intermediate calcs'!BG44)+Data!$AK$41)</f>
        <v>19182172.434128564</v>
      </c>
      <c r="BH46" s="22">
        <f>((Data!$AJ$41*'Net zero Intermediate calcs'!BH44)+Data!$AK$41)</f>
        <v>19333627.169408649</v>
      </c>
      <c r="BI46" s="22">
        <f>((Data!$AJ$41*'Net zero Intermediate calcs'!BI44)+Data!$AK$41)</f>
        <v>19481138.870815288</v>
      </c>
      <c r="BJ46" s="22">
        <f>((Data!$AJ$41*'Net zero Intermediate calcs'!BJ44)+Data!$AK$41)</f>
        <v>19624615.195128404</v>
      </c>
      <c r="BK46" s="22">
        <f>((Data!$AJ$41*'Net zero Intermediate calcs'!BK44)+Data!$AK$41)</f>
        <v>19763965.858494356</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169755.46939787213</v>
      </c>
      <c r="AB47" s="22">
        <f>((Data!$AJ$12*((Drivers!AC5*1000000)/Drivers!AC4))+Data!$AK$12)*Drivers!AC4</f>
        <v>171589.57169404568</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222519.52068535532</v>
      </c>
      <c r="AH47" s="22">
        <f>((Data!$AJ$12*((Drivers!AI5*1000000)/Drivers!AI4))+Data!$AK$12)*Drivers!AI4</f>
        <v>219894.78855921057</v>
      </c>
      <c r="AI47" s="22">
        <f>((Data!$AJ$12*((Drivers!AJ5*1000000)/Drivers!AJ4))+Data!$AK$12)*Drivers!AJ4</f>
        <v>219898.21115115099</v>
      </c>
      <c r="AJ47" s="22">
        <f>((Data!$AJ$12*((Drivers!AK5*1000000)/Drivers!AK4))+Data!$AK$12)*Drivers!AK4</f>
        <v>220753.59807564705</v>
      </c>
      <c r="AK47" s="22">
        <f>((Data!$AJ$12*((Drivers!AL5*1000000)/Drivers!AL4))+Data!$AK$12)*Drivers!AL4</f>
        <v>221131.62837982332</v>
      </c>
      <c r="AL47" s="22">
        <f>((Data!$AJ$12*((Drivers!AM5*1000000)/Drivers!AM4))+Data!$AK$12)*Drivers!AM4</f>
        <v>222158.97517276512</v>
      </c>
      <c r="AM47" s="22">
        <f>((Data!$AJ$12*((Drivers!AN5*1000000)/Drivers!AN4))+Data!$AK$12)*Drivers!AN4</f>
        <v>223912.86944204709</v>
      </c>
      <c r="AN47" s="22">
        <f>((Data!$AJ$12*((Drivers!AO5*1000000)/Drivers!AO4))+Data!$AK$12)*Drivers!AO4</f>
        <v>225280.82281358927</v>
      </c>
      <c r="AO47" s="22">
        <f>((Data!$AJ$12*((Drivers!AP5*1000000)/Drivers!AP4))+Data!$AK$12)*Drivers!AP4</f>
        <v>226017.70806968558</v>
      </c>
      <c r="AP47" s="22">
        <f>((Data!$AJ$12*((Drivers!AQ5*1000000)/Drivers!AQ4))+Data!$AK$12)*Drivers!AQ4</f>
        <v>223735.9833065173</v>
      </c>
      <c r="AQ47" s="22">
        <f>((Data!$AJ$12*((Drivers!AR5*1000000)/Drivers!AR4))+Data!$AK$12)*Drivers!AR4</f>
        <v>222108.09823477734</v>
      </c>
      <c r="AR47" s="22">
        <f>((Data!$AJ$12*((Drivers!AS5*1000000)/Drivers!AS4))+Data!$AK$12)*Drivers!AS4</f>
        <v>218546.09619067938</v>
      </c>
      <c r="AS47" s="22">
        <f>((Data!$AJ$12*((Drivers!AT5*1000000)/Drivers!AT4))+Data!$AK$12)*Drivers!AT4</f>
        <v>214351.25871443102</v>
      </c>
      <c r="AT47" s="22">
        <f>((Data!$AJ$12*((Drivers!AU5*1000000)/Drivers!AU4))+Data!$AK$12)*Drivers!AU4</f>
        <v>207923.47751099503</v>
      </c>
      <c r="AU47" s="22">
        <f>((Data!$AJ$12*((Drivers!AV5*1000000)/Drivers!AV4))+Data!$AK$12)*Drivers!AV4</f>
        <v>200228.07953509924</v>
      </c>
      <c r="AV47" s="22">
        <f>((Data!$AJ$12*((Drivers!AW5*1000000)/Drivers!AW4))+Data!$AK$12)*Drivers!AW4</f>
        <v>195302.90318889378</v>
      </c>
      <c r="AW47" s="22">
        <f>((Data!$AJ$12*((Drivers!AX5*1000000)/Drivers!AX4))+Data!$AK$12)*Drivers!AX4</f>
        <v>190192.97319631529</v>
      </c>
      <c r="AX47" s="22">
        <f>((Data!$AJ$12*((Drivers!AY5*1000000)/Drivers!AY4))+Data!$AK$12)*Drivers!AY4</f>
        <v>183786.98182798299</v>
      </c>
      <c r="AY47" s="22">
        <f>((Data!$AJ$12*((Drivers!AZ5*1000000)/Drivers!AZ4))+Data!$AK$12)*Drivers!AZ4</f>
        <v>177256.30699653411</v>
      </c>
      <c r="AZ47" s="22">
        <f>((Data!$AJ$12*((Drivers!BA5*1000000)/Drivers!BA4))+Data!$AK$12)*Drivers!BA4</f>
        <v>169298.76264313067</v>
      </c>
      <c r="BA47" s="22">
        <f>((Data!$AJ$12*((Drivers!BB5*1000000)/Drivers!BB4))+Data!$AK$12)*Drivers!BB4</f>
        <v>161494.49892462784</v>
      </c>
      <c r="BB47" s="22">
        <f>((Data!$AJ$12*((Drivers!BC5*1000000)/Drivers!BC4))+Data!$AK$12)*Drivers!BC4</f>
        <v>151499.15837307021</v>
      </c>
      <c r="BC47" s="22">
        <f>((Data!$AJ$12*((Drivers!BD5*1000000)/Drivers!BD4))+Data!$AK$12)*Drivers!BD4</f>
        <v>141121.05838613765</v>
      </c>
      <c r="BD47" s="22">
        <f>((Data!$AJ$12*((Drivers!BE5*1000000)/Drivers!BE4))+Data!$AK$12)*Drivers!BE4</f>
        <v>130112.78676984056</v>
      </c>
      <c r="BE47" s="22">
        <f>((Data!$AJ$12*((Drivers!BF5*1000000)/Drivers!BF4))+Data!$AK$12)*Drivers!BF4</f>
        <v>118387.12206595408</v>
      </c>
      <c r="BF47" s="22">
        <f>((Data!$AJ$12*((Drivers!BG5*1000000)/Drivers!BG4))+Data!$AK$12)*Drivers!BG4</f>
        <v>105783.52010345481</v>
      </c>
      <c r="BG47" s="22">
        <f>((Data!$AJ$12*((Drivers!BH5*1000000)/Drivers!BH4))+Data!$AK$12)*Drivers!BH4</f>
        <v>91529.024489467934</v>
      </c>
      <c r="BH47" s="22">
        <f>((Data!$AJ$12*((Drivers!BI5*1000000)/Drivers!BI4))+Data!$AK$12)*Drivers!BI4</f>
        <v>84532.389829036707</v>
      </c>
      <c r="BI47" s="22">
        <f>((Data!$AJ$12*((Drivers!BJ5*1000000)/Drivers!BJ4))+Data!$AK$12)*Drivers!BJ4</f>
        <v>78497.097032673395</v>
      </c>
      <c r="BJ47" s="22">
        <f>((Data!$AJ$12*((Drivers!BK5*1000000)/Drivers!BK4))+Data!$AK$12)*Drivers!BK4</f>
        <v>72098.118750440495</v>
      </c>
      <c r="BK47" s="22">
        <f>((Data!$AJ$12*((Drivers!BL5*1000000)/Drivers!BL4))+Data!$AK$12)*Drivers!BL4</f>
        <v>65808.584078083295</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178577.37849101156</v>
      </c>
      <c r="AA49" s="22">
        <f>((Data!$AJ$44*'Net zero Intermediate calcs'!AA47)+Data!$AK$44)</f>
        <v>177479.77276790634</v>
      </c>
      <c r="AB49" s="22">
        <f>((Data!$AJ$44*'Net zero Intermediate calcs'!AB47)+Data!$AK$44)</f>
        <v>179296.77081024181</v>
      </c>
      <c r="AC49" s="22">
        <f>((Data!$AJ$44*'Net zero Intermediate calcs'!AC47)+Data!$AK$44)</f>
        <v>183155.94927440822</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229751.76331884915</v>
      </c>
      <c r="AH49" s="22">
        <f>((Data!$AJ$44*'Net zero Intermediate calcs'!AH47)+Data!$AK$44)</f>
        <v>227151.50860851494</v>
      </c>
      <c r="AI49" s="22">
        <f>((Data!$AJ$44*'Net zero Intermediate calcs'!AI47)+Data!$AK$44)</f>
        <v>227154.89928245303</v>
      </c>
      <c r="AJ49" s="22">
        <f>((Data!$AJ$44*'Net zero Intermediate calcs'!AJ47)+Data!$AK$44)</f>
        <v>228002.30914093874</v>
      </c>
      <c r="AK49" s="22">
        <f>((Data!$AJ$44*'Net zero Intermediate calcs'!AK47)+Data!$AK$44)</f>
        <v>228376.81405490389</v>
      </c>
      <c r="AL49" s="22">
        <f>((Data!$AJ$44*'Net zero Intermediate calcs'!AL47)+Data!$AK$44)</f>
        <v>229394.58013887279</v>
      </c>
      <c r="AM49" s="22">
        <f>((Data!$AJ$44*'Net zero Intermediate calcs'!AM47)+Data!$AK$44)</f>
        <v>231132.11814882859</v>
      </c>
      <c r="AN49" s="22">
        <f>((Data!$AJ$44*'Net zero Intermediate calcs'!AN47)+Data!$AK$44)</f>
        <v>232487.31442293173</v>
      </c>
      <c r="AO49" s="22">
        <f>((Data!$AJ$44*'Net zero Intermediate calcs'!AO47)+Data!$AK$44)</f>
        <v>233217.32772183343</v>
      </c>
      <c r="AP49" s="22">
        <f>((Data!$AJ$44*'Net zero Intermediate calcs'!AP47)+Data!$AK$44)</f>
        <v>230956.88159705911</v>
      </c>
      <c r="AQ49" s="22">
        <f>((Data!$AJ$44*'Net zero Intermediate calcs'!AQ47)+Data!$AK$44)</f>
        <v>229344.17766300397</v>
      </c>
      <c r="AR49" s="22">
        <f>((Data!$AJ$44*'Net zero Intermediate calcs'!AR47)+Data!$AK$44)</f>
        <v>225815.3937154435</v>
      </c>
      <c r="AS49" s="22">
        <f>((Data!$AJ$44*'Net zero Intermediate calcs'!AS47)+Data!$AK$44)</f>
        <v>221659.67595740981</v>
      </c>
      <c r="AT49" s="22">
        <f>((Data!$AJ$44*'Net zero Intermediate calcs'!AT47)+Data!$AK$44)</f>
        <v>215291.83819417801</v>
      </c>
      <c r="AU49" s="22">
        <f>((Data!$AJ$44*'Net zero Intermediate calcs'!AU47)+Data!$AK$44)</f>
        <v>207668.20504876046</v>
      </c>
      <c r="AV49" s="22">
        <f>((Data!$AJ$44*'Net zero Intermediate calcs'!AV47)+Data!$AK$44)</f>
        <v>202788.95932845218</v>
      </c>
      <c r="AW49" s="22">
        <f>((Data!$AJ$44*'Net zero Intermediate calcs'!AW47)+Data!$AK$44)</f>
        <v>197726.68291543145</v>
      </c>
      <c r="AX49" s="22">
        <f>((Data!$AJ$44*'Net zero Intermediate calcs'!AX47)+Data!$AK$44)</f>
        <v>191380.43178224142</v>
      </c>
      <c r="AY49" s="22">
        <f>((Data!$AJ$44*'Net zero Intermediate calcs'!AY47)+Data!$AK$44)</f>
        <v>184910.65994419917</v>
      </c>
      <c r="AZ49" s="22">
        <f>((Data!$AJ$44*'Net zero Intermediate calcs'!AZ47)+Data!$AK$44)</f>
        <v>177027.32511489489</v>
      </c>
      <c r="BA49" s="22">
        <f>((Data!$AJ$44*'Net zero Intermediate calcs'!BA47)+Data!$AK$44)</f>
        <v>169295.84147411125</v>
      </c>
      <c r="BB49" s="22">
        <f>((Data!$AJ$44*'Net zero Intermediate calcs'!BB47)+Data!$AK$44)</f>
        <v>159393.7142849426</v>
      </c>
      <c r="BC49" s="22">
        <f>((Data!$AJ$44*'Net zero Intermediate calcs'!BC47)+Data!$AK$44)</f>
        <v>149112.39715298143</v>
      </c>
      <c r="BD49" s="22">
        <f>((Data!$AJ$44*'Net zero Intermediate calcs'!BD47)+Data!$AK$44)</f>
        <v>138206.78517155655</v>
      </c>
      <c r="BE49" s="22">
        <f>((Data!$AJ$44*'Net zero Intermediate calcs'!BE47)+Data!$AK$44)</f>
        <v>126590.47028198179</v>
      </c>
      <c r="BF49" s="22">
        <f>((Data!$AJ$44*'Net zero Intermediate calcs'!BF47)+Data!$AK$44)</f>
        <v>114104.4054970381</v>
      </c>
      <c r="BG49" s="22">
        <f>((Data!$AJ$44*'Net zero Intermediate calcs'!BG47)+Data!$AK$44)</f>
        <v>99982.842768977935</v>
      </c>
      <c r="BH49" s="22">
        <f>((Data!$AJ$44*'Net zero Intermediate calcs'!BH47)+Data!$AK$44)</f>
        <v>93051.456494906539</v>
      </c>
      <c r="BI49" s="22">
        <f>((Data!$AJ$44*'Net zero Intermediate calcs'!BI47)+Data!$AK$44)</f>
        <v>87072.446916873727</v>
      </c>
      <c r="BJ49" s="22">
        <f>((Data!$AJ$44*'Net zero Intermediate calcs'!BJ47)+Data!$AK$44)</f>
        <v>80733.143467975853</v>
      </c>
      <c r="BK49" s="22">
        <f>((Data!$AJ$44*'Net zero Intermediate calcs'!BK47)+Data!$AK$44)</f>
        <v>74502.26299270663</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2729896.2479093405</v>
      </c>
      <c r="AH50" s="22">
        <f>AH15*Constants!$H$29*Constants!$H$35</f>
        <v>2782563.9403362246</v>
      </c>
      <c r="AI50" s="22">
        <f>AI15*Constants!$H$29*Constants!$H$35</f>
        <v>2828439.359485798</v>
      </c>
      <c r="AJ50" s="22">
        <f>AJ15*Constants!$H$29*Constants!$H$35</f>
        <v>2872184.6343797529</v>
      </c>
      <c r="AK50" s="22">
        <f>AK15*Constants!$H$29*Constants!$H$35</f>
        <v>2918213.2222813177</v>
      </c>
      <c r="AL50" s="22">
        <f>AL15*Constants!$H$29*Constants!$H$35</f>
        <v>2962914.9096364975</v>
      </c>
      <c r="AM50" s="22">
        <f>AM15*Constants!$H$29*Constants!$H$35</f>
        <v>3003231.8501729136</v>
      </c>
      <c r="AN50" s="22">
        <f>AN15*Constants!$H$29*Constants!$H$35</f>
        <v>3042622.1089969296</v>
      </c>
      <c r="AO50" s="22">
        <f>AO15*Constants!$H$29*Constants!$H$35</f>
        <v>3081759.3225007076</v>
      </c>
      <c r="AP50" s="22">
        <f>AP15*Constants!$H$29*Constants!$H$35</f>
        <v>3128209.654443732</v>
      </c>
      <c r="AQ50" s="22">
        <f>AQ15*Constants!$H$29*Constants!$H$35</f>
        <v>3170061.4477251898</v>
      </c>
      <c r="AR50" s="22">
        <f>AR15*Constants!$H$29*Constants!$H$35</f>
        <v>3217471.0408743806</v>
      </c>
      <c r="AS50" s="22">
        <f>AS15*Constants!$H$29*Constants!$H$35</f>
        <v>3266223.2564929686</v>
      </c>
      <c r="AT50" s="22">
        <f>AT15*Constants!$H$29*Constants!$H$35</f>
        <v>3321431.2492431286</v>
      </c>
      <c r="AU50" s="22">
        <f>AU15*Constants!$H$29*Constants!$H$35</f>
        <v>3379960.6476586391</v>
      </c>
      <c r="AV50" s="22">
        <f>AV15*Constants!$H$29*Constants!$H$35</f>
        <v>3428799.3438363131</v>
      </c>
      <c r="AW50" s="22">
        <f>AW15*Constants!$H$29*Constants!$H$35</f>
        <v>3477660.0719232056</v>
      </c>
      <c r="AX50" s="22">
        <f>AX15*Constants!$H$29*Constants!$H$35</f>
        <v>3530093.0857567894</v>
      </c>
      <c r="AY50" s="22">
        <f>AY15*Constants!$H$29*Constants!$H$35</f>
        <v>3582310.02638742</v>
      </c>
      <c r="AZ50" s="22">
        <f>AZ15*Constants!$H$29*Constants!$H$35</f>
        <v>3638475.3435235689</v>
      </c>
      <c r="BA50" s="22">
        <f>BA15*Constants!$H$29*Constants!$H$35</f>
        <v>3693487.0424824017</v>
      </c>
      <c r="BB50" s="22">
        <f>BB15*Constants!$H$29*Constants!$H$35</f>
        <v>3754931.4156945013</v>
      </c>
      <c r="BC50" s="22">
        <f>BC15*Constants!$H$29*Constants!$H$35</f>
        <v>3816975.3043507072</v>
      </c>
      <c r="BD50" s="22">
        <f>BD15*Constants!$H$29*Constants!$H$35</f>
        <v>3880395.0383207523</v>
      </c>
      <c r="BE50" s="22">
        <f>BE15*Constants!$H$29*Constants!$H$35</f>
        <v>3945452.2486223425</v>
      </c>
      <c r="BF50" s="22">
        <f>BF15*Constants!$H$29*Constants!$H$35</f>
        <v>4012644.636593109</v>
      </c>
      <c r="BG50" s="22">
        <f>BG15*Constants!$H$29*Constants!$H$35</f>
        <v>4084515.4105688361</v>
      </c>
      <c r="BH50" s="22">
        <f>BH15*Constants!$H$29*Constants!$H$35</f>
        <v>4132406.6981420591</v>
      </c>
      <c r="BI50" s="22">
        <f>BI15*Constants!$H$29*Constants!$H$35</f>
        <v>4176546.0643663006</v>
      </c>
      <c r="BJ50" s="22">
        <f>BJ15*Constants!$H$29*Constants!$H$35</f>
        <v>4221178.0021683397</v>
      </c>
      <c r="BK50" s="22">
        <f>BK15*Constants!$H$29*Constants!$H$35</f>
        <v>4264766.2567767948</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3826616.741798467</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3673016.7526243501</v>
      </c>
      <c r="AH51" s="22">
        <f>AH8*Constants!$H$30*Constants!$H$36</f>
        <v>3823792.8871391383</v>
      </c>
      <c r="AI51" s="22">
        <f>AI8*Constants!$H$30*Constants!$H$36</f>
        <v>3942627.3380527478</v>
      </c>
      <c r="AJ51" s="22">
        <f>AJ8*Constants!$H$30*Constants!$H$36</f>
        <v>4051293.0554148695</v>
      </c>
      <c r="AK51" s="22">
        <f>AK8*Constants!$H$30*Constants!$H$36</f>
        <v>4168479.7343544387</v>
      </c>
      <c r="AL51" s="22">
        <f>AL8*Constants!$H$30*Constants!$H$36</f>
        <v>4278684.7540449379</v>
      </c>
      <c r="AM51" s="22">
        <f>AM8*Constants!$H$30*Constants!$H$36</f>
        <v>4373564.3820617897</v>
      </c>
      <c r="AN51" s="22">
        <f>AN8*Constants!$H$30*Constants!$H$36</f>
        <v>4468149.6361413244</v>
      </c>
      <c r="AO51" s="22">
        <f>AO8*Constants!$H$30*Constants!$H$36</f>
        <v>4565523.6577552427</v>
      </c>
      <c r="AP51" s="22">
        <f>AP8*Constants!$H$30*Constants!$H$36</f>
        <v>4698319.8526050122</v>
      </c>
      <c r="AQ51" s="22">
        <f>AQ8*Constants!$H$30*Constants!$H$36</f>
        <v>4815633.6051742546</v>
      </c>
      <c r="AR51" s="22">
        <f>AR8*Constants!$H$30*Constants!$H$36</f>
        <v>4957902.7531126458</v>
      </c>
      <c r="AS51" s="22">
        <f>AS8*Constants!$H$30*Constants!$H$36</f>
        <v>5107104.3391960133</v>
      </c>
      <c r="AT51" s="22">
        <f>AT8*Constants!$H$30*Constants!$H$36</f>
        <v>5285218.7706186669</v>
      </c>
      <c r="AU51" s="22">
        <f>AU8*Constants!$H$30*Constants!$H$36</f>
        <v>5478856.8517103521</v>
      </c>
      <c r="AV51" s="22">
        <f>AV8*Constants!$H$30*Constants!$H$36</f>
        <v>5632268.6593200453</v>
      </c>
      <c r="AW51" s="22">
        <f>AW8*Constants!$H$30*Constants!$H$36</f>
        <v>5786745.9270694796</v>
      </c>
      <c r="AX51" s="22">
        <f>AX8*Constants!$H$30*Constants!$H$36</f>
        <v>5957552.0695155142</v>
      </c>
      <c r="AY51" s="22">
        <f>AY8*Constants!$H$30*Constants!$H$36</f>
        <v>6128478.932669186</v>
      </c>
      <c r="AZ51" s="22">
        <f>AZ8*Constants!$H$30*Constants!$H$36</f>
        <v>6317422.9862937992</v>
      </c>
      <c r="BA51" s="22">
        <f>BA8*Constants!$H$30*Constants!$H$36</f>
        <v>6502541.6672169119</v>
      </c>
      <c r="BB51" s="22">
        <f>BB8*Constants!$H$30*Constants!$H$36</f>
        <v>6716284.8306448655</v>
      </c>
      <c r="BC51" s="22">
        <f>BC8*Constants!$H$30*Constants!$H$36</f>
        <v>6933670.2973000603</v>
      </c>
      <c r="BD51" s="22">
        <f>BD8*Constants!$H$30*Constants!$H$36</f>
        <v>7158059.7362283897</v>
      </c>
      <c r="BE51" s="22">
        <f>BE8*Constants!$H$30*Constants!$H$36</f>
        <v>7390607.028223671</v>
      </c>
      <c r="BF51" s="22">
        <f>BF8*Constants!$H$30*Constants!$H$36</f>
        <v>7633477.85375275</v>
      </c>
      <c r="BG51" s="22">
        <f>BG8*Constants!$H$30*Constants!$H$36</f>
        <v>7897479.8814862696</v>
      </c>
      <c r="BH51" s="22">
        <f>BH8*Constants!$H$30*Constants!$H$36</f>
        <v>8059743.1238841787</v>
      </c>
      <c r="BI51" s="22">
        <f>BI8*Constants!$H$30*Constants!$H$36</f>
        <v>8207038.9850677447</v>
      </c>
      <c r="BJ51" s="22">
        <f>BJ8*Constants!$H$30*Constants!$H$36</f>
        <v>8357595.9763284437</v>
      </c>
      <c r="BK51" s="22">
        <f>BK8*Constants!$H$30*Constants!$H$36</f>
        <v>8504851.6735486593</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629415.02146919922</v>
      </c>
      <c r="Z52" s="22">
        <f>Z18*Constants!$H$31*Constants!$H$37</f>
        <v>635580.33738253813</v>
      </c>
      <c r="AA52" s="22">
        <f>AA18*Constants!$H$31*Constants!$H$37</f>
        <v>641994.43578527705</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683320.79013363703</v>
      </c>
      <c r="AH52" s="22">
        <f>AH18*Constants!$H$31*Constants!$H$37</f>
        <v>690775.13279283454</v>
      </c>
      <c r="AI52" s="22">
        <f>AI18*Constants!$H$31*Constants!$H$37</f>
        <v>698467.17549868359</v>
      </c>
      <c r="AJ52" s="22">
        <f>AJ18*Constants!$H$31*Constants!$H$37</f>
        <v>706248.29150925565</v>
      </c>
      <c r="AK52" s="22">
        <f>AK18*Constants!$H$31*Constants!$H$37</f>
        <v>714162.18490678316</v>
      </c>
      <c r="AL52" s="22">
        <f>AL18*Constants!$H$31*Constants!$H$37</f>
        <v>722193.67945904855</v>
      </c>
      <c r="AM52" s="22">
        <f>AM18*Constants!$H$31*Constants!$H$37</f>
        <v>729870.62245020992</v>
      </c>
      <c r="AN52" s="22">
        <f>AN18*Constants!$H$31*Constants!$H$37</f>
        <v>737190.11321745545</v>
      </c>
      <c r="AO52" s="22">
        <f>AO18*Constants!$H$31*Constants!$H$37</f>
        <v>744136.70751060266</v>
      </c>
      <c r="AP52" s="22">
        <f>AP18*Constants!$H$31*Constants!$H$37</f>
        <v>750728.43921567977</v>
      </c>
      <c r="AQ52" s="22">
        <f>AQ18*Constants!$H$31*Constants!$H$37</f>
        <v>756891.70511618559</v>
      </c>
      <c r="AR52" s="22">
        <f>AR18*Constants!$H$31*Constants!$H$37</f>
        <v>762973.78561558225</v>
      </c>
      <c r="AS52" s="22">
        <f>AS18*Constants!$H$31*Constants!$H$37</f>
        <v>768949.53127571836</v>
      </c>
      <c r="AT52" s="22">
        <f>AT18*Constants!$H$31*Constants!$H$37</f>
        <v>774838.13293320092</v>
      </c>
      <c r="AU52" s="22">
        <f>AU18*Constants!$H$31*Constants!$H$37</f>
        <v>780619.68763539591</v>
      </c>
      <c r="AV52" s="22">
        <f>AV18*Constants!$H$31*Constants!$H$37</f>
        <v>786227.46659218287</v>
      </c>
      <c r="AW52" s="22">
        <f>AW18*Constants!$H$31*Constants!$H$37</f>
        <v>791742.18707513378</v>
      </c>
      <c r="AX52" s="22">
        <f>AX18*Constants!$H$31*Constants!$H$37</f>
        <v>797177.02060741105</v>
      </c>
      <c r="AY52" s="22">
        <f>AY18*Constants!$H$31*Constants!$H$37</f>
        <v>802510.3388502521</v>
      </c>
      <c r="AZ52" s="22">
        <f>AZ18*Constants!$H$31*Constants!$H$37</f>
        <v>807758.31391087675</v>
      </c>
      <c r="BA52" s="22">
        <f>BA18*Constants!$H$31*Constants!$H$37</f>
        <v>812893.17406318907</v>
      </c>
      <c r="BB52" s="22">
        <f>BB18*Constants!$H$31*Constants!$H$37</f>
        <v>817958.94224754942</v>
      </c>
      <c r="BC52" s="22">
        <f>BC18*Constants!$H$31*Constants!$H$37</f>
        <v>822924.76582336158</v>
      </c>
      <c r="BD52" s="22">
        <f>BD18*Constants!$H$31*Constants!$H$37</f>
        <v>827791.21879651479</v>
      </c>
      <c r="BE52" s="22">
        <f>BE18*Constants!$H$31*Constants!$H$37</f>
        <v>832556.48313420638</v>
      </c>
      <c r="BF52" s="22">
        <f>BF18*Constants!$H$31*Constants!$H$37</f>
        <v>837219.91643787292</v>
      </c>
      <c r="BG52" s="22">
        <f>BG18*Constants!$H$31*Constants!$H$37</f>
        <v>841803.06358363118</v>
      </c>
      <c r="BH52" s="22">
        <f>BH18*Constants!$H$31*Constants!$H$37</f>
        <v>846167.24433725339</v>
      </c>
      <c r="BI52" s="22">
        <f>BI18*Constants!$H$31*Constants!$H$37</f>
        <v>850405.91326876183</v>
      </c>
      <c r="BJ52" s="22">
        <f>BJ18*Constants!$H$31*Constants!$H$37</f>
        <v>854536.69887524052</v>
      </c>
      <c r="BK52" s="22">
        <f>BK18*Constants!$H$31*Constants!$H$37</f>
        <v>858549.84177795006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107578.64992070245</v>
      </c>
      <c r="AA53" s="22">
        <f>AA32*Constants!$H$32*Constants!$H$38</f>
        <v>110633.12591910688</v>
      </c>
      <c r="AB53" s="22">
        <f>AB32*Constants!$H$32*Constants!$H$38</f>
        <v>112582.26561288939</v>
      </c>
      <c r="AC53" s="22">
        <f>AC32*Constants!$H$32*Constants!$H$38</f>
        <v>113789.77241225369</v>
      </c>
      <c r="AD53" s="22">
        <f>AD32*Constants!$H$32*Constants!$H$38</f>
        <v>114236.87821044905</v>
      </c>
      <c r="AE53" s="22">
        <f>AE32*Constants!$H$32*Constants!$H$38</f>
        <v>115251.3290570954</v>
      </c>
      <c r="AF53" s="22">
        <f>AF32*Constants!$H$32*Constants!$H$38</f>
        <v>116345.45035452006</v>
      </c>
      <c r="AG53" s="22">
        <f>AG32*Constants!$H$32*Constants!$H$38</f>
        <v>106203.03148177125</v>
      </c>
      <c r="AH53" s="22">
        <f>AH32*Constants!$H$32*Constants!$H$38</f>
        <v>110291.05892168927</v>
      </c>
      <c r="AI53" s="22">
        <f>AI32*Constants!$H$32*Constants!$H$38</f>
        <v>113417.94776817526</v>
      </c>
      <c r="AJ53" s="22">
        <f>AJ32*Constants!$H$32*Constants!$H$38</f>
        <v>116238.15377809425</v>
      </c>
      <c r="AK53" s="22">
        <f>AK32*Constants!$H$32*Constants!$H$38</f>
        <v>119304.49056538347</v>
      </c>
      <c r="AL53" s="22">
        <f>AL32*Constants!$H$32*Constants!$H$38</f>
        <v>122157.31039292134</v>
      </c>
      <c r="AM53" s="22">
        <f>AM32*Constants!$H$32*Constants!$H$38</f>
        <v>124573.50933952675</v>
      </c>
      <c r="AN53" s="22">
        <f>AN32*Constants!$H$32*Constants!$H$38</f>
        <v>126999.67424687366</v>
      </c>
      <c r="AO53" s="22">
        <f>AO32*Constants!$H$32*Constants!$H$38</f>
        <v>129528.18560180759</v>
      </c>
      <c r="AP53" s="22">
        <f>AP32*Constants!$H$32*Constants!$H$38</f>
        <v>133127.34160233295</v>
      </c>
      <c r="AQ53" s="22">
        <f>AQ32*Constants!$H$32*Constants!$H$38</f>
        <v>136289.08086436029</v>
      </c>
      <c r="AR53" s="22">
        <f>AR32*Constants!$H$32*Constants!$H$38</f>
        <v>140196.2675334012</v>
      </c>
      <c r="AS53" s="22">
        <f>AS32*Constants!$H$32*Constants!$H$38</f>
        <v>144314.91956852574</v>
      </c>
      <c r="AT53" s="22">
        <f>AT32*Constants!$H$32*Constants!$H$38</f>
        <v>149296.87078106951</v>
      </c>
      <c r="AU53" s="22">
        <f>AU32*Constants!$H$32*Constants!$H$38</f>
        <v>154745.49149817979</v>
      </c>
      <c r="AV53" s="22">
        <f>AV32*Constants!$H$32*Constants!$H$38</f>
        <v>159008.45044347021</v>
      </c>
      <c r="AW53" s="22">
        <f>AW32*Constants!$H$32*Constants!$H$38</f>
        <v>163307.9252359299</v>
      </c>
      <c r="AX53" s="22">
        <f>AX32*Constants!$H$32*Constants!$H$38</f>
        <v>168096.5638939215</v>
      </c>
      <c r="AY53" s="22">
        <f>AY32*Constants!$H$32*Constants!$H$38</f>
        <v>172894.1014027872</v>
      </c>
      <c r="AZ53" s="22">
        <f>AZ32*Constants!$H$32*Constants!$H$38</f>
        <v>178231.23288549169</v>
      </c>
      <c r="BA53" s="22">
        <f>BA32*Constants!$H$32*Constants!$H$38</f>
        <v>183460.66775049869</v>
      </c>
      <c r="BB53" s="22">
        <f>BB32*Constants!$H$32*Constants!$H$38</f>
        <v>189543.89230420906</v>
      </c>
      <c r="BC53" s="22">
        <f>BC32*Constants!$H$32*Constants!$H$38</f>
        <v>195740.52773145214</v>
      </c>
      <c r="BD53" s="22">
        <f>BD32*Constants!$H$32*Constants!$H$38</f>
        <v>202150.38864418305</v>
      </c>
      <c r="BE53" s="22">
        <f>BE32*Constants!$H$32*Constants!$H$38</f>
        <v>208807.84151714068</v>
      </c>
      <c r="BF53" s="22">
        <f>BF32*Constants!$H$32*Constants!$H$38</f>
        <v>215777.24267086684</v>
      </c>
      <c r="BG53" s="22">
        <f>BG32*Constants!$H$32*Constants!$H$38</f>
        <v>223378.46211866074</v>
      </c>
      <c r="BH53" s="22">
        <f>BH32*Constants!$H$32*Constants!$H$38</f>
        <v>227969.40703393787</v>
      </c>
      <c r="BI53" s="22">
        <f>BI32*Constants!$H$32*Constants!$H$38</f>
        <v>232122.37631150661</v>
      </c>
      <c r="BJ53" s="22">
        <f>BJ32*Constants!$H$32*Constants!$H$38</f>
        <v>236377.85078462126</v>
      </c>
      <c r="BK53" s="22">
        <f>BK32*Constants!$H$32*Constants!$H$38</f>
        <v>240541.43124312296</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549708.83784329309</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601454.1975406796</v>
      </c>
      <c r="AG54" s="22">
        <f>AG37*Constants!$H$33*Constants!$H$39</f>
        <v>577201.96607222466</v>
      </c>
      <c r="AH54" s="22">
        <f>AH37*Constants!$H$33*Constants!$H$39</f>
        <v>593565.55728413642</v>
      </c>
      <c r="AI54" s="22">
        <f>AI37*Constants!$H$33*Constants!$H$39</f>
        <v>607388.96329880226</v>
      </c>
      <c r="AJ54" s="22">
        <f>AJ37*Constants!$H$33*Constants!$H$39</f>
        <v>620410.52643900365</v>
      </c>
      <c r="AK54" s="22">
        <f>AK37*Constants!$H$33*Constants!$H$39</f>
        <v>634209.75941425713</v>
      </c>
      <c r="AL54" s="22">
        <f>AL37*Constants!$H$33*Constants!$H$39</f>
        <v>647487.24314231006</v>
      </c>
      <c r="AM54" s="22">
        <f>AM37*Constants!$H$33*Constants!$H$39</f>
        <v>659307.03025266819</v>
      </c>
      <c r="AN54" s="22">
        <f>AN37*Constants!$H$33*Constants!$H$39</f>
        <v>670920.02854294062</v>
      </c>
      <c r="AO54" s="22">
        <f>AO37*Constants!$H$33*Constants!$H$39</f>
        <v>682575.2509787489</v>
      </c>
      <c r="AP54" s="22">
        <f>AP37*Constants!$H$33*Constants!$H$39</f>
        <v>697000.91348772426</v>
      </c>
      <c r="AQ54" s="22">
        <f>AQ37*Constants!$H$33*Constants!$H$39</f>
        <v>709918.10571768903</v>
      </c>
      <c r="AR54" s="22">
        <f>AR37*Constants!$H$33*Constants!$H$39</f>
        <v>724873.18983406236</v>
      </c>
      <c r="AS54" s="22">
        <f>AS37*Constants!$H$33*Constants!$H$39</f>
        <v>740351.66667590465</v>
      </c>
      <c r="AT54" s="22">
        <f>AT37*Constants!$H$33*Constants!$H$39</f>
        <v>758194.73253793293</v>
      </c>
      <c r="AU54" s="22">
        <f>AU37*Constants!$H$33*Constants!$H$39</f>
        <v>777276.64915185177</v>
      </c>
      <c r="AV54" s="22">
        <f>AV37*Constants!$H$33*Constants!$H$39</f>
        <v>792918.29955861368</v>
      </c>
      <c r="AW54" s="22">
        <f>AW37*Constants!$H$33*Constants!$H$39</f>
        <v>808601.27463283984</v>
      </c>
      <c r="AX54" s="22">
        <f>AX37*Constants!$H$33*Constants!$H$39</f>
        <v>825604.04056952999</v>
      </c>
      <c r="AY54" s="22">
        <f>AY37*Constants!$H$33*Constants!$H$39</f>
        <v>842565.10328110843</v>
      </c>
      <c r="AZ54" s="22">
        <f>AZ37*Constants!$H$33*Constants!$H$39</f>
        <v>860983.84551606711</v>
      </c>
      <c r="BA54" s="22">
        <f>BA37*Constants!$H$33*Constants!$H$39</f>
        <v>879026.18085072457</v>
      </c>
      <c r="BB54" s="22">
        <f>BB37*Constants!$H$33*Constants!$H$39</f>
        <v>899418.28333093761</v>
      </c>
      <c r="BC54" s="22">
        <f>BC37*Constants!$H$33*Constants!$H$39</f>
        <v>920062.90228413756</v>
      </c>
      <c r="BD54" s="22">
        <f>BD37*Constants!$H$33*Constants!$H$39</f>
        <v>941240.42519680585</v>
      </c>
      <c r="BE54" s="22">
        <f>BE37*Constants!$H$33*Constants!$H$39</f>
        <v>963046.06660463056</v>
      </c>
      <c r="BF54" s="22">
        <f>BF37*Constants!$H$33*Constants!$H$39</f>
        <v>985659.94379986543</v>
      </c>
      <c r="BG54" s="22">
        <f>BG37*Constants!$H$33*Constants!$H$39</f>
        <v>1009993.5390068546</v>
      </c>
      <c r="BH54" s="22">
        <f>BH37*Constants!$H$33*Constants!$H$39</f>
        <v>1025738.5933262343</v>
      </c>
      <c r="BI54" s="22">
        <f>BI37*Constants!$H$33*Constants!$H$39</f>
        <v>1040172.5657316562</v>
      </c>
      <c r="BJ54" s="22">
        <f>BJ37*Constants!$H$33*Constants!$H$39</f>
        <v>1054823.2473247417</v>
      </c>
      <c r="BK54" s="22">
        <f>BK37*Constants!$H$33*Constants!$H$39</f>
        <v>1069138.8796555242</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1642887.1674004451</v>
      </c>
      <c r="AC55" s="22">
        <f>AC42*Constants!$H$34*Constants!$H$40</f>
        <v>1655964.1814042372</v>
      </c>
      <c r="AD55" s="22">
        <f>AD42*Constants!$H$34*Constants!$H$40</f>
        <v>1652584.5489179101</v>
      </c>
      <c r="AE55" s="22">
        <f>AE42*Constants!$H$34*Constants!$H$40</f>
        <v>1660968.406815934</v>
      </c>
      <c r="AF55" s="22">
        <f>AF42*Constants!$H$34*Constants!$H$40</f>
        <v>1670818.6391072047</v>
      </c>
      <c r="AG55" s="22">
        <f>AG42*Constants!$H$34*Constants!$H$40</f>
        <v>1445156.1701503429</v>
      </c>
      <c r="AH55" s="22">
        <f>AH42*Constants!$H$34*Constants!$H$40</f>
        <v>1517875.9779029989</v>
      </c>
      <c r="AI55" s="22">
        <f>AI42*Constants!$H$34*Constants!$H$40</f>
        <v>1569880.7269680668</v>
      </c>
      <c r="AJ55" s="22">
        <f>AJ42*Constants!$H$34*Constants!$H$40</f>
        <v>1615251.6122443087</v>
      </c>
      <c r="AK55" s="22">
        <f>AK42*Constants!$H$34*Constants!$H$40</f>
        <v>1665575.2573761498</v>
      </c>
      <c r="AL55" s="22">
        <f>AL42*Constants!$H$34*Constants!$H$40</f>
        <v>1711179.2686134023</v>
      </c>
      <c r="AM55" s="22">
        <f>AM42*Constants!$H$34*Constants!$H$40</f>
        <v>1748213.7234177419</v>
      </c>
      <c r="AN55" s="22">
        <f>AN42*Constants!$H$34*Constants!$H$40</f>
        <v>1786108.2497867753</v>
      </c>
      <c r="AO55" s="22">
        <f>AO42*Constants!$H$34*Constants!$H$40</f>
        <v>1826840.4338030079</v>
      </c>
      <c r="AP55" s="22">
        <f>AP42*Constants!$H$34*Constants!$H$40</f>
        <v>1890811.5631975296</v>
      </c>
      <c r="AQ55" s="22">
        <f>AQ42*Constants!$H$34*Constants!$H$40</f>
        <v>1946330.698811251</v>
      </c>
      <c r="AR55" s="22">
        <f>AR42*Constants!$H$34*Constants!$H$40</f>
        <v>2017728.6413123426</v>
      </c>
      <c r="AS55" s="22">
        <f>AS42*Constants!$H$34*Constants!$H$40</f>
        <v>2093782.4434175985</v>
      </c>
      <c r="AT55" s="22">
        <f>AT42*Constants!$H$34*Constants!$H$40</f>
        <v>2188212.9183352389</v>
      </c>
      <c r="AU55" s="22">
        <f>AU42*Constants!$H$34*Constants!$H$40</f>
        <v>2292686.1392104826</v>
      </c>
      <c r="AV55" s="22">
        <f>AV42*Constants!$H$34*Constants!$H$40</f>
        <v>2372454.1326277284</v>
      </c>
      <c r="AW55" s="22">
        <f>AW42*Constants!$H$34*Constants!$H$40</f>
        <v>2453161.8798202951</v>
      </c>
      <c r="AX55" s="22">
        <f>AX42*Constants!$H$34*Constants!$H$40</f>
        <v>2544337.7030150946</v>
      </c>
      <c r="AY55" s="22">
        <f>AY42*Constants!$H$34*Constants!$H$40</f>
        <v>2635885.8488450367</v>
      </c>
      <c r="AZ55" s="22">
        <f>AZ42*Constants!$H$34*Constants!$H$40</f>
        <v>2738976.2190718935</v>
      </c>
      <c r="BA55" s="22">
        <f>BA42*Constants!$H$34*Constants!$H$40</f>
        <v>2839999.4743134188</v>
      </c>
      <c r="BB55" s="22">
        <f>BB42*Constants!$H$34*Constants!$H$40</f>
        <v>2959165.9088151334</v>
      </c>
      <c r="BC55" s="22">
        <f>BC42*Constants!$H$34*Constants!$H$40</f>
        <v>3080907.3358277283</v>
      </c>
      <c r="BD55" s="22">
        <f>BD42*Constants!$H$34*Constants!$H$40</f>
        <v>3207329.1071267263</v>
      </c>
      <c r="BE55" s="22">
        <f>BE42*Constants!$H$34*Constants!$H$40</f>
        <v>3339159.7657140414</v>
      </c>
      <c r="BF55" s="22">
        <f>BF42*Constants!$H$34*Constants!$H$40</f>
        <v>3477758.5955263497</v>
      </c>
      <c r="BG55" s="22">
        <f>BG42*Constants!$H$34*Constants!$H$40</f>
        <v>3629836.6740091839</v>
      </c>
      <c r="BH55" s="22">
        <f>BH42*Constants!$H$34*Constants!$H$40</f>
        <v>3718786.7316665878</v>
      </c>
      <c r="BI55" s="22">
        <f>BI42*Constants!$H$34*Constants!$H$40</f>
        <v>3798722.3061327063</v>
      </c>
      <c r="BJ55" s="22">
        <f>BJ42*Constants!$H$34*Constants!$H$40</f>
        <v>3881017.160386723</v>
      </c>
      <c r="BK55" s="22">
        <f>BK42*Constants!$H$34*Constants!$H$40</f>
        <v>3961586.6135678492</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9095513.1405561902</v>
      </c>
      <c r="AA56" s="22">
        <f t="shared" si="8"/>
        <v>9326430.4780428447</v>
      </c>
      <c r="AB56" s="22">
        <f t="shared" si="8"/>
        <v>9484875.5644762423</v>
      </c>
      <c r="AC56" s="22">
        <f t="shared" si="8"/>
        <v>9595076.462577926</v>
      </c>
      <c r="AD56" s="22">
        <f t="shared" si="8"/>
        <v>9655827.5030585341</v>
      </c>
      <c r="AE56" s="22">
        <f t="shared" si="8"/>
        <v>9754723.2383019067</v>
      </c>
      <c r="AF56" s="22">
        <f t="shared" si="8"/>
        <v>9859425.640146507</v>
      </c>
      <c r="AG56" s="22">
        <f t="shared" si="8"/>
        <v>9214794.9583716672</v>
      </c>
      <c r="AH56" s="22">
        <f t="shared" si="8"/>
        <v>9518864.5543770213</v>
      </c>
      <c r="AI56" s="22">
        <f t="shared" si="8"/>
        <v>9760221.5110722743</v>
      </c>
      <c r="AJ56" s="22">
        <f t="shared" si="8"/>
        <v>9981626.2737652846</v>
      </c>
      <c r="AK56" s="22">
        <f t="shared" si="8"/>
        <v>10219944.64889833</v>
      </c>
      <c r="AL56" s="22">
        <f t="shared" si="8"/>
        <v>10444617.165289117</v>
      </c>
      <c r="AM56" s="22">
        <f t="shared" si="8"/>
        <v>10638761.117694851</v>
      </c>
      <c r="AN56" s="22">
        <f t="shared" si="8"/>
        <v>10831989.810932299</v>
      </c>
      <c r="AO56" s="22">
        <f t="shared" si="8"/>
        <v>11030363.558150116</v>
      </c>
      <c r="AP56" s="22">
        <f t="shared" si="8"/>
        <v>11298197.764552012</v>
      </c>
      <c r="AQ56" s="22">
        <f t="shared" si="8"/>
        <v>11535124.643408932</v>
      </c>
      <c r="AR56" s="22">
        <f t="shared" si="8"/>
        <v>11821145.678282414</v>
      </c>
      <c r="AS56" s="22">
        <f t="shared" si="8"/>
        <v>12120726.156626727</v>
      </c>
      <c r="AT56" s="22">
        <f t="shared" si="8"/>
        <v>12477192.674449237</v>
      </c>
      <c r="AU56" s="22">
        <f t="shared" si="8"/>
        <v>12864145.466864903</v>
      </c>
      <c r="AV56" s="22">
        <f t="shared" si="8"/>
        <v>13171676.352378353</v>
      </c>
      <c r="AW56" s="22">
        <f t="shared" si="8"/>
        <v>13481219.265756885</v>
      </c>
      <c r="AX56" s="22">
        <f t="shared" si="8"/>
        <v>13822860.483358262</v>
      </c>
      <c r="AY56" s="22">
        <f t="shared" si="8"/>
        <v>14164644.351435792</v>
      </c>
      <c r="AZ56" s="22">
        <f t="shared" si="8"/>
        <v>14541847.941201696</v>
      </c>
      <c r="BA56" s="22">
        <f t="shared" si="8"/>
        <v>14911408.206677144</v>
      </c>
      <c r="BB56" s="22">
        <f t="shared" si="8"/>
        <v>15337303.273037195</v>
      </c>
      <c r="BC56" s="22">
        <f t="shared" si="8"/>
        <v>15770281.133317448</v>
      </c>
      <c r="BD56" s="22">
        <f t="shared" si="8"/>
        <v>16216965.91431337</v>
      </c>
      <c r="BE56" s="22">
        <f t="shared" si="8"/>
        <v>16679629.433816034</v>
      </c>
      <c r="BF56" s="22">
        <f t="shared" si="8"/>
        <v>17162538.188780814</v>
      </c>
      <c r="BG56" s="22">
        <f t="shared" si="8"/>
        <v>17687007.030773439</v>
      </c>
      <c r="BH56" s="22">
        <f t="shared" si="8"/>
        <v>18010811.798390251</v>
      </c>
      <c r="BI56" s="22">
        <f t="shared" si="8"/>
        <v>18305008.210878678</v>
      </c>
      <c r="BJ56" s="22">
        <f t="shared" si="8"/>
        <v>18605528.935868111</v>
      </c>
      <c r="BK56" s="22">
        <f t="shared" si="8"/>
        <v>18899434.696569901</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7231399.0528125446</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7304591.7543336283</v>
      </c>
      <c r="AH58" s="22">
        <f>((Data!$AJ$37*'Net zero Intermediate calcs'!AH56)+Data!$AK$37)</f>
        <v>7491172.3714775164</v>
      </c>
      <c r="AI58" s="22">
        <f>((Data!$AJ$37*'Net zero Intermediate calcs'!AI56)+Data!$AK$37)</f>
        <v>7639271.7885970697</v>
      </c>
      <c r="AJ58" s="22">
        <f>((Data!$AJ$37*'Net zero Intermediate calcs'!AJ56)+Data!$AK$37)</f>
        <v>7775128.308961343</v>
      </c>
      <c r="AK58" s="22">
        <f>((Data!$AJ$37*'Net zero Intermediate calcs'!AK56)+Data!$AK$37)</f>
        <v>7921363.2173284031</v>
      </c>
      <c r="AL58" s="22">
        <f>((Data!$AJ$37*'Net zero Intermediate calcs'!AL56)+Data!$AK$37)</f>
        <v>8059224.8691152688</v>
      </c>
      <c r="AM58" s="22">
        <f>((Data!$AJ$37*'Net zero Intermediate calcs'!AM56)+Data!$AK$37)</f>
        <v>8178353.8413324635</v>
      </c>
      <c r="AN58" s="22">
        <f>((Data!$AJ$37*'Net zero Intermediate calcs'!AN56)+Data!$AK$37)</f>
        <v>8296921.1999496501</v>
      </c>
      <c r="AO58" s="22">
        <f>((Data!$AJ$37*'Net zero Intermediate calcs'!AO56)+Data!$AK$37)</f>
        <v>8418645.6231320128</v>
      </c>
      <c r="AP58" s="22">
        <f>((Data!$AJ$37*'Net zero Intermediate calcs'!AP56)+Data!$AK$37)</f>
        <v>8582991.7865735851</v>
      </c>
      <c r="AQ58" s="22">
        <f>((Data!$AJ$37*'Net zero Intermediate calcs'!AQ56)+Data!$AK$37)</f>
        <v>8728372.8567491136</v>
      </c>
      <c r="AR58" s="22">
        <f>((Data!$AJ$37*'Net zero Intermediate calcs'!AR56)+Data!$AK$37)</f>
        <v>8903878.6682603974</v>
      </c>
      <c r="AS58" s="22">
        <f>((Data!$AJ$37*'Net zero Intermediate calcs'!AS56)+Data!$AK$37)</f>
        <v>9087704.7109429371</v>
      </c>
      <c r="AT58" s="22">
        <f>((Data!$AJ$37*'Net zero Intermediate calcs'!AT56)+Data!$AK$37)</f>
        <v>9306436.6846759673</v>
      </c>
      <c r="AU58" s="22">
        <f>((Data!$AJ$37*'Net zero Intermediate calcs'!AU56)+Data!$AK$37)</f>
        <v>9543875.388719216</v>
      </c>
      <c r="AV58" s="22">
        <f>((Data!$AJ$37*'Net zero Intermediate calcs'!AV56)+Data!$AK$37)</f>
        <v>9732579.8930949029</v>
      </c>
      <c r="AW58" s="22">
        <f>((Data!$AJ$37*'Net zero Intermediate calcs'!AW56)+Data!$AK$37)</f>
        <v>9922519.0010143481</v>
      </c>
      <c r="AX58" s="22">
        <f>((Data!$AJ$37*'Net zero Intermediate calcs'!AX56)+Data!$AK$37)</f>
        <v>10132153.999249199</v>
      </c>
      <c r="AY58" s="22">
        <f>((Data!$AJ$37*'Net zero Intermediate calcs'!AY56)+Data!$AK$37)</f>
        <v>10341876.529464314</v>
      </c>
      <c r="AZ58" s="22">
        <f>((Data!$AJ$37*'Net zero Intermediate calcs'!AZ56)+Data!$AK$37)</f>
        <v>10573333.010125315</v>
      </c>
      <c r="BA58" s="22">
        <f>((Data!$AJ$37*'Net zero Intermediate calcs'!BA56)+Data!$AK$37)</f>
        <v>10800099.458695378</v>
      </c>
      <c r="BB58" s="22">
        <f>((Data!$AJ$37*'Net zero Intermediate calcs'!BB56)+Data!$AK$37)</f>
        <v>11061433.591946227</v>
      </c>
      <c r="BC58" s="22">
        <f>((Data!$AJ$37*'Net zero Intermediate calcs'!BC56)+Data!$AK$37)</f>
        <v>11327113.809376802</v>
      </c>
      <c r="BD58" s="22">
        <f>((Data!$AJ$37*'Net zero Intermediate calcs'!BD56)+Data!$AK$37)</f>
        <v>11601204.751719929</v>
      </c>
      <c r="BE58" s="22">
        <f>((Data!$AJ$37*'Net zero Intermediate calcs'!BE56)+Data!$AK$37)</f>
        <v>11885100.43261941</v>
      </c>
      <c r="BF58" s="22">
        <f>((Data!$AJ$37*'Net zero Intermediate calcs'!BF56)+Data!$AK$37)</f>
        <v>12181418.823899569</v>
      </c>
      <c r="BG58" s="22">
        <f>((Data!$AJ$37*'Net zero Intermediate calcs'!BG56)+Data!$AK$37)</f>
        <v>12503238.96473996</v>
      </c>
      <c r="BH58" s="22">
        <f>((Data!$AJ$37*'Net zero Intermediate calcs'!BH56)+Data!$AK$37)</f>
        <v>12701929.311192797</v>
      </c>
      <c r="BI58" s="22">
        <f>((Data!$AJ$37*'Net zero Intermediate calcs'!BI56)+Data!$AK$37)</f>
        <v>12882451.628861945</v>
      </c>
      <c r="BJ58" s="22">
        <f>((Data!$AJ$37*'Net zero Intermediate calcs'!BJ56)+Data!$AK$37)</f>
        <v>13066854.617748968</v>
      </c>
      <c r="BK58" s="22">
        <f>((Data!$AJ$37*'Net zero Intermediate calcs'!BK56)+Data!$AK$37)</f>
        <v>13247198.588123823</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16326912.193368735</v>
      </c>
      <c r="AA59" s="22">
        <f t="shared" si="9"/>
        <v>16699523.077015541</v>
      </c>
      <c r="AB59" s="22">
        <f t="shared" si="9"/>
        <v>16955191.899062544</v>
      </c>
      <c r="AC59" s="22">
        <f t="shared" si="9"/>
        <v>17133013.34143351</v>
      </c>
      <c r="AD59" s="22">
        <f t="shared" si="9"/>
        <v>17231041.922233555</v>
      </c>
      <c r="AE59" s="22">
        <f t="shared" si="9"/>
        <v>17390621.223203383</v>
      </c>
      <c r="AF59" s="22">
        <f t="shared" si="9"/>
        <v>17559570.228487641</v>
      </c>
      <c r="AG59" s="22">
        <f t="shared" si="9"/>
        <v>16519386.712705296</v>
      </c>
      <c r="AH59" s="22">
        <f t="shared" si="9"/>
        <v>17010036.925854538</v>
      </c>
      <c r="AI59" s="22">
        <f t="shared" si="9"/>
        <v>17399493.299669344</v>
      </c>
      <c r="AJ59" s="22">
        <f t="shared" si="9"/>
        <v>17756754.582726628</v>
      </c>
      <c r="AK59" s="22">
        <f t="shared" si="9"/>
        <v>18141307.866226733</v>
      </c>
      <c r="AL59" s="22">
        <f t="shared" si="9"/>
        <v>18503842.034404386</v>
      </c>
      <c r="AM59" s="22">
        <f t="shared" si="9"/>
        <v>18817114.959027313</v>
      </c>
      <c r="AN59" s="22">
        <f t="shared" si="9"/>
        <v>19128911.010881949</v>
      </c>
      <c r="AO59" s="22">
        <f t="shared" si="9"/>
        <v>19449009.181282129</v>
      </c>
      <c r="AP59" s="22">
        <f t="shared" si="9"/>
        <v>19881189.551125597</v>
      </c>
      <c r="AQ59" s="22">
        <f t="shared" si="9"/>
        <v>20263497.500158045</v>
      </c>
      <c r="AR59" s="22">
        <f t="shared" si="9"/>
        <v>20725024.346542813</v>
      </c>
      <c r="AS59" s="22">
        <f t="shared" si="9"/>
        <v>21208430.867569663</v>
      </c>
      <c r="AT59" s="22">
        <f t="shared" si="9"/>
        <v>21783629.359125204</v>
      </c>
      <c r="AU59" s="22">
        <f t="shared" si="9"/>
        <v>22408020.855584119</v>
      </c>
      <c r="AV59" s="22">
        <f t="shared" si="9"/>
        <v>22904256.245473258</v>
      </c>
      <c r="AW59" s="22">
        <f t="shared" si="9"/>
        <v>23403738.266771235</v>
      </c>
      <c r="AX59" s="22">
        <f t="shared" si="9"/>
        <v>23955014.482607462</v>
      </c>
      <c r="AY59" s="22">
        <f t="shared" si="9"/>
        <v>24506520.880900107</v>
      </c>
      <c r="AZ59" s="22">
        <f t="shared" si="9"/>
        <v>25115180.951327011</v>
      </c>
      <c r="BA59" s="22">
        <f t="shared" si="9"/>
        <v>25711507.665372521</v>
      </c>
      <c r="BB59" s="22">
        <f t="shared" si="9"/>
        <v>26398736.864983425</v>
      </c>
      <c r="BC59" s="22">
        <f t="shared" si="9"/>
        <v>27097394.94269425</v>
      </c>
      <c r="BD59" s="22">
        <f t="shared" si="9"/>
        <v>27818170.666033298</v>
      </c>
      <c r="BE59" s="22">
        <f t="shared" si="9"/>
        <v>28564729.866435446</v>
      </c>
      <c r="BF59" s="22">
        <f t="shared" si="9"/>
        <v>29343957.012680382</v>
      </c>
      <c r="BG59" s="22">
        <f t="shared" si="9"/>
        <v>30190245.995513398</v>
      </c>
      <c r="BH59" s="22">
        <f t="shared" si="9"/>
        <v>30712741.10958305</v>
      </c>
      <c r="BI59" s="22">
        <f t="shared" si="9"/>
        <v>31187459.839740623</v>
      </c>
      <c r="BJ59" s="22">
        <f t="shared" si="9"/>
        <v>31672383.553617079</v>
      </c>
      <c r="BK59" s="22">
        <f t="shared" si="9"/>
        <v>32146633.284693725</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18751600.038590748</v>
      </c>
      <c r="AA60" s="22">
        <f>((Data!$AJ$41*'Net zero Intermediate calcs'!AA59)+Data!$AK$41)</f>
        <v>19103947.365481112</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18933607.28893996</v>
      </c>
      <c r="AH60" s="22">
        <f>((Data!$AJ$41*'Net zero Intermediate calcs'!AH59)+Data!$AK$41)</f>
        <v>19397574.657121275</v>
      </c>
      <c r="AI60" s="22">
        <f>((Data!$AJ$41*'Net zero Intermediate calcs'!AI59)+Data!$AK$41)</f>
        <v>19765851.372259136</v>
      </c>
      <c r="AJ60" s="22">
        <f>((Data!$AJ$41*'Net zero Intermediate calcs'!AJ59)+Data!$AK$41)</f>
        <v>20103683.850083314</v>
      </c>
      <c r="AK60" s="22">
        <f>((Data!$AJ$41*'Net zero Intermediate calcs'!AK59)+Data!$AK$41)</f>
        <v>20467324.117812604</v>
      </c>
      <c r="AL60" s="22">
        <f>((Data!$AJ$41*'Net zero Intermediate calcs'!AL59)+Data!$AK$41)</f>
        <v>20810142.727439962</v>
      </c>
      <c r="AM60" s="22">
        <f>((Data!$AJ$41*'Net zero Intermediate calcs'!AM59)+Data!$AK$41)</f>
        <v>21106379.049089231</v>
      </c>
      <c r="AN60" s="22">
        <f>((Data!$AJ$41*'Net zero Intermediate calcs'!AN59)+Data!$AK$41)</f>
        <v>21401218.814183392</v>
      </c>
      <c r="AO60" s="22">
        <f>((Data!$AJ$41*'Net zero Intermediate calcs'!AO59)+Data!$AK$41)</f>
        <v>21703909.20685026</v>
      </c>
      <c r="AP60" s="22">
        <f>((Data!$AJ$41*'Net zero Intermediate calcs'!AP59)+Data!$AK$41)</f>
        <v>22112586.475099824</v>
      </c>
      <c r="AQ60" s="22">
        <f>((Data!$AJ$41*'Net zero Intermediate calcs'!AQ59)+Data!$AK$41)</f>
        <v>22474103.515536591</v>
      </c>
      <c r="AR60" s="22">
        <f>((Data!$AJ$41*'Net zero Intermediate calcs'!AR59)+Data!$AK$41)</f>
        <v>22910531.321993142</v>
      </c>
      <c r="AS60" s="22">
        <f>((Data!$AJ$41*'Net zero Intermediate calcs'!AS59)+Data!$AK$41)</f>
        <v>23367648.929021046</v>
      </c>
      <c r="AT60" s="22">
        <f>((Data!$AJ$41*'Net zero Intermediate calcs'!AT59)+Data!$AK$41)</f>
        <v>23911566.618561953</v>
      </c>
      <c r="AU60" s="22">
        <f>((Data!$AJ$41*'Net zero Intermediate calcs'!AU59)+Data!$AK$41)</f>
        <v>24502002.068426348</v>
      </c>
      <c r="AV60" s="22">
        <f>((Data!$AJ$41*'Net zero Intermediate calcs'!AV59)+Data!$AK$41)</f>
        <v>24971250.87679334</v>
      </c>
      <c r="AW60" s="22">
        <f>((Data!$AJ$41*'Net zero Intermediate calcs'!AW59)+Data!$AK$41)</f>
        <v>25443569.75624121</v>
      </c>
      <c r="AX60" s="22">
        <f>((Data!$AJ$41*'Net zero Intermediate calcs'!AX59)+Data!$AK$41)</f>
        <v>25964866.126135349</v>
      </c>
      <c r="AY60" s="22">
        <f>((Data!$AJ$41*'Net zero Intermediate calcs'!AY59)+Data!$AK$41)</f>
        <v>26486380.160560451</v>
      </c>
      <c r="AZ60" s="22">
        <f>((Data!$AJ$41*'Net zero Intermediate calcs'!AZ59)+Data!$AK$41)</f>
        <v>27061939.700584792</v>
      </c>
      <c r="BA60" s="22">
        <f>((Data!$AJ$41*'Net zero Intermediate calcs'!BA59)+Data!$AK$41)</f>
        <v>27625836.604483113</v>
      </c>
      <c r="BB60" s="22">
        <f>((Data!$AJ$41*'Net zero Intermediate calcs'!BB59)+Data!$AK$41)</f>
        <v>28275692.478455469</v>
      </c>
      <c r="BC60" s="22">
        <f>((Data!$AJ$41*'Net zero Intermediate calcs'!BC59)+Data!$AK$41)</f>
        <v>28936355.698172666</v>
      </c>
      <c r="BD60" s="22">
        <f>((Data!$AJ$41*'Net zero Intermediate calcs'!BD59)+Data!$AK$41)</f>
        <v>29617933.747961231</v>
      </c>
      <c r="BE60" s="22">
        <f>((Data!$AJ$41*'Net zero Intermediate calcs'!BE59)+Data!$AK$41)</f>
        <v>30323893.101731598</v>
      </c>
      <c r="BF60" s="22">
        <f>((Data!$AJ$41*'Net zero Intermediate calcs'!BF59)+Data!$AK$41)</f>
        <v>31060743.832801655</v>
      </c>
      <c r="BG60" s="22">
        <f>((Data!$AJ$41*'Net zero Intermediate calcs'!BG59)+Data!$AK$41)</f>
        <v>31861009.401964761</v>
      </c>
      <c r="BH60" s="22">
        <f>((Data!$AJ$41*'Net zero Intermediate calcs'!BH59)+Data!$AK$41)</f>
        <v>32355089.861864112</v>
      </c>
      <c r="BI60" s="22">
        <f>((Data!$AJ$41*'Net zero Intermediate calcs'!BI59)+Data!$AK$41)</f>
        <v>32803992.142867684</v>
      </c>
      <c r="BJ60" s="22">
        <f>((Data!$AJ$41*'Net zero Intermediate calcs'!BJ59)+Data!$AK$41)</f>
        <v>33262544.433820292</v>
      </c>
      <c r="BK60" s="22">
        <f>((Data!$AJ$41*'Net zero Intermediate calcs'!BK59)+Data!$AK$41)</f>
        <v>33711003.221142575</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3533276.9831531961</v>
      </c>
      <c r="AH61" s="22">
        <f>((Data!$AJ$42*LN('Net zero Intermediate calcs'!AH60))+Data!$AK$42)</f>
        <v>3551931.0222022552</v>
      </c>
      <c r="AI61" s="22">
        <f>((Data!$AJ$42*LN('Net zero Intermediate calcs'!AI60))+Data!$AK$42)</f>
        <v>3566422.838835245</v>
      </c>
      <c r="AJ61" s="22">
        <f>((Data!$AJ$42*LN('Net zero Intermediate calcs'!AJ60))+Data!$AK$42)</f>
        <v>3579481.1515507102</v>
      </c>
      <c r="AK61" s="22">
        <f>((Data!$AJ$42*LN('Net zero Intermediate calcs'!AK60))+Data!$AK$42)</f>
        <v>3593294.0317839291</v>
      </c>
      <c r="AL61" s="22">
        <f>((Data!$AJ$42*LN('Net zero Intermediate calcs'!AL60))+Data!$AK$42)</f>
        <v>3606093.083162548</v>
      </c>
      <c r="AM61" s="22">
        <f>((Data!$AJ$42*LN('Net zero Intermediate calcs'!AM60))+Data!$AK$42)</f>
        <v>3616984.3085118905</v>
      </c>
      <c r="AN61" s="22">
        <f>((Data!$AJ$42*LN('Net zero Intermediate calcs'!AN60))+Data!$AK$42)</f>
        <v>3627673.4518968351</v>
      </c>
      <c r="AO61" s="22">
        <f>((Data!$AJ$42*LN('Net zero Intermediate calcs'!AO60))+Data!$AK$42)</f>
        <v>3638495.0968434643</v>
      </c>
      <c r="AP61" s="22">
        <f>((Data!$AJ$42*LN('Net zero Intermediate calcs'!AP60))+Data!$AK$42)</f>
        <v>3652868.9061719403</v>
      </c>
      <c r="AQ61" s="22">
        <f>((Data!$AJ$42*LN('Net zero Intermediate calcs'!AQ60))+Data!$AK$42)</f>
        <v>3665364.2871667575</v>
      </c>
      <c r="AR61" s="22">
        <f>((Data!$AJ$42*LN('Net zero Intermediate calcs'!AR60))+Data!$AK$42)</f>
        <v>3680183.7820024807</v>
      </c>
      <c r="AS61" s="22">
        <f>((Data!$AJ$42*LN('Net zero Intermediate calcs'!AS60))+Data!$AK$42)</f>
        <v>3695406.1510227546</v>
      </c>
      <c r="AT61" s="22">
        <f>((Data!$AJ$42*LN('Net zero Intermediate calcs'!AT60))+Data!$AK$42)</f>
        <v>3713135.7342542354</v>
      </c>
      <c r="AU61" s="22">
        <f>((Data!$AJ$42*LN('Net zero Intermediate calcs'!AU60))+Data!$AK$42)</f>
        <v>3731930.7764723375</v>
      </c>
      <c r="AV61" s="22">
        <f>((Data!$AJ$42*LN('Net zero Intermediate calcs'!AV60))+Data!$AK$42)</f>
        <v>3746547.9088589028</v>
      </c>
      <c r="AW61" s="22">
        <f>((Data!$AJ$42*LN('Net zero Intermediate calcs'!AW60))+Data!$AK$42)</f>
        <v>3760985.8820335567</v>
      </c>
      <c r="AX61" s="22">
        <f>((Data!$AJ$42*LN('Net zero Intermediate calcs'!AX60))+Data!$AK$42)</f>
        <v>3776613.0989712644</v>
      </c>
      <c r="AY61" s="22">
        <f>((Data!$AJ$42*LN('Net zero Intermediate calcs'!AY60))+Data!$AK$42)</f>
        <v>3791935.9981892053</v>
      </c>
      <c r="AZ61" s="22">
        <f>((Data!$AJ$42*LN('Net zero Intermediate calcs'!AZ60))+Data!$AK$42)</f>
        <v>3808500.4694599286</v>
      </c>
      <c r="BA61" s="22">
        <f>((Data!$AJ$42*LN('Net zero Intermediate calcs'!BA60))+Data!$AK$42)</f>
        <v>3824391.1055664252</v>
      </c>
      <c r="BB61" s="22">
        <f>((Data!$AJ$42*LN('Net zero Intermediate calcs'!BB60))+Data!$AK$42)</f>
        <v>3842306.6236225832</v>
      </c>
      <c r="BC61" s="22">
        <f>((Data!$AJ$42*LN('Net zero Intermediate calcs'!BC60))+Data!$AK$42)</f>
        <v>3860102.8689407464</v>
      </c>
      <c r="BD61" s="22">
        <f>((Data!$AJ$42*LN('Net zero Intermediate calcs'!BD60))+Data!$AK$42)</f>
        <v>3878041.6504685972</v>
      </c>
      <c r="BE61" s="22">
        <f>((Data!$AJ$42*LN('Net zero Intermediate calcs'!BE60))+Data!$AK$42)</f>
        <v>3896192.0524529275</v>
      </c>
      <c r="BF61" s="22">
        <f>((Data!$AJ$42*LN('Net zero Intermediate calcs'!BF60))+Data!$AK$42)</f>
        <v>3914691.4307199623</v>
      </c>
      <c r="BG61" s="22">
        <f>((Data!$AJ$42*LN('Net zero Intermediate calcs'!BG60))+Data!$AK$42)</f>
        <v>3934292.2028700728</v>
      </c>
      <c r="BH61" s="22">
        <f>((Data!$AJ$42*LN('Net zero Intermediate calcs'!BH60))+Data!$AK$42)</f>
        <v>3946149.3107722662</v>
      </c>
      <c r="BI61" s="22">
        <f>((Data!$AJ$42*LN('Net zero Intermediate calcs'!BI60))+Data!$AK$42)</f>
        <v>3956766.270522777</v>
      </c>
      <c r="BJ61" s="22">
        <f>((Data!$AJ$42*LN('Net zero Intermediate calcs'!BJ60))+Data!$AK$42)</f>
        <v>3967462.5008470714</v>
      </c>
      <c r="BK61" s="22">
        <f>((Data!$AJ$42*LN('Net zero Intermediate calcs'!BK60))+Data!$AK$42)</f>
        <v>3977781.6091223564</v>
      </c>
    </row>
    <row r="62" spans="1:63" s="44" customFormat="1" x14ac:dyDescent="0.25">
      <c r="A62" s="36"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5546875"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941</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75" x14ac:dyDescent="0.3">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75" x14ac:dyDescent="0.25">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5">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47966.896707968779</v>
      </c>
      <c r="L15">
        <f>'Net zero Activity data'!AN5*'Net zero supporting data'!L12</f>
        <v>96961.024333292415</v>
      </c>
      <c r="M15">
        <f>'Net zero Activity data'!AO5*'Net zero supporting data'!M12</f>
        <v>146879.62361610608</v>
      </c>
      <c r="N15">
        <f>'Net zero Activity data'!AP5*'Net zero supporting data'!N12</f>
        <v>197920.30878416021</v>
      </c>
      <c r="O15">
        <f>'Net zero Activity data'!AQ5*'Net zero supporting data'!O12</f>
        <v>249896.62527686916</v>
      </c>
      <c r="P15">
        <f>'Net zero Activity data'!AR5*'Net zero supporting data'!P12</f>
        <v>302438.3346684408</v>
      </c>
      <c r="Q15">
        <f>'Net zero Activity data'!AS5*'Net zero supporting data'!Q12</f>
        <v>355739.1286177361</v>
      </c>
      <c r="R15">
        <f>'Net zero Activity data'!AT5*'Net zero supporting data'!R12</f>
        <v>409847.75448309071</v>
      </c>
      <c r="S15">
        <f>'Net zero Activity data'!AU5*'Net zero supporting data'!S12</f>
        <v>465882.45632082463</v>
      </c>
      <c r="T15">
        <f>'Net zero Activity data'!AV5*'Net zero supporting data'!T12</f>
        <v>522230.75477689004</v>
      </c>
      <c r="U15">
        <f>'Net zero Activity data'!AW5*'Net zero supporting data'!U12</f>
        <v>540928.31365831383</v>
      </c>
      <c r="V15">
        <f>'Net zero Activity data'!AX5*'Net zero supporting data'!V12</f>
        <v>560131.20176717173</v>
      </c>
      <c r="W15">
        <f>'Net zero Activity data'!AY5*'Net zero supporting data'!W12</f>
        <v>580745.96110495075</v>
      </c>
      <c r="X15">
        <f>'Net zero Activity data'!AZ5*'Net zero supporting data'!X12</f>
        <v>602277.77785037563</v>
      </c>
      <c r="Y15">
        <f>'Net zero Activity data'!BA5*'Net zero supporting data'!Y12</f>
        <v>622396.59528452612</v>
      </c>
      <c r="Z15">
        <f>'Net zero Activity data'!BB5*'Net zero supporting data'!Z12</f>
        <v>642799.88979437156</v>
      </c>
      <c r="AA15">
        <f>'Net zero Activity data'!BC5*'Net zero supporting data'!AA12</f>
        <v>664154.848562064</v>
      </c>
      <c r="AB15">
        <f>'Net zero Activity data'!BD5*'Net zero supporting data'!AB12</f>
        <v>685770.56932781369</v>
      </c>
      <c r="AC15">
        <f>'Net zero Activity data'!BE5*'Net zero supporting data'!AC12</f>
        <v>708454.71765871311</v>
      </c>
      <c r="AD15">
        <f>'Net zero Activity data'!BF5*'Net zero supporting data'!AD12</f>
        <v>731234.85748611332</v>
      </c>
      <c r="AE15">
        <f>'Net zero Activity data'!BG5*'Net zero supporting data'!AE12</f>
        <v>740809.00066643313</v>
      </c>
      <c r="AF15">
        <f>'Net zero Activity data'!BH5*'Net zero supporting data'!AF12</f>
        <v>750475.40790727839</v>
      </c>
      <c r="AG15">
        <f>'Net zero Activity data'!BI5*'Net zero supporting data'!AG12</f>
        <v>760385.23399090371</v>
      </c>
      <c r="AH15">
        <f>'Net zero Activity data'!BJ5*'Net zero supporting data'!AH12</f>
        <v>770587.16033398488</v>
      </c>
      <c r="AI15">
        <f>'Net zero Activity data'!BK5*'Net zero supporting data'!AI12</f>
        <v>781175.28010487161</v>
      </c>
      <c r="AJ15">
        <f>'Net zero Activity data'!BL5*'Net zero supporting data'!AJ12</f>
        <v>792639.53180786327</v>
      </c>
      <c r="AK15">
        <f>'Net zero Activity data'!BM5*'Net zero supporting data'!AK12</f>
        <v>799427.88794809429</v>
      </c>
      <c r="AL15">
        <f>'Net zero Activity data'!BN5*'Net zero supporting data'!AL12</f>
        <v>805484.77100745309</v>
      </c>
      <c r="AM15">
        <f>'Net zero Activity data'!BO5*'Net zero supporting data'!AM12</f>
        <v>811632.60899818118</v>
      </c>
      <c r="AN15">
        <f>'Net zero Activity data'!BP5*'Net zero supporting data'!AN12</f>
        <v>817575.70298704691</v>
      </c>
    </row>
    <row r="16" spans="1:48" x14ac:dyDescent="0.25">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39744.000129459848</v>
      </c>
      <c r="L16">
        <f>'Net zero Activity data'!AN6*'Net zero supporting data'!L12</f>
        <v>80339.134447585137</v>
      </c>
      <c r="M16">
        <f>'Net zero Activity data'!AO6*'Net zero supporting data'!M12</f>
        <v>121700.25956763075</v>
      </c>
      <c r="N16">
        <f>'Net zero Activity data'!AP6*'Net zero supporting data'!N12</f>
        <v>163991.11299258991</v>
      </c>
      <c r="O16">
        <f>'Net zero Activity data'!AQ6*'Net zero supporting data'!O12</f>
        <v>207057.20380083448</v>
      </c>
      <c r="P16">
        <f>'Net zero Activity data'!AR6*'Net zero supporting data'!P12</f>
        <v>250591.76301099377</v>
      </c>
      <c r="Q16">
        <f>'Net zero Activity data'!AS6*'Net zero supporting data'!Q12</f>
        <v>294755.27799755277</v>
      </c>
      <c r="R16">
        <f>'Net zero Activity data'!AT6*'Net zero supporting data'!R12</f>
        <v>339588.1394288466</v>
      </c>
      <c r="S16">
        <f>'Net zero Activity data'!AU6*'Net zero supporting data'!S12</f>
        <v>386016.89238011185</v>
      </c>
      <c r="T16">
        <f>'Net zero Activity data'!AV6*'Net zero supporting data'!T12</f>
        <v>432705.48252942314</v>
      </c>
      <c r="U16">
        <f>'Net zero Activity data'!AW6*'Net zero supporting data'!U12</f>
        <v>448197.74560260284</v>
      </c>
      <c r="V16">
        <f>'Net zero Activity data'!AX6*'Net zero supporting data'!V12</f>
        <v>464108.71003565664</v>
      </c>
      <c r="W16">
        <f>'Net zero Activity data'!AY6*'Net zero supporting data'!W12</f>
        <v>481189.51062981639</v>
      </c>
      <c r="X16">
        <f>'Net zero Activity data'!AZ6*'Net zero supporting data'!X12</f>
        <v>499030.15879031119</v>
      </c>
      <c r="Y16">
        <f>'Net zero Activity data'!BA6*'Net zero supporting data'!Y12</f>
        <v>515700.0360928931</v>
      </c>
      <c r="Z16">
        <f>'Net zero Activity data'!BB6*'Net zero supporting data'!Z12</f>
        <v>532605.62297247932</v>
      </c>
      <c r="AA16">
        <f>'Net zero Activity data'!BC6*'Net zero supporting data'!AA12</f>
        <v>550299.7316657101</v>
      </c>
      <c r="AB16">
        <f>'Net zero Activity data'!BD6*'Net zero supporting data'!AB12</f>
        <v>568209.90030018846</v>
      </c>
      <c r="AC16">
        <f>'Net zero Activity data'!BE6*'Net zero supporting data'!AC12</f>
        <v>587005.33748864802</v>
      </c>
      <c r="AD16">
        <f>'Net zero Activity data'!BF6*'Net zero supporting data'!AD12</f>
        <v>605880.31048849388</v>
      </c>
      <c r="AE16">
        <f>'Net zero Activity data'!BG6*'Net zero supporting data'!AE12</f>
        <v>613813.1719807589</v>
      </c>
      <c r="AF16">
        <f>'Net zero Activity data'!BH6*'Net zero supporting data'!AF12</f>
        <v>621822.48083745933</v>
      </c>
      <c r="AG16">
        <f>'Net zero Activity data'!BI6*'Net zero supporting data'!AG12</f>
        <v>630033.47959246312</v>
      </c>
      <c r="AH16">
        <f>'Net zero Activity data'!BJ6*'Net zero supporting data'!AH12</f>
        <v>638486.50427673024</v>
      </c>
      <c r="AI16">
        <f>'Net zero Activity data'!BK6*'Net zero supporting data'!AI12</f>
        <v>647259.51780117932</v>
      </c>
      <c r="AJ16">
        <f>'Net zero Activity data'!BL6*'Net zero supporting data'!AJ12</f>
        <v>656758.4692122296</v>
      </c>
      <c r="AK16">
        <f>'Net zero Activity data'!BM6*'Net zero supporting data'!AK12</f>
        <v>662383.10715699242</v>
      </c>
      <c r="AL16">
        <f>'Net zero Activity data'!BN6*'Net zero supporting data'!AL12</f>
        <v>667401.6674061754</v>
      </c>
      <c r="AM16">
        <f>'Net zero Activity data'!BO6*'Net zero supporting data'!AM12</f>
        <v>672495.5903127786</v>
      </c>
      <c r="AN16">
        <f>'Net zero Activity data'!BP6*'Net zero supporting data'!AN12</f>
        <v>677419.86818926735</v>
      </c>
    </row>
    <row r="17" spans="1:48" x14ac:dyDescent="0.25">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49337.379471053609</v>
      </c>
      <c r="L17">
        <f>'Net zero Activity data'!AN7*'Net zero supporting data'!L12</f>
        <v>99731.33931424364</v>
      </c>
      <c r="M17">
        <f>'Net zero Activity data'!AO7*'Net zero supporting data'!M12</f>
        <v>151076.18429085199</v>
      </c>
      <c r="N17">
        <f>'Net zero Activity data'!AP7*'Net zero supporting data'!N12</f>
        <v>203575.17474942197</v>
      </c>
      <c r="O17">
        <f>'Net zero Activity data'!AQ7*'Net zero supporting data'!O12</f>
        <v>257036.52885620832</v>
      </c>
      <c r="P17">
        <f>'Net zero Activity data'!AR7*'Net zero supporting data'!P12</f>
        <v>311079.42994468199</v>
      </c>
      <c r="Q17">
        <f>'Net zero Activity data'!AS7*'Net zero supporting data'!Q12</f>
        <v>365903.10372110008</v>
      </c>
      <c r="R17">
        <f>'Net zero Activity data'!AT7*'Net zero supporting data'!R12</f>
        <v>421557.69032546482</v>
      </c>
      <c r="S17">
        <f>'Net zero Activity data'!AU7*'Net zero supporting data'!S12</f>
        <v>479193.38364427688</v>
      </c>
      <c r="T17">
        <f>'Net zero Activity data'!AV7*'Net zero supporting data'!T12</f>
        <v>537151.63348480116</v>
      </c>
      <c r="U17">
        <f>'Net zero Activity data'!AW7*'Net zero supporting data'!U12</f>
        <v>556383.4083342657</v>
      </c>
      <c r="V17">
        <f>'Net zero Activity data'!AX7*'Net zero supporting data'!V12</f>
        <v>576134.95038909104</v>
      </c>
      <c r="W17">
        <f>'Net zero Activity data'!AY7*'Net zero supporting data'!W12</f>
        <v>597338.70285080676</v>
      </c>
      <c r="X17">
        <f>'Net zero Activity data'!AZ7*'Net zero supporting data'!X12</f>
        <v>619485.71436038648</v>
      </c>
      <c r="Y17">
        <f>'Net zero Activity data'!BA7*'Net zero supporting data'!Y12</f>
        <v>640179.35514979844</v>
      </c>
      <c r="Z17">
        <f>'Net zero Activity data'!BB7*'Net zero supporting data'!Z12</f>
        <v>661165.60093135375</v>
      </c>
      <c r="AA17">
        <f>'Net zero Activity data'!BC7*'Net zero supporting data'!AA12</f>
        <v>683130.70137812302</v>
      </c>
      <c r="AB17">
        <f>'Net zero Activity data'!BD7*'Net zero supporting data'!AB12</f>
        <v>705364.0141657514</v>
      </c>
      <c r="AC17">
        <f>'Net zero Activity data'!BE7*'Net zero supporting data'!AC12</f>
        <v>728696.2810203908</v>
      </c>
      <c r="AD17">
        <f>'Net zero Activity data'!BF7*'Net zero supporting data'!AD12</f>
        <v>752127.28198571678</v>
      </c>
      <c r="AE17">
        <f>'Net zero Activity data'!BG7*'Net zero supporting data'!AE12</f>
        <v>761974.97211404564</v>
      </c>
      <c r="AF17">
        <f>'Net zero Activity data'!BH7*'Net zero supporting data'!AF12</f>
        <v>771917.5624189151</v>
      </c>
      <c r="AG17">
        <f>'Net zero Activity data'!BI7*'Net zero supporting data'!AG12</f>
        <v>782110.52639064391</v>
      </c>
      <c r="AH17">
        <f>'Net zero Activity data'!BJ7*'Net zero supporting data'!AH12</f>
        <v>792603.9363435274</v>
      </c>
      <c r="AI17">
        <f>'Net zero Activity data'!BK7*'Net zero supporting data'!AI12</f>
        <v>803494.57382215373</v>
      </c>
      <c r="AJ17">
        <f>'Net zero Activity data'!BL7*'Net zero supporting data'!AJ12</f>
        <v>815286.37557380239</v>
      </c>
      <c r="AK17">
        <f>'Net zero Activity data'!BM7*'Net zero supporting data'!AK12</f>
        <v>822268.68474661151</v>
      </c>
      <c r="AL17">
        <f>'Net zero Activity data'!BN7*'Net zero supporting data'!AL12</f>
        <v>828498.62160766625</v>
      </c>
      <c r="AM17">
        <f>'Net zero Activity data'!BO7*'Net zero supporting data'!AM12</f>
        <v>834822.11211241502</v>
      </c>
      <c r="AN17">
        <f>'Net zero Activity data'!BP7*'Net zero supporting data'!AN12</f>
        <v>840935.00878667692</v>
      </c>
    </row>
    <row r="18" spans="1:48" x14ac:dyDescent="0.25">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240639.12688996812</v>
      </c>
      <c r="L18">
        <f>'Net zero Activity data'!AN8*'Net zero supporting data'!L13</f>
        <v>486023.97536649602</v>
      </c>
      <c r="M18">
        <f>'Net zero Activity data'!AO8*'Net zero supporting data'!M13</f>
        <v>733925.47961811686</v>
      </c>
      <c r="N18">
        <f>'Net zero Activity data'!AP8*'Net zero supporting data'!N13</f>
        <v>986697.18577883265</v>
      </c>
      <c r="O18">
        <f>'Net zero Activity data'!AQ8*'Net zero supporting data'!O13</f>
        <v>1240908.8074621435</v>
      </c>
      <c r="P18">
        <f>'Net zero Activity data'!AR8*'Net zero supporting data'!P13</f>
        <v>1492296.1037424775</v>
      </c>
      <c r="Q18">
        <f>'Net zero Activity data'!AS8*'Net zero supporting data'!Q13</f>
        <v>1744173.9681715695</v>
      </c>
      <c r="R18">
        <f>'Net zero Activity data'!AT8*'Net zero supporting data'!R13</f>
        <v>1997653.6579930736</v>
      </c>
      <c r="S18">
        <f>'Net zero Activity data'!AU8*'Net zero supporting data'!S13</f>
        <v>2268679.6994212195</v>
      </c>
      <c r="T18">
        <f>'Net zero Activity data'!AV8*'Net zero supporting data'!T13</f>
        <v>2534875.726803204</v>
      </c>
      <c r="U18">
        <f>'Net zero Activity data'!AW8*'Net zero supporting data'!U13</f>
        <v>2691647.2871181695</v>
      </c>
      <c r="V18">
        <f>'Net zero Activity data'!AX8*'Net zero supporting data'!V13</f>
        <v>2850226.9970252072</v>
      </c>
      <c r="W18">
        <f>'Net zero Activity data'!AY8*'Net zero supporting data'!W13</f>
        <v>3023128.7228052923</v>
      </c>
      <c r="X18">
        <f>'Net zero Activity data'!AZ8*'Net zero supporting data'!X13</f>
        <v>3203259.4534337348</v>
      </c>
      <c r="Y18">
        <f>'Net zero Activity data'!BA8*'Net zero supporting data'!Y13</f>
        <v>3357462.8216489246</v>
      </c>
      <c r="Z18">
        <f>'Net zero Activity data'!BB8*'Net zero supporting data'!Z13</f>
        <v>3509040.8094286355</v>
      </c>
      <c r="AA18">
        <f>'Net zero Activity data'!BC8*'Net zero supporting data'!AA13</f>
        <v>3667075.1090559396</v>
      </c>
      <c r="AB18">
        <f>'Net zero Activity data'!BD8*'Net zero supporting data'!AB13</f>
        <v>3821516.3976989058</v>
      </c>
      <c r="AC18">
        <f>'Net zero Activity data'!BE8*'Net zero supporting data'!AC13</f>
        <v>3983272.4653829616</v>
      </c>
      <c r="AD18">
        <f>'Net zero Activity data'!BF8*'Net zero supporting data'!AD13</f>
        <v>4138393.4688568395</v>
      </c>
      <c r="AE18">
        <f>'Net zero Activity data'!BG8*'Net zero supporting data'!AE13</f>
        <v>4277038.219732007</v>
      </c>
      <c r="AF18">
        <f>'Net zero Activity data'!BH8*'Net zero supporting data'!AF13</f>
        <v>4415063.0683822501</v>
      </c>
      <c r="AG18">
        <f>'Net zero Activity data'!BI8*'Net zero supporting data'!AG13</f>
        <v>4554386.5253595281</v>
      </c>
      <c r="AH18">
        <f>'Net zero Activity data'!BJ8*'Net zero supporting data'!AH13</f>
        <v>4695508.5901973406</v>
      </c>
      <c r="AI18">
        <f>'Net zero Activity data'!BK8*'Net zero supporting data'!AI13</f>
        <v>4839552.8202925222</v>
      </c>
      <c r="AJ18">
        <f>'Net zero Activity data'!BL8*'Net zero supporting data'!AJ13</f>
        <v>4993077.2413116731</v>
      </c>
      <c r="AK18">
        <f>'Net zero Activity data'!BM8*'Net zero supporting data'!AK13</f>
        <v>5078300.0067326762</v>
      </c>
      <c r="AL18">
        <f>'Net zero Activity data'!BN8*'Net zero supporting data'!AL13</f>
        <v>5150204.8175738957</v>
      </c>
      <c r="AM18">
        <f>'Net zero Activity data'!BO8*'Net zero supporting data'!AM13</f>
        <v>5220186.9731944324</v>
      </c>
      <c r="AN18">
        <f>'Net zero Activity data'!BP8*'Net zero supporting data'!AN13</f>
        <v>5284035.0403988343</v>
      </c>
    </row>
    <row r="19" spans="1:48" x14ac:dyDescent="0.25">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49572.308981381051</v>
      </c>
      <c r="L19">
        <f>'Net zero Activity data'!AN10*'Net zero supporting data'!L14</f>
        <v>102501.33973961529</v>
      </c>
      <c r="M19">
        <f>'Net zero Activity data'!AO10*'Net zero supporting data'!M14</f>
        <v>158414.38783767557</v>
      </c>
      <c r="N19">
        <f>'Net zero Activity data'!AP10*'Net zero supporting data'!N14</f>
        <v>217911.50759698526</v>
      </c>
      <c r="O19">
        <f>'Net zero Activity data'!AQ10*'Net zero supporting data'!O14</f>
        <v>280338.30233012355</v>
      </c>
      <c r="P19">
        <f>'Net zero Activity data'!AR10*'Net zero supporting data'!P14</f>
        <v>344782.72412301676</v>
      </c>
      <c r="Q19">
        <f>'Net zero Activity data'!AS10*'Net zero supporting data'!Q14</f>
        <v>412038.66990149306</v>
      </c>
      <c r="R19">
        <f>'Net zero Activity data'!AT10*'Net zero supporting data'!R14</f>
        <v>482439.94772652537</v>
      </c>
      <c r="S19">
        <f>'Net zero Activity data'!AU10*'Net zero supporting data'!S14</f>
        <v>560009.21850136411</v>
      </c>
      <c r="T19">
        <f>'Net zero Activity data'!AV10*'Net zero supporting data'!T14</f>
        <v>639451.94165196852</v>
      </c>
      <c r="U19">
        <f>'Net zero Activity data'!AW10*'Net zero supporting data'!U14</f>
        <v>678353.56181655533</v>
      </c>
      <c r="V19">
        <f>'Net zero Activity data'!AX10*'Net zero supporting data'!V14</f>
        <v>719558.53921243618</v>
      </c>
      <c r="W19">
        <f>'Net zero Activity data'!AY10*'Net zero supporting data'!W14</f>
        <v>766354.3289986219</v>
      </c>
      <c r="X19">
        <f>'Net zero Activity data'!AZ10*'Net zero supporting data'!X14</f>
        <v>817118.87332899147</v>
      </c>
      <c r="Y19">
        <f>'Net zero Activity data'!BA10*'Net zero supporting data'!Y14</f>
        <v>863517.94919785322</v>
      </c>
      <c r="Z19">
        <f>'Net zero Activity data'!BB10*'Net zero supporting data'!Z14</f>
        <v>911568.269106308</v>
      </c>
      <c r="AA19">
        <f>'Net zero Activity data'!BC10*'Net zero supporting data'!AA14</f>
        <v>963768.68852104933</v>
      </c>
      <c r="AB19">
        <f>'Net zero Activity data'!BD10*'Net zero supporting data'!AB14</f>
        <v>1017653.6785928262</v>
      </c>
      <c r="AC19">
        <f>'Net zero Activity data'!BE10*'Net zero supporting data'!AC14</f>
        <v>1076291.7080272476</v>
      </c>
      <c r="AD19">
        <f>'Net zero Activity data'!BF10*'Net zero supporting data'!AD14</f>
        <v>1136119.5299374217</v>
      </c>
      <c r="AE19">
        <f>'Net zero Activity data'!BG10*'Net zero supporting data'!AE14</f>
        <v>1177865.0780816718</v>
      </c>
      <c r="AF19">
        <f>'Net zero Activity data'!BH10*'Net zero supporting data'!AF14</f>
        <v>1220531.8676717188</v>
      </c>
      <c r="AG19">
        <f>'Net zero Activity data'!BI10*'Net zero supporting data'!AG14</f>
        <v>1264721.0141236938</v>
      </c>
      <c r="AH19">
        <f>'Net zero Activity data'!BJ10*'Net zero supporting data'!AH14</f>
        <v>1310650.9137138992</v>
      </c>
      <c r="AI19">
        <f>'Net zero Activity data'!BK10*'Net zero supporting data'!AI14</f>
        <v>1358723.08237063</v>
      </c>
      <c r="AJ19">
        <f>'Net zero Activity data'!BL10*'Net zero supporting data'!AJ14</f>
        <v>1410888.607194508</v>
      </c>
      <c r="AK19">
        <f>'Net zero Activity data'!BM10*'Net zero supporting data'!AK14</f>
        <v>1445157.7366116913</v>
      </c>
      <c r="AL19">
        <f>'Net zero Activity data'!BN10*'Net zero supporting data'!AL14</f>
        <v>1476945.9518466305</v>
      </c>
      <c r="AM19">
        <f>'Net zero Activity data'!BO10*'Net zero supporting data'!AM14</f>
        <v>1509516.1953249576</v>
      </c>
      <c r="AN19">
        <f>'Net zero Activity data'!BP10*'Net zero supporting data'!AN14</f>
        <v>1541685.2981178942</v>
      </c>
    </row>
    <row r="20" spans="1:48" x14ac:dyDescent="0.25">
      <c r="A20" t="s">
        <v>1030</v>
      </c>
      <c r="B20" s="11">
        <f>'Net zero Activity data'!AD5-'Net zero supporting data'!B15</f>
        <v>590059.9281599375</v>
      </c>
      <c r="C20" s="11">
        <f>'Net zero Activity data'!AE5-'Net zero supporting data'!C15</f>
        <v>593358.66490468476</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591724.04928396817</v>
      </c>
      <c r="K20" s="11">
        <f>'Net zero Activity data'!AM5-'Net zero supporting data'!K15</f>
        <v>551619.31214164093</v>
      </c>
      <c r="L20" s="11">
        <f>'Net zero Activity data'!AN5-'Net zero supporting data'!L15</f>
        <v>509045.3777497852</v>
      </c>
      <c r="M20" s="11">
        <f>'Net zero Activity data'!AO5-'Net zero supporting data'!M15</f>
        <v>465118.80811766931</v>
      </c>
      <c r="N20" s="11">
        <f>'Net zero Activity data'!AP5-'Net zero supporting data'!N15</f>
        <v>420580.65616634046</v>
      </c>
      <c r="O20" s="11">
        <f>'Net zero Activity data'!AQ5-'Net zero supporting data'!O15</f>
        <v>374844.93791530374</v>
      </c>
      <c r="P20" s="11">
        <f>'Net zero Activity data'!AR5-'Net zero supporting data'!P15</f>
        <v>327641.52922414412</v>
      </c>
      <c r="Q20" s="11">
        <f>'Net zero Activity data'!AS5-'Net zero supporting data'!Q15</f>
        <v>279509.31534250692</v>
      </c>
      <c r="R20" s="11">
        <f>'Net zero Activity data'!AT5-'Net zero supporting data'!R15</f>
        <v>230539.36189673853</v>
      </c>
      <c r="S20" s="11">
        <f>'Net zero Activity data'!AU5-'Net zero supporting data'!S15</f>
        <v>181176.51079143182</v>
      </c>
      <c r="T20" s="11">
        <f>'Net zero Activity data'!AV5-'Net zero supporting data'!T15</f>
        <v>130557.68869422248</v>
      </c>
      <c r="U20" s="11">
        <f>'Net zero Activity data'!AW5-'Net zero supporting data'!U15</f>
        <v>118740.36153475172</v>
      </c>
      <c r="V20" s="11">
        <f>'Net zero Activity data'!AX5-'Net zero supporting data'!V15</f>
        <v>106691.65747946128</v>
      </c>
      <c r="W20" s="11">
        <f>'Net zero Activity data'!AY5-'Net zero supporting data'!W15</f>
        <v>94540.040179875679</v>
      </c>
      <c r="X20" s="11">
        <f>'Net zero Activity data'!AZ5-'Net zero supporting data'!X15</f>
        <v>82128.787888687453</v>
      </c>
      <c r="Y20" s="11">
        <f>'Net zero Activity data'!BA5-'Net zero supporting data'!Y15</f>
        <v>69155.177253836184</v>
      </c>
      <c r="Z20" s="11">
        <f>'Net zero Activity data'!BB5-'Net zero supporting data'!Z15</f>
        <v>55895.642590814852</v>
      </c>
      <c r="AA20" s="11">
        <f>'Net zero Activity data'!BC5-'Net zero supporting data'!AA15</f>
        <v>42392.862674174132</v>
      </c>
      <c r="AB20" s="11">
        <f>'Net zero Activity data'!BD5-'Net zero supporting data'!AB15</f>
        <v>28573.773721992155</v>
      </c>
      <c r="AC20" s="11">
        <f>'Net zero Activity data'!BE5-'Net zero supporting data'!AC15</f>
        <v>14458.25954405521</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1111</v>
      </c>
      <c r="B21" s="11">
        <f>'Net zero Activity data'!AD6-'Net zero supporting data'!B16</f>
        <v>488906.79761823389</v>
      </c>
      <c r="C21" s="11">
        <f>'Net zero Activity data'!AE6-'Net zero supporting data'!C16</f>
        <v>491640.03663531021</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490285.64083528786</v>
      </c>
      <c r="K21" s="11">
        <f>'Net zero Activity data'!AM6-'Net zero supporting data'!K16</f>
        <v>457056.00148878823</v>
      </c>
      <c r="L21" s="11">
        <f>'Net zero Activity data'!AN6-'Net zero supporting data'!L16</f>
        <v>421780.45584982197</v>
      </c>
      <c r="M21" s="11">
        <f>'Net zero Activity data'!AO6-'Net zero supporting data'!M16</f>
        <v>385384.1552974974</v>
      </c>
      <c r="N21" s="11">
        <f>'Net zero Activity data'!AP6-'Net zero supporting data'!N16</f>
        <v>348481.11510925356</v>
      </c>
      <c r="O21" s="11">
        <f>'Net zero Activity data'!AQ6-'Net zero supporting data'!O16</f>
        <v>310585.80570125167</v>
      </c>
      <c r="P21" s="11">
        <f>'Net zero Activity data'!AR6-'Net zero supporting data'!P16</f>
        <v>271474.40992857656</v>
      </c>
      <c r="Q21" s="11">
        <f>'Net zero Activity data'!AS6-'Net zero supporting data'!Q16</f>
        <v>231593.43271236285</v>
      </c>
      <c r="R21" s="11">
        <f>'Net zero Activity data'!AT6-'Net zero supporting data'!R16</f>
        <v>191018.32842872624</v>
      </c>
      <c r="S21" s="11">
        <f>'Net zero Activity data'!AU6-'Net zero supporting data'!S16</f>
        <v>150117.6803700435</v>
      </c>
      <c r="T21" s="11">
        <f>'Net zero Activity data'!AV6-'Net zero supporting data'!T16</f>
        <v>108176.37063235574</v>
      </c>
      <c r="U21" s="11">
        <f>'Net zero Activity data'!AW6-'Net zero supporting data'!U16</f>
        <v>98384.870985937188</v>
      </c>
      <c r="V21" s="11">
        <f>'Net zero Activity data'!AX6-'Net zero supporting data'!V16</f>
        <v>88401.659054410702</v>
      </c>
      <c r="W21" s="11">
        <f>'Net zero Activity data'!AY6-'Net zero supporting data'!W16</f>
        <v>78333.17614903982</v>
      </c>
      <c r="X21" s="11">
        <f>'Net zero Activity data'!AZ6-'Net zero supporting data'!X16</f>
        <v>68049.567107769661</v>
      </c>
      <c r="Y21" s="11">
        <f>'Net zero Activity data'!BA6-'Net zero supporting data'!Y16</f>
        <v>57300.00401032134</v>
      </c>
      <c r="Z21" s="11">
        <f>'Net zero Activity data'!BB6-'Net zero supporting data'!Z16</f>
        <v>46313.532432389446</v>
      </c>
      <c r="AA21" s="11">
        <f>'Net zero Activity data'!BC6-'Net zero supporting data'!AA16</f>
        <v>35125.514787172899</v>
      </c>
      <c r="AB21" s="11">
        <f>'Net zero Activity data'!BD6-'Net zero supporting data'!AB16</f>
        <v>23675.412512507755</v>
      </c>
      <c r="AC21" s="11">
        <f>'Net zero Activity data'!BE6-'Net zero supporting data'!AC16</f>
        <v>11979.700765074347</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1112</v>
      </c>
      <c r="B22" s="11">
        <f>'Net zero Activity data'!AD7-'Net zero supporting data'!B17</f>
        <v>606918.78325022152</v>
      </c>
      <c r="C22" s="11">
        <f>'Net zero Activity data'!AE7-'Net zero supporting data'!C17</f>
        <v>610311.76961624727</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608630.45069208159</v>
      </c>
      <c r="K22" s="11">
        <f>'Net zero Activity data'!AM7-'Net zero supporting data'!K17</f>
        <v>567379.86391711654</v>
      </c>
      <c r="L22" s="11">
        <f>'Net zero Activity data'!AN7-'Net zero supporting data'!L17</f>
        <v>523589.53139977914</v>
      </c>
      <c r="M22" s="11">
        <f>'Net zero Activity data'!AO7-'Net zero supporting data'!M17</f>
        <v>478407.91692103137</v>
      </c>
      <c r="N22" s="11">
        <f>'Net zero Activity data'!AP7-'Net zero supporting data'!N17</f>
        <v>432597.24634252163</v>
      </c>
      <c r="O22" s="11">
        <f>'Net zero Activity data'!AQ7-'Net zero supporting data'!O17</f>
        <v>385554.79328431247</v>
      </c>
      <c r="P22" s="11">
        <f>'Net zero Activity data'!AR7-'Net zero supporting data'!P17</f>
        <v>337002.71577340545</v>
      </c>
      <c r="Q22" s="11">
        <f>'Net zero Activity data'!AS7-'Net zero supporting data'!Q17</f>
        <v>287495.29578086425</v>
      </c>
      <c r="R22" s="11">
        <f>'Net zero Activity data'!AT7-'Net zero supporting data'!R17</f>
        <v>237126.20080807398</v>
      </c>
      <c r="S22" s="11">
        <f>'Net zero Activity data'!AU7-'Net zero supporting data'!S17</f>
        <v>186352.98252832994</v>
      </c>
      <c r="T22" s="11">
        <f>'Net zero Activity data'!AV7-'Net zero supporting data'!T17</f>
        <v>134287.90837120032</v>
      </c>
      <c r="U22" s="11">
        <f>'Net zero Activity data'!AW7-'Net zero supporting data'!U17</f>
        <v>122132.94329288753</v>
      </c>
      <c r="V22" s="11">
        <f>'Net zero Activity data'!AX7-'Net zero supporting data'!V17</f>
        <v>109739.99055030302</v>
      </c>
      <c r="W22" s="11">
        <f>'Net zero Activity data'!AY7-'Net zero supporting data'!W17</f>
        <v>97241.184185014921</v>
      </c>
      <c r="X22" s="11">
        <f>'Net zero Activity data'!AZ7-'Net zero supporting data'!X17</f>
        <v>84475.324685507105</v>
      </c>
      <c r="Y22" s="11">
        <f>'Net zero Activity data'!BA7-'Net zero supporting data'!Y17</f>
        <v>71131.0394610886</v>
      </c>
      <c r="Z22" s="11">
        <f>'Net zero Activity data'!BB7-'Net zero supporting data'!Z17</f>
        <v>57492.660950552439</v>
      </c>
      <c r="AA22" s="11">
        <f>'Net zero Activity data'!BC7-'Net zero supporting data'!AA17</f>
        <v>43604.087322007748</v>
      </c>
      <c r="AB22" s="11">
        <f>'Net zero Activity data'!BD7-'Net zero supporting data'!AB17</f>
        <v>29390.167256906163</v>
      </c>
      <c r="AC22" s="11">
        <f>'Net zero Activity data'!BE7-'Net zero supporting data'!AC17</f>
        <v>14871.352673885413</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4721629.1041893447</v>
      </c>
      <c r="K23" s="11">
        <f>'Net zero Activity data'!AM8-'Net zero supporting data'!K18</f>
        <v>4572143.4109093938</v>
      </c>
      <c r="L23" s="11">
        <f>'Net zero Activity data'!AN8-'Net zero supporting data'!L18</f>
        <v>4374215.7782984637</v>
      </c>
      <c r="M23" s="11">
        <f>'Net zero Activity data'!AO8-'Net zero supporting data'!M18</f>
        <v>4158911.0511693279</v>
      </c>
      <c r="N23" s="11">
        <f>'Net zero Activity data'!AP8-'Net zero supporting data'!N18</f>
        <v>3946788.7431153306</v>
      </c>
      <c r="O23" s="11">
        <f>'Net zero Activity data'!AQ8-'Net zero supporting data'!O18</f>
        <v>3722726.4223864302</v>
      </c>
      <c r="P23" s="11">
        <f>'Net zero Activity data'!AR8-'Net zero supporting data'!P18</f>
        <v>3482024.2420657808</v>
      </c>
      <c r="Q23" s="11">
        <f>'Net zero Activity data'!AS8-'Net zero supporting data'!Q18</f>
        <v>3239180.2266043434</v>
      </c>
      <c r="R23" s="11">
        <f>'Net zero Activity data'!AT8-'Net zero supporting data'!R18</f>
        <v>2996480.4869896108</v>
      </c>
      <c r="S23" s="11">
        <f>'Net zero Activity data'!AU8-'Net zero supporting data'!S18</f>
        <v>2772830.7437370466</v>
      </c>
      <c r="T23" s="11">
        <f>'Net zero Activity data'!AV8-'Net zero supporting data'!T18</f>
        <v>2534875.726803204</v>
      </c>
      <c r="U23" s="11">
        <f>'Net zero Activity data'!AW8-'Net zero supporting data'!U18</f>
        <v>2386932.4998972444</v>
      </c>
      <c r="V23" s="11">
        <f>'Net zero Activity data'!AX8-'Net zero supporting data'!V18</f>
        <v>2239464.0690912339</v>
      </c>
      <c r="W23" s="11">
        <f>'Net zero Activity data'!AY8-'Net zero supporting data'!W18</f>
        <v>2100818.2650002874</v>
      </c>
      <c r="X23" s="11">
        <f>'Net zero Activity data'!AZ8-'Net zero supporting data'!X18</f>
        <v>1963288.0521045462</v>
      </c>
      <c r="Y23" s="11">
        <f>'Net zero Activity data'!BA8-'Net zero supporting data'!Y18</f>
        <v>1807864.5962724965</v>
      </c>
      <c r="Z23" s="11">
        <f>'Net zero Activity data'!BB8-'Net zero supporting data'!Z18</f>
        <v>1651313.3220840623</v>
      </c>
      <c r="AA23" s="11">
        <f>'Net zero Activity data'!BC8-'Net zero supporting data'!AA18</f>
        <v>1497819.4107411574</v>
      </c>
      <c r="AB23" s="11">
        <f>'Net zero Activity data'!BD8-'Net zero supporting data'!AB18</f>
        <v>1342694.9505428574</v>
      </c>
      <c r="AC23" s="11">
        <f>'Net zero Activity data'!BE8-'Net zero supporting data'!AC18</f>
        <v>1189808.6584910126</v>
      </c>
      <c r="AD23" s="11">
        <f>'Net zero Activity data'!BF8-'Net zero supporting data'!AD18</f>
        <v>1034598.3672142094</v>
      </c>
      <c r="AE23" s="11">
        <f>'Net zero Activity data'!BG8-'Net zero supporting data'!AE18</f>
        <v>938862.04823385458</v>
      </c>
      <c r="AF23" s="11">
        <f>'Net zero Activity data'!BH8-'Net zero supporting data'!AF18</f>
        <v>840964.39397757128</v>
      </c>
      <c r="AG23" s="11">
        <f>'Net zero Activity data'!BI8-'Net zero supporting data'!AG18</f>
        <v>741411.75994224846</v>
      </c>
      <c r="AH23" s="11">
        <f>'Net zero Activity data'!BJ8-'Net zero supporting data'!AH18</f>
        <v>640296.62593600061</v>
      </c>
      <c r="AI23" s="11">
        <f>'Net zero Activity data'!BK8-'Net zero supporting data'!AI18</f>
        <v>537728.09114361275</v>
      </c>
      <c r="AJ23" s="11">
        <f>'Net zero Activity data'!BL8-'Net zero supporting data'!AJ18</f>
        <v>434180.62967927475</v>
      </c>
      <c r="AK23" s="11">
        <f>'Net zero Activity data'!BM8-'Net zero supporting data'!AK18</f>
        <v>324146.80894038267</v>
      </c>
      <c r="AL23" s="11">
        <f>'Net zero Activity data'!BN8-'Net zero supporting data'!AL18</f>
        <v>214591.86739891116</v>
      </c>
      <c r="AM23" s="11">
        <f>'Net zero Activity data'!BO8-'Net zero supporting data'!AM18</f>
        <v>106534.42802437488</v>
      </c>
      <c r="AN23" s="11">
        <f>'Net zero Activity data'!BP8-'Net zero supporting data'!AN18</f>
        <v>0</v>
      </c>
    </row>
    <row r="24" spans="1:48" x14ac:dyDescent="0.25">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597546.77075746458</v>
      </c>
      <c r="F24" s="11">
        <f>'Net zero Activity data'!AH10-'Net zero supporting data'!F19</f>
        <v>610009.49754182226</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593615.89806046535</v>
      </c>
      <c r="K24" s="11">
        <f>'Net zero Activity data'!AM10-'Net zero supporting data'!K19</f>
        <v>570081.55328588211</v>
      </c>
      <c r="L24" s="11">
        <f>'Net zero Activity data'!AN10-'Net zero supporting data'!L19</f>
        <v>538132.03363298019</v>
      </c>
      <c r="M24" s="11">
        <f>'Net zero Activity data'!AO10-'Net zero supporting data'!M19</f>
        <v>501645.56148597266</v>
      </c>
      <c r="N24" s="11">
        <f>'Net zero Activity data'!AP10-'Net zero supporting data'!N19</f>
        <v>463061.95364359365</v>
      </c>
      <c r="O24" s="11">
        <f>'Net zero Activity data'!AQ10-'Net zero supporting data'!O19</f>
        <v>420507.4534951853</v>
      </c>
      <c r="P24" s="11">
        <f>'Net zero Activity data'!AR10-'Net zero supporting data'!P19</f>
        <v>373514.61779993476</v>
      </c>
      <c r="Q24" s="11">
        <f>'Net zero Activity data'!AS10-'Net zero supporting data'!Q19</f>
        <v>323744.66920831596</v>
      </c>
      <c r="R24" s="11">
        <f>'Net zero Activity data'!AT10-'Net zero supporting data'!R19</f>
        <v>271372.47059617052</v>
      </c>
      <c r="S24" s="11">
        <f>'Net zero Activity data'!AU10-'Net zero supporting data'!S19</f>
        <v>217781.36275053059</v>
      </c>
      <c r="T24" s="11">
        <f>'Net zero Activity data'!AV10-'Net zero supporting data'!T19</f>
        <v>159862.98541299207</v>
      </c>
      <c r="U24" s="11">
        <f>'Net zero Activity data'!AW10-'Net zero supporting data'!U19</f>
        <v>148906.87942314625</v>
      </c>
      <c r="V24" s="11">
        <f>'Net zero Activity data'!AX10-'Net zero supporting data'!V19</f>
        <v>137058.76937379735</v>
      </c>
      <c r="W24" s="11">
        <f>'Net zero Activity data'!AY10-'Net zero supporting data'!W19</f>
        <v>124755.35588349646</v>
      </c>
      <c r="X24" s="11">
        <f>'Net zero Activity data'!AZ10-'Net zero supporting data'!X19</f>
        <v>111425.3009084987</v>
      </c>
      <c r="Y24" s="11">
        <f>'Net zero Activity data'!BA10-'Net zero supporting data'!Y19</f>
        <v>95946.438799761352</v>
      </c>
      <c r="Z24" s="11">
        <f>'Net zero Activity data'!BB10-'Net zero supporting data'!Z19</f>
        <v>79266.806009244057</v>
      </c>
      <c r="AA24" s="11">
        <f>'Net zero Activity data'!BC10-'Net zero supporting data'!AA19</f>
        <v>61517.150331130601</v>
      </c>
      <c r="AB24" s="11">
        <f>'Net zero Activity data'!BD10-'Net zero supporting data'!AB19</f>
        <v>42402.236608034233</v>
      </c>
      <c r="AC24" s="11">
        <f>'Net zero Activity data'!BE10-'Net zero supporting data'!AC19</f>
        <v>21965.136898515048</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75" x14ac:dyDescent="0.25">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5">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41971.034619472674</v>
      </c>
      <c r="L38">
        <f>'Net zero Activity data'!AN5*'Net zero supporting data'!L36</f>
        <v>84840.896291630852</v>
      </c>
      <c r="M38">
        <f>'Net zero Activity data'!AO5*'Net zero supporting data'!M36</f>
        <v>128519.67066409282</v>
      </c>
      <c r="N38">
        <f>'Net zero Activity data'!AP5*'Net zero supporting data'!N36</f>
        <v>173180.27018614017</v>
      </c>
      <c r="O38">
        <f>'Net zero Activity data'!AQ5*'Net zero supporting data'!O36</f>
        <v>218659.54711726052</v>
      </c>
      <c r="P38">
        <f>'Net zero Activity data'!AR5*'Net zero supporting data'!P36</f>
        <v>264633.54283488565</v>
      </c>
      <c r="Q38">
        <f>'Net zero Activity data'!AS5*'Net zero supporting data'!Q36</f>
        <v>311271.7375405191</v>
      </c>
      <c r="R38">
        <f>'Net zero Activity data'!AT5*'Net zero supporting data'!R36</f>
        <v>358616.78517270432</v>
      </c>
      <c r="S38">
        <f>'Net zero Activity data'!AU5*'Net zero supporting data'!S36</f>
        <v>407647.1492807215</v>
      </c>
      <c r="T38">
        <f>'Net zero Activity data'!AV5*'Net zero supporting data'!T36</f>
        <v>456951.91042977874</v>
      </c>
      <c r="U38">
        <f>'Net zero Activity data'!AW5*'Net zero supporting data'!U36</f>
        <v>481558.13289093785</v>
      </c>
      <c r="V38">
        <f>'Net zero Activity data'!AX5*'Net zero supporting data'!V36</f>
        <v>506785.37302744109</v>
      </c>
      <c r="W38">
        <f>'Net zero Activity data'!AY5*'Net zero supporting data'!W36</f>
        <v>533475.94101501291</v>
      </c>
      <c r="X38">
        <f>'Net zero Activity data'!AZ5*'Net zero supporting data'!X36</f>
        <v>561213.38390603173</v>
      </c>
      <c r="Y38">
        <f>'Net zero Activity data'!BA5*'Net zero supporting data'!Y36</f>
        <v>587819.00665760797</v>
      </c>
      <c r="Z38">
        <f>'Net zero Activity data'!BB5*'Net zero supporting data'!Z36</f>
        <v>614852.06849896407</v>
      </c>
      <c r="AA38">
        <f>'Net zero Activity data'!BC5*'Net zero supporting data'!AA36</f>
        <v>642958.41722497682</v>
      </c>
      <c r="AB38">
        <f>'Net zero Activity data'!BD5*'Net zero supporting data'!AB36</f>
        <v>671483.68246681767</v>
      </c>
      <c r="AC38">
        <f>'Net zero Activity data'!BE5*'Net zero supporting data'!AC36</f>
        <v>701225.58788668539</v>
      </c>
      <c r="AD38">
        <f>'Net zero Activity data'!BF5*'Net zero supporting data'!AD36</f>
        <v>731234.85748611332</v>
      </c>
      <c r="AE38">
        <f>'Net zero Activity data'!BG5*'Net zero supporting data'!AE36</f>
        <v>740809.00066643313</v>
      </c>
      <c r="AF38">
        <f>'Net zero Activity data'!BH5*'Net zero supporting data'!AF36</f>
        <v>750475.40790727839</v>
      </c>
      <c r="AG38">
        <f>'Net zero Activity data'!BI5*'Net zero supporting data'!AG36</f>
        <v>760385.23399090371</v>
      </c>
      <c r="AH38">
        <f>'Net zero Activity data'!BJ5*'Net zero supporting data'!AH36</f>
        <v>770587.16033398488</v>
      </c>
      <c r="AI38">
        <f>'Net zero Activity data'!BK5*'Net zero supporting data'!AI36</f>
        <v>781175.28010487161</v>
      </c>
      <c r="AJ38">
        <f>'Net zero Activity data'!BL5*'Net zero supporting data'!AJ36</f>
        <v>792639.53180786327</v>
      </c>
      <c r="AK38">
        <f>'Net zero Activity data'!BM5*'Net zero supporting data'!AK36</f>
        <v>799427.88794809429</v>
      </c>
      <c r="AL38">
        <f>'Net zero Activity data'!BN5*'Net zero supporting data'!AL36</f>
        <v>805484.77100745309</v>
      </c>
      <c r="AM38">
        <f>'Net zero Activity data'!BO5*'Net zero supporting data'!AM36</f>
        <v>811632.60899818118</v>
      </c>
      <c r="AN38">
        <f>'Net zero Activity data'!BP5*'Net zero supporting data'!AN36</f>
        <v>817575.70298704691</v>
      </c>
    </row>
    <row r="39" spans="1:48" x14ac:dyDescent="0.25">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43375.770358708411</v>
      </c>
      <c r="L39">
        <f>'Net zero Activity data'!AN10*'Net zero supporting data'!L37</f>
        <v>89688.672272163371</v>
      </c>
      <c r="M39">
        <f>'Net zero Activity data'!AO10*'Net zero supporting data'!M37</f>
        <v>138612.58935796612</v>
      </c>
      <c r="N39">
        <f>'Net zero Activity data'!AP10*'Net zero supporting data'!N37</f>
        <v>190672.56914736208</v>
      </c>
      <c r="O39">
        <f>'Net zero Activity data'!AQ10*'Net zero supporting data'!O37</f>
        <v>245296.01453885809</v>
      </c>
      <c r="P39">
        <f>'Net zero Activity data'!AR10*'Net zero supporting data'!P37</f>
        <v>301684.88360763964</v>
      </c>
      <c r="Q39">
        <f>'Net zero Activity data'!AS10*'Net zero supporting data'!Q37</f>
        <v>360533.83616380644</v>
      </c>
      <c r="R39">
        <f>'Net zero Activity data'!AT10*'Net zero supporting data'!R37</f>
        <v>422134.95426070964</v>
      </c>
      <c r="S39">
        <f>'Net zero Activity data'!AU10*'Net zero supporting data'!S37</f>
        <v>490008.06618869357</v>
      </c>
      <c r="T39">
        <f>'Net zero Activity data'!AV10*'Net zero supporting data'!T37</f>
        <v>559520.44894547237</v>
      </c>
      <c r="U39">
        <f>'Net zero Activity data'!AW10*'Net zero supporting data'!U37</f>
        <v>603900.12210498215</v>
      </c>
      <c r="V39">
        <f>'Net zero Activity data'!AX10*'Net zero supporting data'!V37</f>
        <v>651029.15452553751</v>
      </c>
      <c r="W39">
        <f>'Net zero Activity data'!AY10*'Net zero supporting data'!W37</f>
        <v>703976.6510568735</v>
      </c>
      <c r="X39">
        <f>'Net zero Activity data'!AZ10*'Net zero supporting data'!X37</f>
        <v>761406.222874742</v>
      </c>
      <c r="Y39">
        <f>'Net zero Activity data'!BA10*'Net zero supporting data'!Y37</f>
        <v>815544.72979797248</v>
      </c>
      <c r="Z39">
        <f>'Net zero Activity data'!BB10*'Net zero supporting data'!Z37</f>
        <v>871934.86610168591</v>
      </c>
      <c r="AA39">
        <f>'Net zero Activity data'!BC10*'Net zero supporting data'!AA37</f>
        <v>933010.11335548386</v>
      </c>
      <c r="AB39">
        <f>'Net zero Activity data'!BD10*'Net zero supporting data'!AB37</f>
        <v>996452.56028880901</v>
      </c>
      <c r="AC39">
        <f>'Net zero Activity data'!BE10*'Net zero supporting data'!AC37</f>
        <v>1065309.1395779899</v>
      </c>
      <c r="AD39">
        <f>'Net zero Activity data'!BF10*'Net zero supporting data'!AD37</f>
        <v>1136119.5299374217</v>
      </c>
      <c r="AE39">
        <f>'Net zero Activity data'!BG10*'Net zero supporting data'!AE37</f>
        <v>1177865.0780816718</v>
      </c>
      <c r="AF39">
        <f>'Net zero Activity data'!BH10*'Net zero supporting data'!AF37</f>
        <v>1220531.8676717188</v>
      </c>
      <c r="AG39">
        <f>'Net zero Activity data'!BI10*'Net zero supporting data'!AG37</f>
        <v>1264721.0141236938</v>
      </c>
      <c r="AH39">
        <f>'Net zero Activity data'!BJ10*'Net zero supporting data'!AH37</f>
        <v>1310650.9137138992</v>
      </c>
      <c r="AI39">
        <f>'Net zero Activity data'!BK10*'Net zero supporting data'!AI37</f>
        <v>1358723.08237063</v>
      </c>
      <c r="AJ39">
        <f>'Net zero Activity data'!BL10*'Net zero supporting data'!AJ37</f>
        <v>1410888.607194508</v>
      </c>
      <c r="AK39">
        <f>'Net zero Activity data'!BM10*'Net zero supporting data'!AK37</f>
        <v>1445157.7366116913</v>
      </c>
      <c r="AL39">
        <f>'Net zero Activity data'!BN10*'Net zero supporting data'!AL37</f>
        <v>1476945.9518466305</v>
      </c>
      <c r="AM39">
        <f>'Net zero Activity data'!BO10*'Net zero supporting data'!AM37</f>
        <v>1509516.1953249576</v>
      </c>
      <c r="AN39">
        <f>'Net zero Activity data'!BP10*'Net zero supporting data'!AN37</f>
        <v>1541685.2981178942</v>
      </c>
    </row>
    <row r="40" spans="1:48" x14ac:dyDescent="0.25">
      <c r="A40" t="s">
        <v>1030</v>
      </c>
      <c r="B40" s="11">
        <f>'Net zero Activity data'!AD5-'Net zero supporting data'!B38</f>
        <v>590059.9281599375</v>
      </c>
      <c r="C40" s="11">
        <f>'Net zero Activity data'!AE5-'Net zero supporting data'!C38</f>
        <v>593358.66490468476</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591724.04928396817</v>
      </c>
      <c r="K40" s="11">
        <f>'Net zero Activity data'!AM5-'Net zero supporting data'!K38</f>
        <v>557615.17423013703</v>
      </c>
      <c r="L40" s="11">
        <f>'Net zero Activity data'!AN5-'Net zero supporting data'!L38</f>
        <v>521165.50579144672</v>
      </c>
      <c r="M40" s="11">
        <f>'Net zero Activity data'!AO5-'Net zero supporting data'!M38</f>
        <v>483478.7610696826</v>
      </c>
      <c r="N40" s="11">
        <f>'Net zero Activity data'!AP5-'Net zero supporting data'!N38</f>
        <v>445320.69476436044</v>
      </c>
      <c r="O40" s="11">
        <f>'Net zero Activity data'!AQ5-'Net zero supporting data'!O38</f>
        <v>406082.01607491239</v>
      </c>
      <c r="P40" s="11">
        <f>'Net zero Activity data'!AR5-'Net zero supporting data'!P38</f>
        <v>365446.32105769927</v>
      </c>
      <c r="Q40" s="11">
        <f>'Net zero Activity data'!AS5-'Net zero supporting data'!Q38</f>
        <v>323976.70641972392</v>
      </c>
      <c r="R40" s="11">
        <f>'Net zero Activity data'!AT5-'Net zero supporting data'!R38</f>
        <v>281770.33120712492</v>
      </c>
      <c r="S40" s="11">
        <f>'Net zero Activity data'!AU5-'Net zero supporting data'!S38</f>
        <v>239411.81783153495</v>
      </c>
      <c r="T40" s="11">
        <f>'Net zero Activity data'!AV5-'Net zero supporting data'!T38</f>
        <v>195836.53304133378</v>
      </c>
      <c r="U40" s="11">
        <f>'Net zero Activity data'!AW5-'Net zero supporting data'!U38</f>
        <v>178110.54230212769</v>
      </c>
      <c r="V40" s="11">
        <f>'Net zero Activity data'!AX5-'Net zero supporting data'!V38</f>
        <v>160037.48621919192</v>
      </c>
      <c r="W40" s="11">
        <f>'Net zero Activity data'!AY5-'Net zero supporting data'!W38</f>
        <v>141810.06026981352</v>
      </c>
      <c r="X40" s="11">
        <f>'Net zero Activity data'!AZ5-'Net zero supporting data'!X38</f>
        <v>123193.18183303135</v>
      </c>
      <c r="Y40" s="11">
        <f>'Net zero Activity data'!BA5-'Net zero supporting data'!Y38</f>
        <v>103732.76588075433</v>
      </c>
      <c r="Z40" s="11">
        <f>'Net zero Activity data'!BB5-'Net zero supporting data'!Z38</f>
        <v>83843.463886222336</v>
      </c>
      <c r="AA40" s="11">
        <f>'Net zero Activity data'!BC5-'Net zero supporting data'!AA38</f>
        <v>63589.294011261314</v>
      </c>
      <c r="AB40" s="11">
        <f>'Net zero Activity data'!BD5-'Net zero supporting data'!AB38</f>
        <v>42860.660582988174</v>
      </c>
      <c r="AC40" s="11">
        <f>'Net zero Activity data'!BE5-'Net zero supporting data'!AC38</f>
        <v>21687.389316082932</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597546.77075746458</v>
      </c>
      <c r="F41" s="11">
        <f>'Net zero Activity data'!AH10-'Net zero supporting data'!F39</f>
        <v>610009.49754182226</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593615.89806046535</v>
      </c>
      <c r="K41" s="11">
        <f>'Net zero Activity data'!AM10-'Net zero supporting data'!K39</f>
        <v>576278.09190855466</v>
      </c>
      <c r="L41" s="11">
        <f>'Net zero Activity data'!AN10-'Net zero supporting data'!L39</f>
        <v>550944.7011004322</v>
      </c>
      <c r="M41" s="11">
        <f>'Net zero Activity data'!AO10-'Net zero supporting data'!M39</f>
        <v>521447.35996568215</v>
      </c>
      <c r="N41" s="11">
        <f>'Net zero Activity data'!AP10-'Net zero supporting data'!N39</f>
        <v>490300.89209321683</v>
      </c>
      <c r="O41" s="11">
        <f>'Net zero Activity data'!AQ10-'Net zero supporting data'!O39</f>
        <v>455549.74128645076</v>
      </c>
      <c r="P41" s="11">
        <f>'Net zero Activity data'!AR10-'Net zero supporting data'!P39</f>
        <v>416612.45831531187</v>
      </c>
      <c r="Q41" s="11">
        <f>'Net zero Activity data'!AS10-'Net zero supporting data'!Q39</f>
        <v>375249.50294600258</v>
      </c>
      <c r="R41" s="11">
        <f>'Net zero Activity data'!AT10-'Net zero supporting data'!R39</f>
        <v>331677.46406198625</v>
      </c>
      <c r="S41" s="11">
        <f>'Net zero Activity data'!AU10-'Net zero supporting data'!S39</f>
        <v>287782.51506320114</v>
      </c>
      <c r="T41" s="11">
        <f>'Net zero Activity data'!AV10-'Net zero supporting data'!T39</f>
        <v>239794.47811948822</v>
      </c>
      <c r="U41" s="11">
        <f>'Net zero Activity data'!AW10-'Net zero supporting data'!U39</f>
        <v>223360.31913471944</v>
      </c>
      <c r="V41" s="11">
        <f>'Net zero Activity data'!AX10-'Net zero supporting data'!V39</f>
        <v>205588.15406069602</v>
      </c>
      <c r="W41" s="11">
        <f>'Net zero Activity data'!AY10-'Net zero supporting data'!W39</f>
        <v>187133.03382524487</v>
      </c>
      <c r="X41" s="11">
        <f>'Net zero Activity data'!AZ10-'Net zero supporting data'!X39</f>
        <v>167137.95136274816</v>
      </c>
      <c r="Y41" s="11">
        <f>'Net zero Activity data'!BA10-'Net zero supporting data'!Y39</f>
        <v>143919.65819964209</v>
      </c>
      <c r="Z41" s="11">
        <f>'Net zero Activity data'!BB10-'Net zero supporting data'!Z39</f>
        <v>118900.20901386614</v>
      </c>
      <c r="AA41" s="11">
        <f>'Net zero Activity data'!BC10-'Net zero supporting data'!AA39</f>
        <v>92275.725496696075</v>
      </c>
      <c r="AB41" s="11">
        <f>'Net zero Activity data'!BD10-'Net zero supporting data'!AB39</f>
        <v>63603.354912051465</v>
      </c>
      <c r="AC41" s="11">
        <f>'Net zero Activity data'!BE10-'Net zero supporting data'!AC39</f>
        <v>32947.705347772688</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75" x14ac:dyDescent="0.25">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5">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23983.44835398439</v>
      </c>
      <c r="L71">
        <f>'Net zero Activity data'!AN5*'Net zero supporting data'!L66</f>
        <v>48480.512166646207</v>
      </c>
      <c r="M71">
        <f>'Net zero Activity data'!AO5*'Net zero supporting data'!M66</f>
        <v>73439.81180805304</v>
      </c>
      <c r="N71">
        <f>'Net zero Activity data'!AP5*'Net zero supporting data'!N66</f>
        <v>98960.154392080105</v>
      </c>
      <c r="O71">
        <f>'Net zero Activity data'!AQ5*'Net zero supporting data'!O66</f>
        <v>124948.31263843458</v>
      </c>
      <c r="P71">
        <f>'Net zero Activity data'!AR5*'Net zero supporting data'!P66</f>
        <v>151219.1673342204</v>
      </c>
      <c r="Q71">
        <f>'Net zero Activity data'!AS5*'Net zero supporting data'!Q66</f>
        <v>177869.56430886805</v>
      </c>
      <c r="R71">
        <f>'Net zero Activity data'!AT5*'Net zero supporting data'!R66</f>
        <v>204923.87724154536</v>
      </c>
      <c r="S71">
        <f>'Net zero Activity data'!AU5*'Net zero supporting data'!S66</f>
        <v>232941.22816041231</v>
      </c>
      <c r="T71">
        <f>'Net zero Activity data'!AV5*'Net zero supporting data'!T66</f>
        <v>261115.37738844502</v>
      </c>
      <c r="U71">
        <f>'Net zero Activity data'!AW5*'Net zero supporting data'!U66</f>
        <v>277060.84358108754</v>
      </c>
      <c r="V71">
        <f>'Net zero Activity data'!AX5*'Net zero supporting data'!V66</f>
        <v>293402.05806851859</v>
      </c>
      <c r="W71">
        <f>'Net zero Activity data'!AY5*'Net zero supporting data'!W66</f>
        <v>310631.56059102021</v>
      </c>
      <c r="X71">
        <f>'Net zero Activity data'!AZ5*'Net zero supporting data'!X66</f>
        <v>328515.15155475034</v>
      </c>
      <c r="Y71">
        <f>'Net zero Activity data'!BA5*'Net zero supporting data'!Y66</f>
        <v>345775.88626918121</v>
      </c>
      <c r="Z71">
        <f>'Net zero Activity data'!BB5*'Net zero supporting data'!Z66</f>
        <v>363321.676840297</v>
      </c>
      <c r="AA71">
        <f>'Net zero Activity data'!BC5*'Net zero supporting data'!AA66</f>
        <v>381535.7640675687</v>
      </c>
      <c r="AB71">
        <f>'Net zero Activity data'!BD5*'Net zero supporting data'!AB66</f>
        <v>400032.83210789139</v>
      </c>
      <c r="AC71">
        <f>'Net zero Activity data'!BE5*'Net zero supporting data'!AC66</f>
        <v>419289.52677760576</v>
      </c>
      <c r="AD71">
        <f>'Net zero Activity data'!BF5*'Net zero supporting data'!AD66</f>
        <v>438740.91449166799</v>
      </c>
      <c r="AE71">
        <f>'Net zero Activity data'!BG5*'Net zero supporting data'!AE66</f>
        <v>459301.58041318855</v>
      </c>
      <c r="AF71">
        <f>'Net zero Activity data'!BH5*'Net zero supporting data'!AF66</f>
        <v>480304.2610606582</v>
      </c>
      <c r="AG71">
        <f>'Net zero Activity data'!BI5*'Net zero supporting data'!AG66</f>
        <v>501854.25443399645</v>
      </c>
      <c r="AH71">
        <f>'Net zero Activity data'!BJ5*'Net zero supporting data'!AH66</f>
        <v>523999.26902710978</v>
      </c>
      <c r="AI71">
        <f>'Net zero Activity data'!BK5*'Net zero supporting data'!AI66</f>
        <v>546822.69607341022</v>
      </c>
      <c r="AJ71">
        <f>'Net zero Activity data'!BL5*'Net zero supporting data'!AJ66</f>
        <v>570700.46290166164</v>
      </c>
      <c r="AK71">
        <f>'Net zero Activity data'!BM5*'Net zero supporting data'!AK66</f>
        <v>591576.6370815899</v>
      </c>
      <c r="AL71">
        <f>'Net zero Activity data'!BN5*'Net zero supporting data'!AL66</f>
        <v>612168.42596566444</v>
      </c>
      <c r="AM71">
        <f>'Net zero Activity data'!BO5*'Net zero supporting data'!AM66</f>
        <v>633073.43501858145</v>
      </c>
      <c r="AN71">
        <f>'Net zero Activity data'!BP5*'Net zero supporting data'!AN66</f>
        <v>654060.56238963758</v>
      </c>
    </row>
    <row r="72" spans="1:40" x14ac:dyDescent="0.25">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19872.000064729924</v>
      </c>
      <c r="L72">
        <f>'Net zero Activity data'!AN6*'Net zero supporting data'!L67</f>
        <v>40169.567223792568</v>
      </c>
      <c r="M72">
        <f>'Net zero Activity data'!AO6*'Net zero supporting data'!M67</f>
        <v>60850.129783815377</v>
      </c>
      <c r="N72">
        <f>'Net zero Activity data'!AP6*'Net zero supporting data'!N67</f>
        <v>81995.556496294957</v>
      </c>
      <c r="O72">
        <f>'Net zero Activity data'!AQ6*'Net zero supporting data'!O67</f>
        <v>103528.60190041724</v>
      </c>
      <c r="P72">
        <f>'Net zero Activity data'!AR6*'Net zero supporting data'!P67</f>
        <v>125295.88150549689</v>
      </c>
      <c r="Q72">
        <f>'Net zero Activity data'!AS6*'Net zero supporting data'!Q67</f>
        <v>147377.63899877638</v>
      </c>
      <c r="R72">
        <f>'Net zero Activity data'!AT6*'Net zero supporting data'!R67</f>
        <v>169794.0697144233</v>
      </c>
      <c r="S72">
        <f>'Net zero Activity data'!AU6*'Net zero supporting data'!S67</f>
        <v>193008.44619005593</v>
      </c>
      <c r="T72">
        <f>'Net zero Activity data'!AV6*'Net zero supporting data'!T67</f>
        <v>216352.74126471157</v>
      </c>
      <c r="U72">
        <f>'Net zero Activity data'!AW6*'Net zero supporting data'!U67</f>
        <v>229564.69896718682</v>
      </c>
      <c r="V72">
        <f>'Net zero Activity data'!AX6*'Net zero supporting data'!V67</f>
        <v>243104.56239962965</v>
      </c>
      <c r="W72">
        <f>'Net zero Activity data'!AY6*'Net zero supporting data'!W67</f>
        <v>257380.4359182739</v>
      </c>
      <c r="X72">
        <f>'Net zero Activity data'!AZ6*'Net zero supporting data'!X67</f>
        <v>272198.26843107888</v>
      </c>
      <c r="Y72">
        <f>'Net zero Activity data'!BA6*'Net zero supporting data'!Y67</f>
        <v>286500.02005160728</v>
      </c>
      <c r="Z72">
        <f>'Net zero Activity data'!BB6*'Net zero supporting data'!Z67</f>
        <v>301037.96081053186</v>
      </c>
      <c r="AA72">
        <f>'Net zero Activity data'!BC6*'Net zero supporting data'!AA67</f>
        <v>316129.6330845569</v>
      </c>
      <c r="AB72">
        <f>'Net zero Activity data'!BD6*'Net zero supporting data'!AB67</f>
        <v>331455.77517510997</v>
      </c>
      <c r="AC72">
        <f>'Net zero Activity data'!BE6*'Net zero supporting data'!AC67</f>
        <v>347411.32218715909</v>
      </c>
      <c r="AD72">
        <f>'Net zero Activity data'!BF6*'Net zero supporting data'!AD67</f>
        <v>363528.18629309634</v>
      </c>
      <c r="AE72">
        <f>'Net zero Activity data'!BG6*'Net zero supporting data'!AE67</f>
        <v>380564.16662807052</v>
      </c>
      <c r="AF72">
        <f>'Net zero Activity data'!BH6*'Net zero supporting data'!AF67</f>
        <v>397966.38773597399</v>
      </c>
      <c r="AG72">
        <f>'Net zero Activity data'!BI6*'Net zero supporting data'!AG67</f>
        <v>415822.09653102566</v>
      </c>
      <c r="AH72">
        <f>'Net zero Activity data'!BJ6*'Net zero supporting data'!AH67</f>
        <v>434170.82290817657</v>
      </c>
      <c r="AI72">
        <f>'Net zero Activity data'!BK6*'Net zero supporting data'!AI67</f>
        <v>453081.66246082558</v>
      </c>
      <c r="AJ72">
        <f>'Net zero Activity data'!BL6*'Net zero supporting data'!AJ67</f>
        <v>472866.09783280536</v>
      </c>
      <c r="AK72">
        <f>'Net zero Activity data'!BM6*'Net zero supporting data'!AK67</f>
        <v>490163.49929617444</v>
      </c>
      <c r="AL72">
        <f>'Net zero Activity data'!BN6*'Net zero supporting data'!AL67</f>
        <v>507225.26722869341</v>
      </c>
      <c r="AM72">
        <f>'Net zero Activity data'!BO6*'Net zero supporting data'!AM67</f>
        <v>524546.56044396735</v>
      </c>
      <c r="AN72">
        <f>'Net zero Activity data'!BP6*'Net zero supporting data'!AN67</f>
        <v>541935.89455141395</v>
      </c>
    </row>
    <row r="73" spans="1:40" x14ac:dyDescent="0.25">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24668.689735526805</v>
      </c>
      <c r="L73">
        <f>'Net zero Activity data'!AN7*'Net zero supporting data'!L68</f>
        <v>49865.66965712182</v>
      </c>
      <c r="M73">
        <f>'Net zero Activity data'!AO7*'Net zero supporting data'!M68</f>
        <v>75538.092145425995</v>
      </c>
      <c r="N73">
        <f>'Net zero Activity data'!AP7*'Net zero supporting data'!N68</f>
        <v>101787.58737471099</v>
      </c>
      <c r="O73">
        <f>'Net zero Activity data'!AQ7*'Net zero supporting data'!O68</f>
        <v>128518.26442810416</v>
      </c>
      <c r="P73">
        <f>'Net zero Activity data'!AR7*'Net zero supporting data'!P68</f>
        <v>155539.714972341</v>
      </c>
      <c r="Q73">
        <f>'Net zero Activity data'!AS7*'Net zero supporting data'!Q68</f>
        <v>182951.55186055004</v>
      </c>
      <c r="R73">
        <f>'Net zero Activity data'!AT7*'Net zero supporting data'!R68</f>
        <v>210778.84516273241</v>
      </c>
      <c r="S73">
        <f>'Net zero Activity data'!AU7*'Net zero supporting data'!S68</f>
        <v>239596.69182213844</v>
      </c>
      <c r="T73">
        <f>'Net zero Activity data'!AV7*'Net zero supporting data'!T68</f>
        <v>268575.81674240058</v>
      </c>
      <c r="U73">
        <f>'Net zero Activity data'!AW7*'Net zero supporting data'!U68</f>
        <v>284976.86768340436</v>
      </c>
      <c r="V73">
        <f>'Net zero Activity data'!AX7*'Net zero supporting data'!V68</f>
        <v>301784.97401333344</v>
      </c>
      <c r="W73">
        <f>'Net zero Activity data'!AY7*'Net zero supporting data'!W68</f>
        <v>319506.74803647801</v>
      </c>
      <c r="X73">
        <f>'Net zero Activity data'!AZ7*'Net zero supporting data'!X68</f>
        <v>337901.298742029</v>
      </c>
      <c r="Y73">
        <f>'Net zero Activity data'!BA7*'Net zero supporting data'!Y68</f>
        <v>355655.19730544358</v>
      </c>
      <c r="Z73">
        <f>'Net zero Activity data'!BB7*'Net zero supporting data'!Z68</f>
        <v>373702.29617859132</v>
      </c>
      <c r="AA73">
        <f>'Net zero Activity data'!BC7*'Net zero supporting data'!AA68</f>
        <v>392436.78589807072</v>
      </c>
      <c r="AB73">
        <f>'Net zero Activity data'!BD7*'Net zero supporting data'!AB68</f>
        <v>411462.34159668838</v>
      </c>
      <c r="AC73">
        <f>'Net zero Activity data'!BE7*'Net zero supporting data'!AC68</f>
        <v>431269.22754268034</v>
      </c>
      <c r="AD73">
        <f>'Net zero Activity data'!BF7*'Net zero supporting data'!AD68</f>
        <v>451276.36919143004</v>
      </c>
      <c r="AE73">
        <f>'Net zero Activity data'!BG7*'Net zero supporting data'!AE68</f>
        <v>472424.48271070828</v>
      </c>
      <c r="AF73">
        <f>'Net zero Activity data'!BH7*'Net zero supporting data'!AF68</f>
        <v>494027.23994810565</v>
      </c>
      <c r="AG73">
        <f>'Net zero Activity data'!BI7*'Net zero supporting data'!AG68</f>
        <v>516192.94741782499</v>
      </c>
      <c r="AH73">
        <f>'Net zero Activity data'!BJ7*'Net zero supporting data'!AH68</f>
        <v>538970.67671359866</v>
      </c>
      <c r="AI73">
        <f>'Net zero Activity data'!BK7*'Net zero supporting data'!AI68</f>
        <v>562446.20167550771</v>
      </c>
      <c r="AJ73">
        <f>'Net zero Activity data'!BL7*'Net zero supporting data'!AJ68</f>
        <v>587006.19041313778</v>
      </c>
      <c r="AK73">
        <f>'Net zero Activity data'!BM7*'Net zero supporting data'!AK68</f>
        <v>608478.82671249262</v>
      </c>
      <c r="AL73">
        <f>'Net zero Activity data'!BN7*'Net zero supporting data'!AL68</f>
        <v>629658.95242182643</v>
      </c>
      <c r="AM73">
        <f>'Net zero Activity data'!BO7*'Net zero supporting data'!AM68</f>
        <v>651161.24744768383</v>
      </c>
      <c r="AN73">
        <f>'Net zero Activity data'!BP7*'Net zero supporting data'!AN68</f>
        <v>672748.00702934153</v>
      </c>
    </row>
    <row r="74" spans="1:40" x14ac:dyDescent="0.25">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192511.30151197448</v>
      </c>
      <c r="L74">
        <f>'Net zero Activity data'!AN8*'Net zero supporting data'!L69</f>
        <v>388819.18029319681</v>
      </c>
      <c r="M74">
        <f>'Net zero Activity data'!AO8*'Net zero supporting data'!M69</f>
        <v>587140.38369449333</v>
      </c>
      <c r="N74">
        <f>'Net zero Activity data'!AP8*'Net zero supporting data'!N69</f>
        <v>789357.74862306612</v>
      </c>
      <c r="O74">
        <f>'Net zero Activity data'!AQ8*'Net zero supporting data'!O69</f>
        <v>992727.04596971488</v>
      </c>
      <c r="P74">
        <f>'Net zero Activity data'!AR8*'Net zero supporting data'!P69</f>
        <v>1193836.8829939822</v>
      </c>
      <c r="Q74">
        <f>'Net zero Activity data'!AS8*'Net zero supporting data'!Q69</f>
        <v>1395339.1745372557</v>
      </c>
      <c r="R74">
        <f>'Net zero Activity data'!AT8*'Net zero supporting data'!R69</f>
        <v>1598122.9263944591</v>
      </c>
      <c r="S74">
        <f>'Net zero Activity data'!AU8*'Net zero supporting data'!S69</f>
        <v>1814943.7595369758</v>
      </c>
      <c r="T74">
        <f>'Net zero Activity data'!AV8*'Net zero supporting data'!T69</f>
        <v>2027900.5814425633</v>
      </c>
      <c r="U74">
        <f>'Net zero Activity data'!AW8*'Net zero supporting data'!U69</f>
        <v>2133003.5105464743</v>
      </c>
      <c r="V74">
        <f>'Net zero Activity data'!AX8*'Net zero supporting data'!V69</f>
        <v>2239464.0690912344</v>
      </c>
      <c r="W74">
        <f>'Net zero Activity data'!AY8*'Net zero supporting data'!W69</f>
        <v>2357015.6143905669</v>
      </c>
      <c r="X74">
        <f>'Net zero Activity data'!AZ8*'Net zero supporting data'!X69</f>
        <v>2479942.8026583754</v>
      </c>
      <c r="Y74">
        <f>'Net zero Activity data'!BA8*'Net zero supporting data'!Y69</f>
        <v>2582663.708960711</v>
      </c>
      <c r="Z74">
        <f>'Net zero Activity data'!BB8*'Net zero supporting data'!Z69</f>
        <v>2683384.1483866037</v>
      </c>
      <c r="AA74">
        <f>'Net zero Activity data'!BC8*'Net zero supporting data'!AA69</f>
        <v>2789043.0406904332</v>
      </c>
      <c r="AB74">
        <f>'Net zero Activity data'!BD8*'Net zero supporting data'!AB69</f>
        <v>2891958.3550153882</v>
      </c>
      <c r="AC74">
        <f>'Net zero Activity data'!BE8*'Net zero supporting data'!AC69</f>
        <v>3000387.0518469061</v>
      </c>
      <c r="AD74">
        <f>'Net zero Activity data'!BF8*'Net zero supporting data'!AD69</f>
        <v>3103795.1016426291</v>
      </c>
      <c r="AE74">
        <f>'Net zero Activity data'!BG8*'Net zero supporting data'!AE69</f>
        <v>3233858.1661388343</v>
      </c>
      <c r="AF74">
        <f>'Net zero Activity data'!BH8*'Net zero supporting data'!AF69</f>
        <v>3363857.5759102856</v>
      </c>
      <c r="AG74">
        <f>'Net zero Activity data'!BI8*'Net zero supporting data'!AG69</f>
        <v>3495226.8682991727</v>
      </c>
      <c r="AH74">
        <f>'Net zero Activity data'!BJ8*'Net zero supporting data'!AH69</f>
        <v>3628347.5469706724</v>
      </c>
      <c r="AI74">
        <f>'Net zero Activity data'!BK8*'Net zero supporting data'!AI69</f>
        <v>3764096.6380052948</v>
      </c>
      <c r="AJ74">
        <f>'Net zero Activity data'!BL8*'Net zero supporting data'!AJ69</f>
        <v>3907625.667113483</v>
      </c>
      <c r="AK74">
        <f>'Net zero Activity data'!BM8*'Net zero supporting data'!AK69</f>
        <v>3997810.6435980643</v>
      </c>
      <c r="AL74">
        <f>'Net zero Activity data'!BN8*'Net zero supporting data'!AL69</f>
        <v>4077245.4805793338</v>
      </c>
      <c r="AM74">
        <f>'Net zero Activity data'!BO8*'Net zero supporting data'!AM69</f>
        <v>4154842.6929506706</v>
      </c>
      <c r="AN74">
        <f>'Net zero Activity data'!BP8*'Net zero supporting data'!AN69</f>
        <v>4227228.032319068</v>
      </c>
    </row>
    <row r="75" spans="1:40" x14ac:dyDescent="0.25">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24786.154490690526</v>
      </c>
      <c r="L75">
        <f>'Net zero Activity data'!AN10*'Net zero supporting data'!L70</f>
        <v>51250.669869807643</v>
      </c>
      <c r="M75">
        <f>'Net zero Activity data'!AO10*'Net zero supporting data'!M70</f>
        <v>79207.193918837787</v>
      </c>
      <c r="N75">
        <f>'Net zero Activity data'!AP10*'Net zero supporting data'!N70</f>
        <v>108955.75379849263</v>
      </c>
      <c r="O75">
        <f>'Net zero Activity data'!AQ10*'Net zero supporting data'!O70</f>
        <v>140169.15116506178</v>
      </c>
      <c r="P75">
        <f>'Net zero Activity data'!AR10*'Net zero supporting data'!P70</f>
        <v>172391.36206150838</v>
      </c>
      <c r="Q75">
        <f>'Net zero Activity data'!AS10*'Net zero supporting data'!Q70</f>
        <v>206019.33495074653</v>
      </c>
      <c r="R75">
        <f>'Net zero Activity data'!AT10*'Net zero supporting data'!R70</f>
        <v>241219.97386326268</v>
      </c>
      <c r="S75">
        <f>'Net zero Activity data'!AU10*'Net zero supporting data'!S70</f>
        <v>280004.60925068206</v>
      </c>
      <c r="T75">
        <f>'Net zero Activity data'!AV10*'Net zero supporting data'!T70</f>
        <v>319725.97082598426</v>
      </c>
      <c r="U75">
        <f>'Net zero Activity data'!AW10*'Net zero supporting data'!U70</f>
        <v>347449.38532067469</v>
      </c>
      <c r="V75">
        <f>'Net zero Activity data'!AX10*'Net zero supporting data'!V70</f>
        <v>376911.61577794282</v>
      </c>
      <c r="W75">
        <f>'Net zero Activity data'!AY10*'Net zero supporting data'!W70</f>
        <v>409910.45504577452</v>
      </c>
      <c r="X75">
        <f>'Net zero Activity data'!AZ10*'Net zero supporting data'!X70</f>
        <v>445701.20363399538</v>
      </c>
      <c r="Y75">
        <f>'Net zero Activity data'!BA10*'Net zero supporting data'!Y70</f>
        <v>479732.1939988074</v>
      </c>
      <c r="Z75">
        <f>'Net zero Activity data'!BB10*'Net zero supporting data'!Z70</f>
        <v>515234.23906008719</v>
      </c>
      <c r="AA75">
        <f>'Net zero Activity data'!BC10*'Net zero supporting data'!AA70</f>
        <v>553654.35298017727</v>
      </c>
      <c r="AB75">
        <f>'Net zero Activity data'!BD10*'Net zero supporting data'!AB70</f>
        <v>593631.31251248205</v>
      </c>
      <c r="AC75">
        <f>'Net zero Activity data'!BE10*'Net zero supporting data'!AC70</f>
        <v>636988.97005694255</v>
      </c>
      <c r="AD75">
        <f>'Net zero Activity data'!BF10*'Net zero supporting data'!AD70</f>
        <v>681671.71796245303</v>
      </c>
      <c r="AE75">
        <f>'Net zero Activity data'!BG10*'Net zero supporting data'!AE70</f>
        <v>730276.34841063654</v>
      </c>
      <c r="AF75">
        <f>'Net zero Activity data'!BH10*'Net zero supporting data'!AF70</f>
        <v>781140.39530990005</v>
      </c>
      <c r="AG75">
        <f>'Net zero Activity data'!BI10*'Net zero supporting data'!AG70</f>
        <v>834715.8693216379</v>
      </c>
      <c r="AH75">
        <f>'Net zero Activity data'!BJ10*'Net zero supporting data'!AH70</f>
        <v>891242.62132545153</v>
      </c>
      <c r="AI75">
        <f>'Net zero Activity data'!BK10*'Net zero supporting data'!AI70</f>
        <v>951106.15765944112</v>
      </c>
      <c r="AJ75">
        <f>'Net zero Activity data'!BL10*'Net zero supporting data'!AJ70</f>
        <v>1015839.7971800459</v>
      </c>
      <c r="AK75">
        <f>'Net zero Activity data'!BM10*'Net zero supporting data'!AK70</f>
        <v>1069416.7250926518</v>
      </c>
      <c r="AL75">
        <f>'Net zero Activity data'!BN10*'Net zero supporting data'!AL70</f>
        <v>1122478.9234034393</v>
      </c>
      <c r="AM75">
        <f>'Net zero Activity data'!BO10*'Net zero supporting data'!AM70</f>
        <v>1177422.6323534672</v>
      </c>
      <c r="AN75">
        <f>'Net zero Activity data'!BP10*'Net zero supporting data'!AN70</f>
        <v>1233348.2384943154</v>
      </c>
    </row>
    <row r="76" spans="1:40" x14ac:dyDescent="0.25">
      <c r="A76" t="s">
        <v>1030</v>
      </c>
      <c r="B76" s="11">
        <f>'Net zero Activity data'!AD5-'Net zero supporting data'!B71</f>
        <v>590059.9281599375</v>
      </c>
      <c r="C76" s="11">
        <f>'Net zero Activity data'!AE5-'Net zero supporting data'!C71</f>
        <v>593358.66490468476</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591724.04928396817</v>
      </c>
      <c r="K76" s="11">
        <f>'Net zero Activity data'!AM5-'Net zero supporting data'!K71</f>
        <v>575602.76049562532</v>
      </c>
      <c r="L76" s="11">
        <f>'Net zero Activity data'!AN5-'Net zero supporting data'!L71</f>
        <v>557525.88991643139</v>
      </c>
      <c r="M76" s="11">
        <f>'Net zero Activity data'!AO5-'Net zero supporting data'!M71</f>
        <v>538558.61992572236</v>
      </c>
      <c r="N76" s="11">
        <f>'Net zero Activity data'!AP5-'Net zero supporting data'!N71</f>
        <v>519540.81055842055</v>
      </c>
      <c r="O76" s="11">
        <f>'Net zero Activity data'!AQ5-'Net zero supporting data'!O71</f>
        <v>499793.25055373833</v>
      </c>
      <c r="P76" s="11">
        <f>'Net zero Activity data'!AR5-'Net zero supporting data'!P71</f>
        <v>478860.69655836455</v>
      </c>
      <c r="Q76" s="11">
        <f>'Net zero Activity data'!AS5-'Net zero supporting data'!Q71</f>
        <v>457378.879651375</v>
      </c>
      <c r="R76" s="11">
        <f>'Net zero Activity data'!AT5-'Net zero supporting data'!R71</f>
        <v>435463.23913828388</v>
      </c>
      <c r="S76" s="11">
        <f>'Net zero Activity data'!AU5-'Net zero supporting data'!S71</f>
        <v>414117.73895184416</v>
      </c>
      <c r="T76" s="11">
        <f>'Net zero Activity data'!AV5-'Net zero supporting data'!T71</f>
        <v>391673.0660826675</v>
      </c>
      <c r="U76" s="11">
        <f>'Net zero Activity data'!AW5-'Net zero supporting data'!U71</f>
        <v>382607.83161197801</v>
      </c>
      <c r="V76" s="11">
        <f>'Net zero Activity data'!AX5-'Net zero supporting data'!V71</f>
        <v>373420.80117811443</v>
      </c>
      <c r="W76" s="11">
        <f>'Net zero Activity data'!AY5-'Net zero supporting data'!W71</f>
        <v>364654.44069380622</v>
      </c>
      <c r="X76" s="11">
        <f>'Net zero Activity data'!AZ5-'Net zero supporting data'!X71</f>
        <v>355891.41418431274</v>
      </c>
      <c r="Y76" s="11">
        <f>'Net zero Activity data'!BA5-'Net zero supporting data'!Y71</f>
        <v>345775.88626918109</v>
      </c>
      <c r="Z76" s="11">
        <f>'Net zero Activity data'!BB5-'Net zero supporting data'!Z71</f>
        <v>335373.8555448894</v>
      </c>
      <c r="AA76" s="11">
        <f>'Net zero Activity data'!BC5-'Net zero supporting data'!AA71</f>
        <v>325011.94716866943</v>
      </c>
      <c r="AB76" s="11">
        <f>'Net zero Activity data'!BD5-'Net zero supporting data'!AB71</f>
        <v>314311.51094191446</v>
      </c>
      <c r="AC76" s="11">
        <f>'Net zero Activity data'!BE5-'Net zero supporting data'!AC71</f>
        <v>303623.45042516256</v>
      </c>
      <c r="AD76" s="11">
        <f>'Net zero Activity data'!BF5-'Net zero supporting data'!AD71</f>
        <v>292493.94299444533</v>
      </c>
      <c r="AE76" s="11">
        <f>'Net zero Activity data'!BG5-'Net zero supporting data'!AE71</f>
        <v>281507.42025324458</v>
      </c>
      <c r="AF76" s="11">
        <f>'Net zero Activity data'!BH5-'Net zero supporting data'!AF71</f>
        <v>270171.14684662019</v>
      </c>
      <c r="AG76" s="11">
        <f>'Net zero Activity data'!BI5-'Net zero supporting data'!AG71</f>
        <v>258530.97955690726</v>
      </c>
      <c r="AH76" s="11">
        <f>'Net zero Activity data'!BJ5-'Net zero supporting data'!AH71</f>
        <v>246587.8913068751</v>
      </c>
      <c r="AI76" s="11">
        <f>'Net zero Activity data'!BK5-'Net zero supporting data'!AI71</f>
        <v>234352.58403146139</v>
      </c>
      <c r="AJ76" s="11">
        <f>'Net zero Activity data'!BL5-'Net zero supporting data'!AJ71</f>
        <v>221939.06890620163</v>
      </c>
      <c r="AK76" s="11">
        <f>'Net zero Activity data'!BM5-'Net zero supporting data'!AK71</f>
        <v>207851.25086650439</v>
      </c>
      <c r="AL76" s="11">
        <f>'Net zero Activity data'!BN5-'Net zero supporting data'!AL71</f>
        <v>193316.34504178865</v>
      </c>
      <c r="AM76" s="11">
        <f>'Net zero Activity data'!BO5-'Net zero supporting data'!AM71</f>
        <v>178559.17397959973</v>
      </c>
      <c r="AN76" s="11">
        <f>'Net zero Activity data'!BP5-'Net zero supporting data'!AN71</f>
        <v>163515.14059740934</v>
      </c>
    </row>
    <row r="77" spans="1:40" x14ac:dyDescent="0.25">
      <c r="A77" t="s">
        <v>1111</v>
      </c>
      <c r="B77" s="11">
        <f>'Net zero Activity data'!AD6-'Net zero supporting data'!B72</f>
        <v>488906.79761823389</v>
      </c>
      <c r="C77" s="11">
        <f>'Net zero Activity data'!AE6-'Net zero supporting data'!C72</f>
        <v>491640.03663531021</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490285.64083528786</v>
      </c>
      <c r="K77" s="11">
        <f>'Net zero Activity data'!AM6-'Net zero supporting data'!K72</f>
        <v>476928.00155351812</v>
      </c>
      <c r="L77" s="11">
        <f>'Net zero Activity data'!AN6-'Net zero supporting data'!L72</f>
        <v>461950.02307361457</v>
      </c>
      <c r="M77" s="11">
        <f>'Net zero Activity data'!AO6-'Net zero supporting data'!M72</f>
        <v>446234.28508131282</v>
      </c>
      <c r="N77" s="11">
        <f>'Net zero Activity data'!AP6-'Net zero supporting data'!N72</f>
        <v>430476.67160554847</v>
      </c>
      <c r="O77" s="11">
        <f>'Net zero Activity data'!AQ6-'Net zero supporting data'!O72</f>
        <v>414114.40760166891</v>
      </c>
      <c r="P77" s="11">
        <f>'Net zero Activity data'!AR6-'Net zero supporting data'!P72</f>
        <v>396770.29143407347</v>
      </c>
      <c r="Q77" s="11">
        <f>'Net zero Activity data'!AS6-'Net zero supporting data'!Q72</f>
        <v>378971.07171113923</v>
      </c>
      <c r="R77" s="11">
        <f>'Net zero Activity data'!AT6-'Net zero supporting data'!R72</f>
        <v>360812.39814314956</v>
      </c>
      <c r="S77" s="11">
        <f>'Net zero Activity data'!AU6-'Net zero supporting data'!S72</f>
        <v>343126.12656009942</v>
      </c>
      <c r="T77" s="11">
        <f>'Net zero Activity data'!AV6-'Net zero supporting data'!T72</f>
        <v>324529.11189706728</v>
      </c>
      <c r="U77" s="11">
        <f>'Net zero Activity data'!AW6-'Net zero supporting data'!U72</f>
        <v>317017.91762135318</v>
      </c>
      <c r="V77" s="11">
        <f>'Net zero Activity data'!AX6-'Net zero supporting data'!V72</f>
        <v>309405.80669043772</v>
      </c>
      <c r="W77" s="11">
        <f>'Net zero Activity data'!AY6-'Net zero supporting data'!W72</f>
        <v>302142.25086058234</v>
      </c>
      <c r="X77" s="11">
        <f>'Net zero Activity data'!AZ6-'Net zero supporting data'!X72</f>
        <v>294881.45746700198</v>
      </c>
      <c r="Y77" s="11">
        <f>'Net zero Activity data'!BA6-'Net zero supporting data'!Y72</f>
        <v>286500.02005160716</v>
      </c>
      <c r="Z77" s="11">
        <f>'Net zero Activity data'!BB6-'Net zero supporting data'!Z72</f>
        <v>277881.19459433691</v>
      </c>
      <c r="AA77" s="11">
        <f>'Net zero Activity data'!BC6-'Net zero supporting data'!AA72</f>
        <v>269295.6133683261</v>
      </c>
      <c r="AB77" s="11">
        <f>'Net zero Activity data'!BD6-'Net zero supporting data'!AB72</f>
        <v>260429.53763758624</v>
      </c>
      <c r="AC77" s="11">
        <f>'Net zero Activity data'!BE6-'Net zero supporting data'!AC72</f>
        <v>251573.71606656327</v>
      </c>
      <c r="AD77" s="11">
        <f>'Net zero Activity data'!BF6-'Net zero supporting data'!AD72</f>
        <v>242352.12419539754</v>
      </c>
      <c r="AE77" s="11">
        <f>'Net zero Activity data'!BG6-'Net zero supporting data'!AE72</f>
        <v>233249.00535268837</v>
      </c>
      <c r="AF77" s="11">
        <f>'Net zero Activity data'!BH6-'Net zero supporting data'!AF72</f>
        <v>223856.09310148534</v>
      </c>
      <c r="AG77" s="11">
        <f>'Net zero Activity data'!BI6-'Net zero supporting data'!AG72</f>
        <v>214211.38306143746</v>
      </c>
      <c r="AH77" s="11">
        <f>'Net zero Activity data'!BJ6-'Net zero supporting data'!AH72</f>
        <v>204315.68136855366</v>
      </c>
      <c r="AI77" s="11">
        <f>'Net zero Activity data'!BK6-'Net zero supporting data'!AI72</f>
        <v>194177.85534035374</v>
      </c>
      <c r="AJ77" s="11">
        <f>'Net zero Activity data'!BL6-'Net zero supporting data'!AJ72</f>
        <v>183892.37137942424</v>
      </c>
      <c r="AK77" s="11">
        <f>'Net zero Activity data'!BM6-'Net zero supporting data'!AK72</f>
        <v>172219.60786081798</v>
      </c>
      <c r="AL77" s="11">
        <f>'Net zero Activity data'!BN6-'Net zero supporting data'!AL72</f>
        <v>160176.40017748199</v>
      </c>
      <c r="AM77" s="11">
        <f>'Net zero Activity data'!BO6-'Net zero supporting data'!AM72</f>
        <v>147949.02986881125</v>
      </c>
      <c r="AN77" s="11">
        <f>'Net zero Activity data'!BP6-'Net zero supporting data'!AN72</f>
        <v>135483.9736378534</v>
      </c>
    </row>
    <row r="78" spans="1:40" x14ac:dyDescent="0.25">
      <c r="A78" t="s">
        <v>1112</v>
      </c>
      <c r="B78" s="11">
        <f>'Net zero Activity data'!AD7-'Net zero supporting data'!B73</f>
        <v>606918.78325022152</v>
      </c>
      <c r="C78" s="11">
        <f>'Net zero Activity data'!AE7-'Net zero supporting data'!C73</f>
        <v>610311.76961624727</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608630.45069208159</v>
      </c>
      <c r="K78" s="11">
        <f>'Net zero Activity data'!AM7-'Net zero supporting data'!K73</f>
        <v>592048.55365264334</v>
      </c>
      <c r="L78" s="11">
        <f>'Net zero Activity data'!AN7-'Net zero supporting data'!L73</f>
        <v>573455.2010569009</v>
      </c>
      <c r="M78" s="11">
        <f>'Net zero Activity data'!AO7-'Net zero supporting data'!M73</f>
        <v>553946.00906645739</v>
      </c>
      <c r="N78" s="11">
        <f>'Net zero Activity data'!AP7-'Net zero supporting data'!N73</f>
        <v>534384.83371723269</v>
      </c>
      <c r="O78" s="11">
        <f>'Net zero Activity data'!AQ7-'Net zero supporting data'!O73</f>
        <v>514073.05771241663</v>
      </c>
      <c r="P78" s="11">
        <f>'Net zero Activity data'!AR7-'Net zero supporting data'!P73</f>
        <v>492542.43074574647</v>
      </c>
      <c r="Q78" s="11">
        <f>'Net zero Activity data'!AS7-'Net zero supporting data'!Q73</f>
        <v>470446.84764141426</v>
      </c>
      <c r="R78" s="11">
        <f>'Net zero Activity data'!AT7-'Net zero supporting data'!R73</f>
        <v>447905.04597080639</v>
      </c>
      <c r="S78" s="11">
        <f>'Net zero Activity data'!AU7-'Net zero supporting data'!S73</f>
        <v>425949.67435046838</v>
      </c>
      <c r="T78" s="11">
        <f>'Net zero Activity data'!AV7-'Net zero supporting data'!T73</f>
        <v>402863.7251136009</v>
      </c>
      <c r="U78" s="11">
        <f>'Net zero Activity data'!AW7-'Net zero supporting data'!U73</f>
        <v>393539.48394374887</v>
      </c>
      <c r="V78" s="11">
        <f>'Net zero Activity data'!AX7-'Net zero supporting data'!V73</f>
        <v>384089.96692606062</v>
      </c>
      <c r="W78" s="11">
        <f>'Net zero Activity data'!AY7-'Net zero supporting data'!W73</f>
        <v>375073.13899934368</v>
      </c>
      <c r="X78" s="11">
        <f>'Net zero Activity data'!AZ7-'Net zero supporting data'!X73</f>
        <v>366059.74030386459</v>
      </c>
      <c r="Y78" s="11">
        <f>'Net zero Activity data'!BA7-'Net zero supporting data'!Y73</f>
        <v>355655.19730544346</v>
      </c>
      <c r="Z78" s="11">
        <f>'Net zero Activity data'!BB7-'Net zero supporting data'!Z73</f>
        <v>344955.96570331487</v>
      </c>
      <c r="AA78" s="11">
        <f>'Net zero Activity data'!BC7-'Net zero supporting data'!AA73</f>
        <v>334298.00280206004</v>
      </c>
      <c r="AB78" s="11">
        <f>'Net zero Activity data'!BD7-'Net zero supporting data'!AB73</f>
        <v>323291.83982596919</v>
      </c>
      <c r="AC78" s="11">
        <f>'Net zero Activity data'!BE7-'Net zero supporting data'!AC73</f>
        <v>312298.40615159587</v>
      </c>
      <c r="AD78" s="11">
        <f>'Net zero Activity data'!BF7-'Net zero supporting data'!AD73</f>
        <v>300850.91279428673</v>
      </c>
      <c r="AE78" s="11">
        <f>'Net zero Activity data'!BG7-'Net zero supporting data'!AE73</f>
        <v>289550.48940333736</v>
      </c>
      <c r="AF78" s="11">
        <f>'Net zero Activity data'!BH7-'Net zero supporting data'!AF73</f>
        <v>277890.32247080945</v>
      </c>
      <c r="AG78" s="11">
        <f>'Net zero Activity data'!BI7-'Net zero supporting data'!AG73</f>
        <v>265917.57897281891</v>
      </c>
      <c r="AH78" s="11">
        <f>'Net zero Activity data'!BJ7-'Net zero supporting data'!AH73</f>
        <v>253633.25962992874</v>
      </c>
      <c r="AI78" s="11">
        <f>'Net zero Activity data'!BK7-'Net zero supporting data'!AI73</f>
        <v>241048.37214664603</v>
      </c>
      <c r="AJ78" s="11">
        <f>'Net zero Activity data'!BL7-'Net zero supporting data'!AJ73</f>
        <v>228280.18516066461</v>
      </c>
      <c r="AK78" s="11">
        <f>'Net zero Activity data'!BM7-'Net zero supporting data'!AK73</f>
        <v>213789.85803411889</v>
      </c>
      <c r="AL78" s="11">
        <f>'Net zero Activity data'!BN7-'Net zero supporting data'!AL73</f>
        <v>198839.66918583983</v>
      </c>
      <c r="AM78" s="11">
        <f>'Net zero Activity data'!BO7-'Net zero supporting data'!AM73</f>
        <v>183660.8646647312</v>
      </c>
      <c r="AN78" s="11">
        <f>'Net zero Activity data'!BP7-'Net zero supporting data'!AN73</f>
        <v>168187.00175733538</v>
      </c>
    </row>
    <row r="79" spans="1:40" x14ac:dyDescent="0.25">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4721629.1041893447</v>
      </c>
      <c r="K79" s="11">
        <f>'Net zero Activity data'!AM8-'Net zero supporting data'!K74</f>
        <v>4620271.236287388</v>
      </c>
      <c r="L79" s="11">
        <f>'Net zero Activity data'!AN8-'Net zero supporting data'!L74</f>
        <v>4471420.5733717633</v>
      </c>
      <c r="M79" s="11">
        <f>'Net zero Activity data'!AO8-'Net zero supporting data'!M74</f>
        <v>4305696.1470929515</v>
      </c>
      <c r="N79" s="11">
        <f>'Net zero Activity data'!AP8-'Net zero supporting data'!N74</f>
        <v>4144128.180271097</v>
      </c>
      <c r="O79" s="11">
        <f>'Net zero Activity data'!AQ8-'Net zero supporting data'!O74</f>
        <v>3970908.183878859</v>
      </c>
      <c r="P79" s="11">
        <f>'Net zero Activity data'!AR8-'Net zero supporting data'!P74</f>
        <v>3780483.4628142761</v>
      </c>
      <c r="Q79" s="11">
        <f>'Net zero Activity data'!AS8-'Net zero supporting data'!Q74</f>
        <v>3588015.0202386575</v>
      </c>
      <c r="R79" s="11">
        <f>'Net zero Activity data'!AT8-'Net zero supporting data'!R74</f>
        <v>3396011.2185882255</v>
      </c>
      <c r="S79" s="11">
        <f>'Net zero Activity data'!AU8-'Net zero supporting data'!S74</f>
        <v>3226566.6836212901</v>
      </c>
      <c r="T79" s="11">
        <f>'Net zero Activity data'!AV8-'Net zero supporting data'!T74</f>
        <v>3041850.8721638448</v>
      </c>
      <c r="U79" s="11">
        <f>'Net zero Activity data'!AW8-'Net zero supporting data'!U74</f>
        <v>2945576.2764689396</v>
      </c>
      <c r="V79" s="11">
        <f>'Net zero Activity data'!AX8-'Net zero supporting data'!V74</f>
        <v>2850226.9970252067</v>
      </c>
      <c r="W79" s="11">
        <f>'Net zero Activity data'!AY8-'Net zero supporting data'!W74</f>
        <v>2766931.3734150128</v>
      </c>
      <c r="X79" s="11">
        <f>'Net zero Activity data'!AZ8-'Net zero supporting data'!X74</f>
        <v>2686604.7028799057</v>
      </c>
      <c r="Y79" s="11">
        <f>'Net zero Activity data'!BA8-'Net zero supporting data'!Y74</f>
        <v>2582663.7089607101</v>
      </c>
      <c r="Z79" s="11">
        <f>'Net zero Activity data'!BB8-'Net zero supporting data'!Z74</f>
        <v>2476969.9831260941</v>
      </c>
      <c r="AA79" s="11">
        <f>'Net zero Activity data'!BC8-'Net zero supporting data'!AA74</f>
        <v>2375851.4791066637</v>
      </c>
      <c r="AB79" s="11">
        <f>'Net zero Activity data'!BD8-'Net zero supporting data'!AB74</f>
        <v>2272252.993226375</v>
      </c>
      <c r="AC79" s="11">
        <f>'Net zero Activity data'!BE8-'Net zero supporting data'!AC74</f>
        <v>2172694.0720270681</v>
      </c>
      <c r="AD79" s="11">
        <f>'Net zero Activity data'!BF8-'Net zero supporting data'!AD74</f>
        <v>2069196.7344284197</v>
      </c>
      <c r="AE79" s="11">
        <f>'Net zero Activity data'!BG8-'Net zero supporting data'!AE74</f>
        <v>1982042.1018270273</v>
      </c>
      <c r="AF79" s="11">
        <f>'Net zero Activity data'!BH8-'Net zero supporting data'!AF74</f>
        <v>1892169.8864495358</v>
      </c>
      <c r="AG79" s="11">
        <f>'Net zero Activity data'!BI8-'Net zero supporting data'!AG74</f>
        <v>1800571.4170026039</v>
      </c>
      <c r="AH79" s="11">
        <f>'Net zero Activity data'!BJ8-'Net zero supporting data'!AH74</f>
        <v>1707457.6691626688</v>
      </c>
      <c r="AI79" s="11">
        <f>'Net zero Activity data'!BK8-'Net zero supporting data'!AI74</f>
        <v>1613184.2734308401</v>
      </c>
      <c r="AJ79" s="11">
        <f>'Net zero Activity data'!BL8-'Net zero supporting data'!AJ74</f>
        <v>1519632.2038774649</v>
      </c>
      <c r="AK79" s="11">
        <f>'Net zero Activity data'!BM8-'Net zero supporting data'!AK74</f>
        <v>1404636.1720749945</v>
      </c>
      <c r="AL79" s="11">
        <f>'Net zero Activity data'!BN8-'Net zero supporting data'!AL74</f>
        <v>1287551.204393473</v>
      </c>
      <c r="AM79" s="11">
        <f>'Net zero Activity data'!BO8-'Net zero supporting data'!AM74</f>
        <v>1171878.7082681367</v>
      </c>
      <c r="AN79" s="11">
        <f>'Net zero Activity data'!BP8-'Net zero supporting data'!AN74</f>
        <v>1056807.0080797663</v>
      </c>
    </row>
    <row r="80" spans="1:40" x14ac:dyDescent="0.25">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597546.77075746458</v>
      </c>
      <c r="F80" s="11">
        <f>'Net zero Activity data'!AH10-'Net zero supporting data'!F75</f>
        <v>610009.49754182226</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593615.89806046535</v>
      </c>
      <c r="K80" s="11">
        <f>'Net zero Activity data'!AM10-'Net zero supporting data'!K75</f>
        <v>594867.70777657256</v>
      </c>
      <c r="L80" s="11">
        <f>'Net zero Activity data'!AN10-'Net zero supporting data'!L75</f>
        <v>589382.70350278786</v>
      </c>
      <c r="M80" s="11">
        <f>'Net zero Activity data'!AO10-'Net zero supporting data'!M75</f>
        <v>580852.75540481042</v>
      </c>
      <c r="N80" s="11">
        <f>'Net zero Activity data'!AP10-'Net zero supporting data'!N75</f>
        <v>572017.70744208631</v>
      </c>
      <c r="O80" s="11">
        <f>'Net zero Activity data'!AQ10-'Net zero supporting data'!O75</f>
        <v>560676.6046602471</v>
      </c>
      <c r="P80" s="11">
        <f>'Net zero Activity data'!AR10-'Net zero supporting data'!P75</f>
        <v>545905.97986144316</v>
      </c>
      <c r="Q80" s="11">
        <f>'Net zero Activity data'!AS10-'Net zero supporting data'!Q75</f>
        <v>529764.00415906252</v>
      </c>
      <c r="R80" s="11">
        <f>'Net zero Activity data'!AT10-'Net zero supporting data'!R75</f>
        <v>512592.4444594332</v>
      </c>
      <c r="S80" s="11">
        <f>'Net zero Activity data'!AU10-'Net zero supporting data'!S75</f>
        <v>497785.97200121265</v>
      </c>
      <c r="T80" s="11">
        <f>'Net zero Activity data'!AV10-'Net zero supporting data'!T75</f>
        <v>479588.95623897633</v>
      </c>
      <c r="U80" s="11">
        <f>'Net zero Activity data'!AW10-'Net zero supporting data'!U75</f>
        <v>479811.0559190269</v>
      </c>
      <c r="V80" s="11">
        <f>'Net zero Activity data'!AX10-'Net zero supporting data'!V75</f>
        <v>479705.69280829071</v>
      </c>
      <c r="W80" s="11">
        <f>'Net zero Activity data'!AY10-'Net zero supporting data'!W75</f>
        <v>481199.22983634385</v>
      </c>
      <c r="X80" s="11">
        <f>'Net zero Activity data'!AZ10-'Net zero supporting data'!X75</f>
        <v>482842.97060349479</v>
      </c>
      <c r="Y80" s="11">
        <f>'Net zero Activity data'!BA10-'Net zero supporting data'!Y75</f>
        <v>479732.19399880717</v>
      </c>
      <c r="Z80" s="11">
        <f>'Net zero Activity data'!BB10-'Net zero supporting data'!Z75</f>
        <v>475600.83605546487</v>
      </c>
      <c r="AA80" s="11">
        <f>'Net zero Activity data'!BC10-'Net zero supporting data'!AA75</f>
        <v>471631.48587200267</v>
      </c>
      <c r="AB80" s="11">
        <f>'Net zero Activity data'!BD10-'Net zero supporting data'!AB75</f>
        <v>466424.60268837842</v>
      </c>
      <c r="AC80" s="11">
        <f>'Net zero Activity data'!BE10-'Net zero supporting data'!AC75</f>
        <v>461267.87486882007</v>
      </c>
      <c r="AD80" s="11">
        <f>'Net zero Activity data'!BF10-'Net zero supporting data'!AD75</f>
        <v>454447.81197496864</v>
      </c>
      <c r="AE80" s="11">
        <f>'Net zero Activity data'!BG10-'Net zero supporting data'!AE75</f>
        <v>447588.72967103531</v>
      </c>
      <c r="AF80" s="11">
        <f>'Net zero Activity data'!BH10-'Net zero supporting data'!AF75</f>
        <v>439391.47236181877</v>
      </c>
      <c r="AG80" s="11">
        <f>'Net zero Activity data'!BI10-'Net zero supporting data'!AG75</f>
        <v>430005.1448020559</v>
      </c>
      <c r="AH80" s="11">
        <f>'Net zero Activity data'!BJ10-'Net zero supporting data'!AH75</f>
        <v>419408.29238844768</v>
      </c>
      <c r="AI80" s="11">
        <f>'Net zero Activity data'!BK10-'Net zero supporting data'!AI75</f>
        <v>407616.92471118888</v>
      </c>
      <c r="AJ80" s="11">
        <f>'Net zero Activity data'!BL10-'Net zero supporting data'!AJ75</f>
        <v>395048.8100144621</v>
      </c>
      <c r="AK80" s="11">
        <f>'Net zero Activity data'!BM10-'Net zero supporting data'!AK75</f>
        <v>375741.01151903952</v>
      </c>
      <c r="AL80" s="11">
        <f>'Net zero Activity data'!BN10-'Net zero supporting data'!AL75</f>
        <v>354467.0284431912</v>
      </c>
      <c r="AM80" s="11">
        <f>'Net zero Activity data'!BO10-'Net zero supporting data'!AM75</f>
        <v>332093.56297149044</v>
      </c>
      <c r="AN80" s="11">
        <f>'Net zero Activity data'!BP10-'Net zero supporting data'!AN75</f>
        <v>308337.0596235788</v>
      </c>
    </row>
    <row r="82" spans="1:48" x14ac:dyDescent="0.25">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25">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75" x14ac:dyDescent="0.25">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5">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50964.827752216821</v>
      </c>
      <c r="L122">
        <f>'Net zero Activity data'!AN5*'Net zero supporting data'!L112</f>
        <v>103021.08835412317</v>
      </c>
      <c r="M122">
        <f>'Net zero Activity data'!AO5*'Net zero supporting data'!M112</f>
        <v>156059.60009211273</v>
      </c>
      <c r="N122">
        <f>'Net zero Activity data'!AP5*'Net zero supporting data'!N112</f>
        <v>210290.3280831702</v>
      </c>
      <c r="O122">
        <f>'Net zero Activity data'!AQ5*'Net zero supporting data'!O112</f>
        <v>265515.16435667343</v>
      </c>
      <c r="P122">
        <f>'Net zero Activity data'!AR5*'Net zero supporting data'!P112</f>
        <v>321340.73058521823</v>
      </c>
      <c r="Q122">
        <f>'Net zero Activity data'!AS5*'Net zero supporting data'!Q112</f>
        <v>377972.82415634452</v>
      </c>
      <c r="R122">
        <f>'Net zero Activity data'!AT5*'Net zero supporting data'!R112</f>
        <v>435463.23913828377</v>
      </c>
      <c r="S122">
        <f>'Net zero Activity data'!AU5*'Net zero supporting data'!S112</f>
        <v>495000.10984087607</v>
      </c>
      <c r="T122">
        <f>'Net zero Activity data'!AV5*'Net zero supporting data'!T112</f>
        <v>554870.17695044563</v>
      </c>
      <c r="U122">
        <f>'Net zero Activity data'!AW5*'Net zero supporting data'!U112</f>
        <v>560718.3739141057</v>
      </c>
      <c r="V122">
        <f>'Net zero Activity data'!AX5*'Net zero supporting data'!V112</f>
        <v>566799.43035963806</v>
      </c>
      <c r="W122">
        <f>'Net zero Activity data'!AY5*'Net zero supporting data'!W112</f>
        <v>573993.10109210247</v>
      </c>
      <c r="X122">
        <f>'Net zero Activity data'!AZ5*'Net zero supporting data'!X112</f>
        <v>581745.58087820362</v>
      </c>
      <c r="Y122">
        <f>'Net zero Activity data'!BA5*'Net zero supporting data'!Y112</f>
        <v>587819.00665760797</v>
      </c>
      <c r="Z122">
        <f>'Net zero Activity data'!BB5*'Net zero supporting data'!Z112</f>
        <v>593891.20252740849</v>
      </c>
      <c r="AA122">
        <f>'Net zero Activity data'!BC5*'Net zero supporting data'!AA112</f>
        <v>600565.55455080245</v>
      </c>
      <c r="AB122">
        <f>'Net zero Activity data'!BD5*'Net zero supporting data'!AB112</f>
        <v>607192.691592335</v>
      </c>
      <c r="AC122">
        <f>'Net zero Activity data'!BE5*'Net zero supporting data'!AC112</f>
        <v>614476.03062235308</v>
      </c>
      <c r="AD122">
        <f>'Net zero Activity data'!BF5*'Net zero supporting data'!AD112</f>
        <v>621549.62886319635</v>
      </c>
      <c r="AE122">
        <f>'Net zero Activity data'!BG5*'Net zero supporting data'!AE112</f>
        <v>629687.65056646813</v>
      </c>
      <c r="AF122">
        <f>'Net zero Activity data'!BH5*'Net zero supporting data'!AF112</f>
        <v>637904.09672118665</v>
      </c>
      <c r="AG122">
        <f>'Net zero Activity data'!BI5*'Net zero supporting data'!AG112</f>
        <v>646327.44889226812</v>
      </c>
      <c r="AH122">
        <f>'Net zero Activity data'!BJ5*'Net zero supporting data'!AH112</f>
        <v>654999.08628388715</v>
      </c>
      <c r="AI122">
        <f>'Net zero Activity data'!BK5*'Net zero supporting data'!AI112</f>
        <v>663998.98808914085</v>
      </c>
      <c r="AJ122">
        <f>'Net zero Activity data'!BL5*'Net zero supporting data'!AJ112</f>
        <v>673743.6020366837</v>
      </c>
      <c r="AK122">
        <f>'Net zero Activity data'!BM5*'Net zero supporting data'!AK112</f>
        <v>679513.70475588017</v>
      </c>
      <c r="AL122">
        <f>'Net zero Activity data'!BN5*'Net zero supporting data'!AL112</f>
        <v>684662.05535633513</v>
      </c>
      <c r="AM122">
        <f>'Net zero Activity data'!BO5*'Net zero supporting data'!AM112</f>
        <v>689887.71764845401</v>
      </c>
      <c r="AN122">
        <f>'Net zero Activity data'!BP5*'Net zero supporting data'!AN112</f>
        <v>694939.34753898985</v>
      </c>
    </row>
    <row r="123" spans="1:40" x14ac:dyDescent="0.25">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42228.000137551084</v>
      </c>
      <c r="L123">
        <f>'Net zero Activity data'!AN6*'Net zero supporting data'!L113</f>
        <v>85360.330350559205</v>
      </c>
      <c r="M123">
        <f>'Net zero Activity data'!AO6*'Net zero supporting data'!M113</f>
        <v>129306.52579060769</v>
      </c>
      <c r="N123">
        <f>'Net zero Activity data'!AP6*'Net zero supporting data'!N113</f>
        <v>174240.55755462675</v>
      </c>
      <c r="O123">
        <f>'Net zero Activity data'!AQ6*'Net zero supporting data'!O113</f>
        <v>219998.27903838656</v>
      </c>
      <c r="P123">
        <f>'Net zero Activity data'!AR6*'Net zero supporting data'!P113</f>
        <v>266253.74819918082</v>
      </c>
      <c r="Q123">
        <f>'Net zero Activity data'!AS6*'Net zero supporting data'!Q113</f>
        <v>313177.48287239973</v>
      </c>
      <c r="R123">
        <f>'Net zero Activity data'!AT6*'Net zero supporting data'!R113</f>
        <v>360812.39814314945</v>
      </c>
      <c r="S123">
        <f>'Net zero Activity data'!AU6*'Net zero supporting data'!S113</f>
        <v>410142.94815386873</v>
      </c>
      <c r="T123">
        <f>'Net zero Activity data'!AV6*'Net zero supporting data'!T113</f>
        <v>459749.57518751203</v>
      </c>
      <c r="U123">
        <f>'Net zero Activity data'!AW6*'Net zero supporting data'!U113</f>
        <v>464595.22410025902</v>
      </c>
      <c r="V123">
        <f>'Net zero Activity data'!AX6*'Net zero supporting data'!V113</f>
        <v>469633.81372655724</v>
      </c>
      <c r="W123">
        <f>'Net zero Activity data'!AY6*'Net zero supporting data'!W113</f>
        <v>475594.28376202774</v>
      </c>
      <c r="X123">
        <f>'Net zero Activity data'!AZ6*'Net zero supporting data'!X113</f>
        <v>482017.76701336872</v>
      </c>
      <c r="Y123">
        <f>'Net zero Activity data'!BA6*'Net zero supporting data'!Y113</f>
        <v>487050.03408773226</v>
      </c>
      <c r="Z123">
        <f>'Net zero Activity data'!BB6*'Net zero supporting data'!Z113</f>
        <v>492081.28209413844</v>
      </c>
      <c r="AA123">
        <f>'Net zero Activity data'!BC6*'Net zero supporting data'!AA113</f>
        <v>497611.45948495052</v>
      </c>
      <c r="AB123">
        <f>'Net zero Activity data'!BD6*'Net zero supporting data'!AB113</f>
        <v>503102.51589079178</v>
      </c>
      <c r="AC123">
        <f>'Net zero Activity data'!BE6*'Net zero supporting data'!AC113</f>
        <v>509137.282515664</v>
      </c>
      <c r="AD123">
        <f>'Net zero Activity data'!BF6*'Net zero supporting data'!AD113</f>
        <v>514998.26391521981</v>
      </c>
      <c r="AE123">
        <f>'Net zero Activity data'!BG6*'Net zero supporting data'!AE113</f>
        <v>521741.19618364505</v>
      </c>
      <c r="AF123">
        <f>'Net zero Activity data'!BH6*'Net zero supporting data'!AF113</f>
        <v>528549.10871184047</v>
      </c>
      <c r="AG123">
        <f>'Net zero Activity data'!BI6*'Net zero supporting data'!AG113</f>
        <v>535528.45765359362</v>
      </c>
      <c r="AH123">
        <f>'Net zero Activity data'!BJ6*'Net zero supporting data'!AH113</f>
        <v>542713.52863522072</v>
      </c>
      <c r="AI123">
        <f>'Net zero Activity data'!BK6*'Net zero supporting data'!AI113</f>
        <v>550170.59013100236</v>
      </c>
      <c r="AJ123">
        <f>'Net zero Activity data'!BL6*'Net zero supporting data'!AJ113</f>
        <v>558244.69883039512</v>
      </c>
      <c r="AK123">
        <f>'Net zero Activity data'!BM6*'Net zero supporting data'!AK113</f>
        <v>563025.64108344354</v>
      </c>
      <c r="AL123">
        <f>'Net zero Activity data'!BN6*'Net zero supporting data'!AL113</f>
        <v>567291.41729524906</v>
      </c>
      <c r="AM123">
        <f>'Net zero Activity data'!BO6*'Net zero supporting data'!AM113</f>
        <v>571621.25176586176</v>
      </c>
      <c r="AN123">
        <f>'Net zero Activity data'!BP6*'Net zero supporting data'!AN113</f>
        <v>575806.88796087727</v>
      </c>
    </row>
    <row r="124" spans="1:40" x14ac:dyDescent="0.25">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37003.034603290209</v>
      </c>
      <c r="L124">
        <f>'Net zero Activity data'!AN7*'Net zero supporting data'!L114</f>
        <v>74798.50448568273</v>
      </c>
      <c r="M124">
        <f>'Net zero Activity data'!AO7*'Net zero supporting data'!M114</f>
        <v>113307.13821813901</v>
      </c>
      <c r="N124">
        <f>'Net zero Activity data'!AP7*'Net zero supporting data'!N114</f>
        <v>152681.38106206647</v>
      </c>
      <c r="O124">
        <f>'Net zero Activity data'!AQ7*'Net zero supporting data'!O114</f>
        <v>192777.39664215624</v>
      </c>
      <c r="P124">
        <f>'Net zero Activity data'!AR7*'Net zero supporting data'!P114</f>
        <v>233309.57245851148</v>
      </c>
      <c r="Q124">
        <f>'Net zero Activity data'!AS7*'Net zero supporting data'!Q114</f>
        <v>274427.32779082499</v>
      </c>
      <c r="R124">
        <f>'Net zero Activity data'!AT7*'Net zero supporting data'!R114</f>
        <v>316168.26774409862</v>
      </c>
      <c r="S124">
        <f>'Net zero Activity data'!AU7*'Net zero supporting data'!S114</f>
        <v>359395.03773320769</v>
      </c>
      <c r="T124">
        <f>'Net zero Activity data'!AV7*'Net zero supporting data'!T114</f>
        <v>402863.7251136009</v>
      </c>
      <c r="U124">
        <f>'Net zero Activity data'!AW7*'Net zero supporting data'!U114</f>
        <v>407109.81097629195</v>
      </c>
      <c r="V124">
        <f>'Net zero Activity data'!AX7*'Net zero supporting data'!V114</f>
        <v>411524.9645636364</v>
      </c>
      <c r="W124">
        <f>'Net zero Activity data'!AY7*'Net zero supporting data'!W114</f>
        <v>416747.93222149299</v>
      </c>
      <c r="X124">
        <f>'Net zero Activity data'!AZ7*'Net zero supporting data'!X114</f>
        <v>422376.62342753616</v>
      </c>
      <c r="Y124">
        <f>'Net zero Activity data'!BA7*'Net zero supporting data'!Y114</f>
        <v>426786.23676653224</v>
      </c>
      <c r="Z124">
        <f>'Net zero Activity data'!BB7*'Net zero supporting data'!Z114</f>
        <v>431194.9571291437</v>
      </c>
      <c r="AA124">
        <f>'Net zero Activity data'!BC7*'Net zero supporting data'!AA114</f>
        <v>436040.87322007847</v>
      </c>
      <c r="AB124">
        <f>'Net zero Activity data'!BD7*'Net zero supporting data'!AB114</f>
        <v>440852.50885359454</v>
      </c>
      <c r="AC124">
        <f>'Net zero Activity data'!BE7*'Net zero supporting data'!AC114</f>
        <v>446140.58021656569</v>
      </c>
      <c r="AD124">
        <f>'Net zero Activity data'!BF7*'Net zero supporting data'!AD114</f>
        <v>451276.36919143004</v>
      </c>
      <c r="AE124">
        <f>'Net zero Activity data'!BG7*'Net zero supporting data'!AE114</f>
        <v>457184.98326842737</v>
      </c>
      <c r="AF124">
        <f>'Net zero Activity data'!BH7*'Net zero supporting data'!AF114</f>
        <v>463150.53745134902</v>
      </c>
      <c r="AG124">
        <f>'Net zero Activity data'!BI7*'Net zero supporting data'!AG114</f>
        <v>469266.31583438633</v>
      </c>
      <c r="AH124">
        <f>'Net zero Activity data'!BJ7*'Net zero supporting data'!AH114</f>
        <v>475562.36180611642</v>
      </c>
      <c r="AI124">
        <f>'Net zero Activity data'!BK7*'Net zero supporting data'!AI114</f>
        <v>482096.74429329223</v>
      </c>
      <c r="AJ124">
        <f>'Net zero Activity data'!BL7*'Net zero supporting data'!AJ114</f>
        <v>489171.82534428139</v>
      </c>
      <c r="AK124">
        <f>'Net zero Activity data'!BM7*'Net zero supporting data'!AK114</f>
        <v>493361.2108479669</v>
      </c>
      <c r="AL124">
        <f>'Net zero Activity data'!BN7*'Net zero supporting data'!AL114</f>
        <v>497099.17296459974</v>
      </c>
      <c r="AM124">
        <f>'Net zero Activity data'!BO7*'Net zero supporting data'!AM114</f>
        <v>500893.267267449</v>
      </c>
      <c r="AN124">
        <f>'Net zero Activity data'!BP7*'Net zero supporting data'!AN114</f>
        <v>504561.00527200615</v>
      </c>
    </row>
    <row r="125" spans="1:40" x14ac:dyDescent="0.25">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288766.95226796169</v>
      </c>
      <c r="L125">
        <f>'Net zero Activity data'!AN8*'Net zero supporting data'!L115</f>
        <v>583228.77043979522</v>
      </c>
      <c r="M125">
        <f>'Net zero Activity data'!AO8*'Net zero supporting data'!M115</f>
        <v>880710.57554174005</v>
      </c>
      <c r="N125">
        <f>'Net zero Activity data'!AP8*'Net zero supporting data'!N115</f>
        <v>1184036.6229345992</v>
      </c>
      <c r="O125">
        <f>'Net zero Activity data'!AQ8*'Net zero supporting data'!O115</f>
        <v>1489090.5689545721</v>
      </c>
      <c r="P125">
        <f>'Net zero Activity data'!AR8*'Net zero supporting data'!P115</f>
        <v>1790755.324490973</v>
      </c>
      <c r="Q125">
        <f>'Net zero Activity data'!AS8*'Net zero supporting data'!Q115</f>
        <v>2093008.7618058834</v>
      </c>
      <c r="R125">
        <f>'Net zero Activity data'!AT8*'Net zero supporting data'!R115</f>
        <v>2397184.3895916883</v>
      </c>
      <c r="S125">
        <f>'Net zero Activity data'!AU8*'Net zero supporting data'!S115</f>
        <v>2722415.639305464</v>
      </c>
      <c r="T125">
        <f>'Net zero Activity data'!AV8*'Net zero supporting data'!T115</f>
        <v>3041850.8721638448</v>
      </c>
      <c r="U125">
        <f>'Net zero Activity data'!AW8*'Net zero supporting data'!U115</f>
        <v>3047147.8722092481</v>
      </c>
      <c r="V125">
        <f>'Net zero Activity data'!AX8*'Net zero supporting data'!V115</f>
        <v>3053814.6396698644</v>
      </c>
      <c r="W125">
        <f>'Net zero Activity data'!AY8*'Net zero supporting data'!W115</f>
        <v>3074368.192683348</v>
      </c>
      <c r="X125">
        <f>'Net zero Activity data'!AZ8*'Net zero supporting data'!X115</f>
        <v>3099928.5033229687</v>
      </c>
      <c r="Y125">
        <f>'Net zero Activity data'!BA8*'Net zero supporting data'!Y115</f>
        <v>3099196.4507528525</v>
      </c>
      <c r="Z125">
        <f>'Net zero Activity data'!BB8*'Net zero supporting data'!Z115</f>
        <v>3096212.4789076187</v>
      </c>
      <c r="AA125">
        <f>'Net zero Activity data'!BC8*'Net zero supporting data'!AA115</f>
        <v>3098936.7118782583</v>
      </c>
      <c r="AB125">
        <f>'Net zero Activity data'!BD8*'Net zero supporting data'!AB115</f>
        <v>3098526.8089450579</v>
      </c>
      <c r="AC125">
        <f>'Net zero Activity data'!BE8*'Net zero supporting data'!AC115</f>
        <v>3103848.6743243844</v>
      </c>
      <c r="AD125">
        <f>'Net zero Activity data'!BF8*'Net zero supporting data'!AD115</f>
        <v>3103795.1016426291</v>
      </c>
      <c r="AE125">
        <f>'Net zero Activity data'!BG8*'Net zero supporting data'!AE115</f>
        <v>3129540.1607795167</v>
      </c>
      <c r="AF125">
        <f>'Net zero Activity data'!BH8*'Net zero supporting data'!AF115</f>
        <v>3153616.4774158928</v>
      </c>
      <c r="AG125">
        <f>'Net zero Activity data'!BI8*'Net zero supporting data'!AG115</f>
        <v>3177478.9711810658</v>
      </c>
      <c r="AH125">
        <f>'Net zero Activity data'!BJ8*'Net zero supporting data'!AH115</f>
        <v>3201483.1296800044</v>
      </c>
      <c r="AI125">
        <f>'Net zero Activity data'!BK8*'Net zero supporting data'!AI115</f>
        <v>3226368.5468616807</v>
      </c>
      <c r="AJ125">
        <f>'Net zero Activity data'!BL8*'Net zero supporting data'!AJ115</f>
        <v>3256354.7225945685</v>
      </c>
      <c r="AK125">
        <f>'Net zero Activity data'!BM8*'Net zero supporting data'!AK115</f>
        <v>3241468.0894038351</v>
      </c>
      <c r="AL125">
        <f>'Net zero Activity data'!BN8*'Net zero supporting data'!AL115</f>
        <v>3218878.0109836841</v>
      </c>
      <c r="AM125">
        <f>'Net zero Activity data'!BO8*'Net zero supporting data'!AM115</f>
        <v>3196032.8407312841</v>
      </c>
      <c r="AN125">
        <f>'Net zero Activity data'!BP8*'Net zero supporting data'!AN115</f>
        <v>3170421.0242393003</v>
      </c>
    </row>
    <row r="126" spans="1:40" x14ac:dyDescent="0.25">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256076.35389800381</v>
      </c>
      <c r="L126">
        <f>'Net zero Activity data'!AN9*'Net zero supporting data'!L116</f>
        <v>517202.871899441</v>
      </c>
      <c r="M126">
        <f>'Net zero Activity data'!AO9*'Net zero supporting data'!M116</f>
        <v>781007.49151814682</v>
      </c>
      <c r="N126">
        <f>'Net zero Activity data'!AP9*'Net zero supporting data'!N116</f>
        <v>1049994.7410929464</v>
      </c>
      <c r="O126">
        <f>'Net zero Activity data'!AQ9*'Net zero supporting data'!O116</f>
        <v>1320514.2781295262</v>
      </c>
      <c r="P126">
        <f>'Net zero Activity data'!AR9*'Net zero supporting data'!P116</f>
        <v>1588028.3066240705</v>
      </c>
      <c r="Q126">
        <f>'Net zero Activity data'!AS9*'Net zero supporting data'!Q116</f>
        <v>1856064.3736769152</v>
      </c>
      <c r="R126">
        <f>'Net zero Activity data'!AT9*'Net zero supporting data'!R116</f>
        <v>2125805.0247322521</v>
      </c>
      <c r="S126">
        <f>'Net zero Activity data'!AU9*'Net zero supporting data'!S116</f>
        <v>2414217.6424029586</v>
      </c>
      <c r="T126">
        <f>'Net zero Activity data'!AV9*'Net zero supporting data'!T116</f>
        <v>2697490.3960698242</v>
      </c>
      <c r="U126">
        <f>'Net zero Activity data'!AW9*'Net zero supporting data'!U116</f>
        <v>2702187.7357327291</v>
      </c>
      <c r="V126">
        <f>'Net zero Activity data'!AX9*'Net zero supporting data'!V116</f>
        <v>2708099.7748015779</v>
      </c>
      <c r="W126">
        <f>'Net zero Activity data'!AY9*'Net zero supporting data'!W116</f>
        <v>2726326.5104927798</v>
      </c>
      <c r="X126">
        <f>'Net zero Activity data'!AZ9*'Net zero supporting data'!X116</f>
        <v>2748993.2010599901</v>
      </c>
      <c r="Y126">
        <f>'Net zero Activity data'!BA9*'Net zero supporting data'!Y116</f>
        <v>2748344.0223657372</v>
      </c>
      <c r="Z126">
        <f>'Net zero Activity data'!BB9*'Net zero supporting data'!Z116</f>
        <v>2745697.8586539254</v>
      </c>
      <c r="AA126">
        <f>'Net zero Activity data'!BC9*'Net zero supporting data'!AA116</f>
        <v>2748113.6878920398</v>
      </c>
      <c r="AB126">
        <f>'Net zero Activity data'!BD9*'Net zero supporting data'!AB116</f>
        <v>2747750.1890644846</v>
      </c>
      <c r="AC126">
        <f>'Net zero Activity data'!BE9*'Net zero supporting data'!AC116</f>
        <v>2752469.5791178504</v>
      </c>
      <c r="AD126">
        <f>'Net zero Activity data'!BF9*'Net zero supporting data'!AD116</f>
        <v>2752422.0712679918</v>
      </c>
      <c r="AE126">
        <f>'Net zero Activity data'!BG9*'Net zero supporting data'!AE116</f>
        <v>2775252.595408251</v>
      </c>
      <c r="AF126">
        <f>'Net zero Activity data'!BH9*'Net zero supporting data'!AF116</f>
        <v>2796603.2912933384</v>
      </c>
      <c r="AG126">
        <f>'Net zero Activity data'!BI9*'Net zero supporting data'!AG116</f>
        <v>2817764.370670002</v>
      </c>
      <c r="AH126">
        <f>'Net zero Activity data'!BJ9*'Net zero supporting data'!AH116</f>
        <v>2839051.0772633995</v>
      </c>
      <c r="AI126">
        <f>'Net zero Activity data'!BK9*'Net zero supporting data'!AI116</f>
        <v>2861119.2774056406</v>
      </c>
      <c r="AJ126">
        <f>'Net zero Activity data'!BL9*'Net zero supporting data'!AJ116</f>
        <v>2887710.7917348063</v>
      </c>
      <c r="AK126">
        <f>'Net zero Activity data'!BM9*'Net zero supporting data'!AK116</f>
        <v>2874509.4377732119</v>
      </c>
      <c r="AL126">
        <f>'Net zero Activity data'!BN9*'Net zero supporting data'!AL116</f>
        <v>2854476.7267213799</v>
      </c>
      <c r="AM126">
        <f>'Net zero Activity data'!BO9*'Net zero supporting data'!AM116</f>
        <v>2834217.8021579315</v>
      </c>
      <c r="AN126">
        <f>'Net zero Activity data'!BP9*'Net zero supporting data'!AN116</f>
        <v>2811505.4365895679</v>
      </c>
    </row>
    <row r="127" spans="1:40" x14ac:dyDescent="0.25">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52670.578292717357</v>
      </c>
      <c r="L127">
        <f>'Net zero Activity data'!AN10*'Net zero supporting data'!L117</f>
        <v>108907.67347334123</v>
      </c>
      <c r="M127">
        <f>'Net zero Activity data'!AO10*'Net zero supporting data'!M117</f>
        <v>168315.28707753032</v>
      </c>
      <c r="N127">
        <f>'Net zero Activity data'!AP10*'Net zero supporting data'!N117</f>
        <v>231530.97682179679</v>
      </c>
      <c r="O127">
        <f>'Net zero Activity data'!AQ10*'Net zero supporting data'!O117</f>
        <v>297859.4462257562</v>
      </c>
      <c r="P127">
        <f>'Net zero Activity data'!AR10*'Net zero supporting data'!P117</f>
        <v>366331.6443807052</v>
      </c>
      <c r="Q127">
        <f>'Net zero Activity data'!AS10*'Net zero supporting data'!Q117</f>
        <v>437791.08677033626</v>
      </c>
      <c r="R127">
        <f>'Net zero Activity data'!AT10*'Net zero supporting data'!R117</f>
        <v>512592.44445943309</v>
      </c>
      <c r="S127">
        <f>'Net zero Activity data'!AU10*'Net zero supporting data'!S117</f>
        <v>595009.7946576993</v>
      </c>
      <c r="T127">
        <f>'Net zero Activity data'!AV10*'Net zero supporting data'!T117</f>
        <v>679417.68800521654</v>
      </c>
      <c r="U127">
        <f>'Net zero Activity data'!AW10*'Net zero supporting data'!U117</f>
        <v>703171.37505374628</v>
      </c>
      <c r="V127">
        <f>'Net zero Activity data'!AX10*'Net zero supporting data'!V117</f>
        <v>728124.71229829849</v>
      </c>
      <c r="W127">
        <f>'Net zero Activity data'!AY10*'Net zero supporting data'!W117</f>
        <v>757443.23214980063</v>
      </c>
      <c r="X127">
        <f>'Net zero Activity data'!AZ10*'Net zero supporting data'!X117</f>
        <v>789262.54810186662</v>
      </c>
      <c r="Y127">
        <f>'Net zero Activity data'!BA10*'Net zero supporting data'!Y117</f>
        <v>815544.72979797237</v>
      </c>
      <c r="Z127">
        <f>'Net zero Activity data'!BB10*'Net zero supporting data'!Z117</f>
        <v>842209.81384821923</v>
      </c>
      <c r="AA127">
        <f>'Net zero Activity data'!BC10*'Net zero supporting data'!AA117</f>
        <v>871492.96302435291</v>
      </c>
      <c r="AB127">
        <f>'Net zero Activity data'!BD10*'Net zero supporting data'!AB117</f>
        <v>901047.52792073134</v>
      </c>
      <c r="AC127">
        <f>'Net zero Activity data'!BE10*'Net zero supporting data'!AC117</f>
        <v>933518.31818689825</v>
      </c>
      <c r="AD127">
        <f>'Net zero Activity data'!BF10*'Net zero supporting data'!AD117</f>
        <v>965701.60044680838</v>
      </c>
      <c r="AE127">
        <f>'Net zero Activity data'!BG10*'Net zero supporting data'!AE117</f>
        <v>1001185.3163694211</v>
      </c>
      <c r="AF127">
        <f>'Net zero Activity data'!BH10*'Net zero supporting data'!AF117</f>
        <v>1037452.087520961</v>
      </c>
      <c r="AG127">
        <f>'Net zero Activity data'!BI10*'Net zero supporting data'!AG117</f>
        <v>1075012.8620051397</v>
      </c>
      <c r="AH127">
        <f>'Net zero Activity data'!BJ10*'Net zero supporting data'!AH117</f>
        <v>1114053.2766568144</v>
      </c>
      <c r="AI127">
        <f>'Net zero Activity data'!BK10*'Net zero supporting data'!AI117</f>
        <v>1154914.6200150354</v>
      </c>
      <c r="AJ127">
        <f>'Net zero Activity data'!BL10*'Net zero supporting data'!AJ117</f>
        <v>1199255.3161153318</v>
      </c>
      <c r="AK127">
        <f>'Net zero Activity data'!BM10*'Net zero supporting data'!AK117</f>
        <v>1228384.0761199375</v>
      </c>
      <c r="AL127">
        <f>'Net zero Activity data'!BN10*'Net zero supporting data'!AL117</f>
        <v>1255404.059069636</v>
      </c>
      <c r="AM127">
        <f>'Net zero Activity data'!BO10*'Net zero supporting data'!AM117</f>
        <v>1283088.766026214</v>
      </c>
      <c r="AN127">
        <f>'Net zero Activity data'!BP10*'Net zero supporting data'!AN117</f>
        <v>1310432.5034002101</v>
      </c>
    </row>
    <row r="128" spans="1:40" x14ac:dyDescent="0.25">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1168170.1983419308</v>
      </c>
      <c r="L128">
        <f>'Net zero Activity data'!AN11*'Net zero supporting data'!L118</f>
        <v>2347414.6855237805</v>
      </c>
      <c r="M128">
        <f>'Net zero Activity data'!AO11*'Net zero supporting data'!M118</f>
        <v>3538551.9742543818</v>
      </c>
      <c r="N128">
        <f>'Net zero Activity data'!AP11*'Net zero supporting data'!N118</f>
        <v>4742621.8090817323</v>
      </c>
      <c r="O128">
        <f>'Net zero Activity data'!AQ11*'Net zero supporting data'!O118</f>
        <v>5960415.6572113717</v>
      </c>
      <c r="P128">
        <f>'Net zero Activity data'!AR11*'Net zero supporting data'!P118</f>
        <v>7188227.2356759543</v>
      </c>
      <c r="Q128">
        <f>'Net zero Activity data'!AS11*'Net zero supporting data'!Q118</f>
        <v>8424606.9815704282</v>
      </c>
      <c r="R128">
        <f>'Net zero Activity data'!AT11*'Net zero supporting data'!R118</f>
        <v>9667933.3828773852</v>
      </c>
      <c r="S128">
        <f>'Net zero Activity data'!AU11*'Net zero supporting data'!S118</f>
        <v>10916968.376214312</v>
      </c>
      <c r="T128">
        <f>'Net zero Activity data'!AV11*'Net zero supporting data'!T118</f>
        <v>12169161.018368851</v>
      </c>
      <c r="U128">
        <f>'Net zero Activity data'!AW11*'Net zero supporting data'!U118</f>
        <v>12207917.871207155</v>
      </c>
      <c r="V128">
        <f>'Net zero Activity data'!AX11*'Net zero supporting data'!V118</f>
        <v>12245803.788403496</v>
      </c>
      <c r="W128">
        <f>'Net zero Activity data'!AY11*'Net zero supporting data'!W118</f>
        <v>12283079.876005264</v>
      </c>
      <c r="X128">
        <f>'Net zero Activity data'!AZ11*'Net zero supporting data'!X118</f>
        <v>12319407.624315577</v>
      </c>
      <c r="Y128">
        <f>'Net zero Activity data'!BA11*'Net zero supporting data'!Y118</f>
        <v>12353743.383723753</v>
      </c>
      <c r="Z128">
        <f>'Net zero Activity data'!BB11*'Net zero supporting data'!Z118</f>
        <v>12387300.951695681</v>
      </c>
      <c r="AA128">
        <f>'Net zero Activity data'!BC11*'Net zero supporting data'!AA118</f>
        <v>12420255.387739111</v>
      </c>
      <c r="AB128">
        <f>'Net zero Activity data'!BD11*'Net zero supporting data'!AB118</f>
        <v>12452256.993184896</v>
      </c>
      <c r="AC128">
        <f>'Net zero Activity data'!BE11*'Net zero supporting data'!AC118</f>
        <v>12483530.401117971</v>
      </c>
      <c r="AD128">
        <f>'Net zero Activity data'!BF11*'Net zero supporting data'!AD118</f>
        <v>12513641.685097205</v>
      </c>
      <c r="AE128">
        <f>'Net zero Activity data'!BG11*'Net zero supporting data'!AE118</f>
        <v>12543233.92853944</v>
      </c>
      <c r="AF128">
        <f>'Net zero Activity data'!BH11*'Net zero supporting data'!AF118</f>
        <v>12571831.19753392</v>
      </c>
      <c r="AG128">
        <f>'Net zero Activity data'!BI11*'Net zero supporting data'!AG118</f>
        <v>12599430.261168428</v>
      </c>
      <c r="AH128">
        <f>'Net zero Activity data'!BJ11*'Net zero supporting data'!AH118</f>
        <v>12625993.747629743</v>
      </c>
      <c r="AI128">
        <f>'Net zero Activity data'!BK11*'Net zero supporting data'!AI118</f>
        <v>12651503.021021517</v>
      </c>
      <c r="AJ128">
        <f>'Net zero Activity data'!BL11*'Net zero supporting data'!AJ118</f>
        <v>12676265.277564336</v>
      </c>
      <c r="AK128">
        <f>'Net zero Activity data'!BM11*'Net zero supporting data'!AK118</f>
        <v>12698247.250676973</v>
      </c>
      <c r="AL128">
        <f>'Net zero Activity data'!BN11*'Net zero supporting data'!AL118</f>
        <v>12718817.984557124</v>
      </c>
      <c r="AM128">
        <f>'Net zero Activity data'!BO11*'Net zero supporting data'!AM118</f>
        <v>12738230.330192434</v>
      </c>
      <c r="AN128">
        <f>'Net zero Activity data'!BP11*'Net zero supporting data'!AN118</f>
        <v>12756338.791715898</v>
      </c>
    </row>
    <row r="129" spans="1:40" x14ac:dyDescent="0.25">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116369.44504555632</v>
      </c>
      <c r="L129">
        <f>'Net zero Activity data'!AN12*'Net zero supporting data'!L119</f>
        <v>233842.07595256052</v>
      </c>
      <c r="M129">
        <f>'Net zero Activity data'!AO12*'Net zero supporting data'!M119</f>
        <v>352499.43038549396</v>
      </c>
      <c r="N129">
        <f>'Net zero Activity data'!AP12*'Net zero supporting data'!N119</f>
        <v>472445.08442959795</v>
      </c>
      <c r="O129">
        <f>'Net zero Activity data'!AQ12*'Net zero supporting data'!O119</f>
        <v>593757.88156128617</v>
      </c>
      <c r="P129">
        <f>'Net zero Activity data'!AR12*'Net zero supporting data'!P119</f>
        <v>716068.61351561232</v>
      </c>
      <c r="Q129">
        <f>'Net zero Activity data'!AS12*'Net zero supporting data'!Q119</f>
        <v>839232.87939015776</v>
      </c>
      <c r="R129">
        <f>'Net zero Activity data'!AT12*'Net zero supporting data'!R119</f>
        <v>963089.14925215347</v>
      </c>
      <c r="S129">
        <f>'Net zero Activity data'!AU12*'Net zero supporting data'!S119</f>
        <v>1087514.0911171346</v>
      </c>
      <c r="T129">
        <f>'Net zero Activity data'!AV12*'Net zero supporting data'!T119</f>
        <v>1212253.5880367439</v>
      </c>
      <c r="U129">
        <f>'Net zero Activity data'!AW12*'Net zero supporting data'!U119</f>
        <v>1216114.4239516708</v>
      </c>
      <c r="V129">
        <f>'Net zero Activity data'!AX12*'Net zero supporting data'!V119</f>
        <v>1219888.4999942181</v>
      </c>
      <c r="W129">
        <f>'Net zero Activity data'!AY12*'Net zero supporting data'!W119</f>
        <v>1223601.8267284939</v>
      </c>
      <c r="X129">
        <f>'Net zero Activity data'!AZ12*'Net zero supporting data'!X119</f>
        <v>1227220.6828820116</v>
      </c>
      <c r="Y129">
        <f>'Net zero Activity data'!BA12*'Net zero supporting data'!Y119</f>
        <v>1230641.1033594545</v>
      </c>
      <c r="Z129">
        <f>'Net zero Activity data'!BB12*'Net zero supporting data'!Z119</f>
        <v>1233984.0028509109</v>
      </c>
      <c r="AA129">
        <f>'Net zero Activity data'!BC12*'Net zero supporting data'!AA119</f>
        <v>1237266.8202345476</v>
      </c>
      <c r="AB129">
        <f>'Net zero Activity data'!BD12*'Net zero supporting data'!AB119</f>
        <v>1240454.7196276144</v>
      </c>
      <c r="AC129">
        <f>'Net zero Activity data'!BE12*'Net zero supporting data'!AC119</f>
        <v>1243570.0782722884</v>
      </c>
      <c r="AD129">
        <f>'Net zero Activity data'!BF12*'Net zero supporting data'!AD119</f>
        <v>1246569.6697797982</v>
      </c>
      <c r="AE129">
        <f>'Net zero Activity data'!BG12*'Net zero supporting data'!AE119</f>
        <v>1249517.5560997145</v>
      </c>
      <c r="AF129">
        <f>'Net zero Activity data'!BH12*'Net zero supporting data'!AF119</f>
        <v>1252366.3261911187</v>
      </c>
      <c r="AG129">
        <f>'Net zero Activity data'!BI12*'Net zero supporting data'!AG119</f>
        <v>1255115.6582006866</v>
      </c>
      <c r="AH129">
        <f>'Net zero Activity data'!BJ12*'Net zero supporting data'!AH119</f>
        <v>1257761.8292657984</v>
      </c>
      <c r="AI129">
        <f>'Net zero Activity data'!BK12*'Net zero supporting data'!AI119</f>
        <v>1260302.9829370095</v>
      </c>
      <c r="AJ129">
        <f>'Net zero Activity data'!BL12*'Net zero supporting data'!AJ119</f>
        <v>1262769.7211366773</v>
      </c>
      <c r="AK129">
        <f>'Net zero Activity data'!BM12*'Net zero supporting data'!AK119</f>
        <v>1264959.4962360205</v>
      </c>
      <c r="AL129">
        <f>'Net zero Activity data'!BN12*'Net zero supporting data'!AL119</f>
        <v>1267008.6881168019</v>
      </c>
      <c r="AM129">
        <f>'Net zero Activity data'!BO12*'Net zero supporting data'!AM119</f>
        <v>1268942.4850000129</v>
      </c>
      <c r="AN129">
        <f>'Net zero Activity data'!BP12*'Net zero supporting data'!AN119</f>
        <v>1270746.3930444957</v>
      </c>
    </row>
    <row r="130" spans="1:40" x14ac:dyDescent="0.25">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92621.704924490215</v>
      </c>
      <c r="V130">
        <f>'Net zero Activity data'!AX13*'Net zero supporting data'!V120</f>
        <v>186060.39519414902</v>
      </c>
      <c r="W130">
        <f>'Net zero Activity data'!AY13*'Net zero supporting data'!W120</f>
        <v>280284.59604521951</v>
      </c>
      <c r="X130">
        <f>'Net zero Activity data'!AZ13*'Net zero supporting data'!X120</f>
        <v>375249.04769187543</v>
      </c>
      <c r="Y130">
        <f>'Net zero Activity data'!BA13*'Net zero supporting data'!Y120</f>
        <v>470856.43606793461</v>
      </c>
      <c r="Z130">
        <f>'Net zero Activity data'!BB13*'Net zero supporting data'!Z120</f>
        <v>567112.39852454083</v>
      </c>
      <c r="AA130">
        <f>'Net zero Activity data'!BC13*'Net zero supporting data'!AA120</f>
        <v>663996.86118176335</v>
      </c>
      <c r="AB130">
        <f>'Net zero Activity data'!BD13*'Net zero supporting data'!AB120</f>
        <v>761452.53794300091</v>
      </c>
      <c r="AC130">
        <f>'Net zero Activity data'!BE13*'Net zero supporting data'!AC120</f>
        <v>859463.63266714616</v>
      </c>
      <c r="AD130">
        <f>'Net zero Activity data'!BF13*'Net zero supporting data'!AD120</f>
        <v>957953.57276242494</v>
      </c>
      <c r="AE130">
        <f>'Net zero Activity data'!BG13*'Net zero supporting data'!AE120</f>
        <v>960868.49551175185</v>
      </c>
      <c r="AF130">
        <f>'Net zero Activity data'!BH13*'Net zero supporting data'!AF120</f>
        <v>963654.57602447981</v>
      </c>
      <c r="AG130">
        <f>'Net zero Activity data'!BI13*'Net zero supporting data'!AG120</f>
        <v>966312.94321853714</v>
      </c>
      <c r="AH130">
        <f>'Net zero Activity data'!BJ13*'Net zero supporting data'!AH120</f>
        <v>968840.99796385749</v>
      </c>
      <c r="AI130">
        <f>'Net zero Activity data'!BK13*'Net zero supporting data'!AI120</f>
        <v>971238.0956736675</v>
      </c>
      <c r="AJ130">
        <f>'Net zero Activity data'!BL13*'Net zero supporting data'!AJ120</f>
        <v>973538.26853053912</v>
      </c>
      <c r="AK130">
        <f>'Net zero Activity data'!BM13*'Net zero supporting data'!AK120</f>
        <v>975526.2066969669</v>
      </c>
      <c r="AL130">
        <f>'Net zero Activity data'!BN13*'Net zero supporting data'!AL120</f>
        <v>977349.42484551622</v>
      </c>
      <c r="AM130">
        <f>'Net zero Activity data'!BO13*'Net zero supporting data'!AM120</f>
        <v>979036.0311661989</v>
      </c>
      <c r="AN130">
        <f>'Net zero Activity data'!BP13*'Net zero supporting data'!AN120</f>
        <v>980571.72276662837</v>
      </c>
    </row>
    <row r="131" spans="1:40" x14ac:dyDescent="0.25">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89897.53713259341</v>
      </c>
      <c r="V131">
        <f>'Net zero Activity data'!AX14*'Net zero supporting data'!V121</f>
        <v>180588.03062961518</v>
      </c>
      <c r="W131">
        <f>'Net zero Activity data'!AY14*'Net zero supporting data'!W121</f>
        <v>272040.93145565415</v>
      </c>
      <c r="X131">
        <f>'Net zero Activity data'!AZ14*'Net zero supporting data'!X121</f>
        <v>364212.31099505554</v>
      </c>
      <c r="Y131">
        <f>'Net zero Activity data'!BA14*'Net zero supporting data'!Y121</f>
        <v>457007.71736005414</v>
      </c>
      <c r="Z131">
        <f>'Net zero Activity data'!BB14*'Net zero supporting data'!Z121</f>
        <v>550432.62209734833</v>
      </c>
      <c r="AA131">
        <f>'Net zero Activity data'!BC14*'Net zero supporting data'!AA121</f>
        <v>644467.54173524084</v>
      </c>
      <c r="AB131">
        <f>'Net zero Activity data'!BD14*'Net zero supporting data'!AB121</f>
        <v>739056.87506232422</v>
      </c>
      <c r="AC131">
        <f>'Net zero Activity data'!BE14*'Net zero supporting data'!AC121</f>
        <v>834185.29052987706</v>
      </c>
      <c r="AD131">
        <f>'Net zero Activity data'!BF14*'Net zero supporting data'!AD121</f>
        <v>929778.46768117696</v>
      </c>
      <c r="AE131">
        <f>'Net zero Activity data'!BG14*'Net zero supporting data'!AE121</f>
        <v>932607.6574084647</v>
      </c>
      <c r="AF131">
        <f>'Net zero Activity data'!BH14*'Net zero supporting data'!AF121</f>
        <v>935311.79437670077</v>
      </c>
      <c r="AG131">
        <f>'Net zero Activity data'!BI14*'Net zero supporting data'!AG121</f>
        <v>937891.97430034471</v>
      </c>
      <c r="AH131">
        <f>'Net zero Activity data'!BJ14*'Net zero supporting data'!AH121</f>
        <v>940345.67449433217</v>
      </c>
      <c r="AI131">
        <f>'Net zero Activity data'!BK14*'Net zero supporting data'!AI121</f>
        <v>942672.26933032414</v>
      </c>
      <c r="AJ131">
        <f>'Net zero Activity data'!BL14*'Net zero supporting data'!AJ121</f>
        <v>944904.79004434671</v>
      </c>
      <c r="AK131">
        <f>'Net zero Activity data'!BM14*'Net zero supporting data'!AK121</f>
        <v>946834.25944117352</v>
      </c>
      <c r="AL131">
        <f>'Net zero Activity data'!BN14*'Net zero supporting data'!AL121</f>
        <v>948603.85352653009</v>
      </c>
      <c r="AM131">
        <f>'Net zero Activity data'!BO14*'Net zero supporting data'!AM121</f>
        <v>950240.85377895762</v>
      </c>
      <c r="AN131">
        <f>'Net zero Activity data'!BP14*'Net zero supporting data'!AN121</f>
        <v>951731.37797937437</v>
      </c>
    </row>
    <row r="132" spans="1:40" x14ac:dyDescent="0.25">
      <c r="A132" t="s">
        <v>1098</v>
      </c>
      <c r="B132" s="11">
        <f>'Activity data'!AD5-'Net zero supporting data'!B122</f>
        <v>590059.9281599375</v>
      </c>
      <c r="C132" s="11">
        <f>'Activity data'!AE5-'Net zero supporting data'!C122</f>
        <v>593358.66490468476</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591724.04928396817</v>
      </c>
      <c r="K132" s="11">
        <f>'Activity data'!AM5-'Net zero supporting data'!K122</f>
        <v>548621.38109739288</v>
      </c>
      <c r="L132" s="11">
        <f>'Activity data'!AN5-'Net zero supporting data'!L122</f>
        <v>502985.31372895441</v>
      </c>
      <c r="M132" s="11">
        <f>'Activity data'!AO5-'Net zero supporting data'!M122</f>
        <v>455938.83164166269</v>
      </c>
      <c r="N132" s="11">
        <f>'Activity data'!AP5-'Net zero supporting data'!N122</f>
        <v>408210.63686733041</v>
      </c>
      <c r="O132" s="11">
        <f>'Activity data'!AQ5-'Net zero supporting data'!O122</f>
        <v>359226.39883549948</v>
      </c>
      <c r="P132" s="11">
        <f>'Activity data'!AR5-'Net zero supporting data'!P122</f>
        <v>308739.13330736669</v>
      </c>
      <c r="Q132" s="11">
        <f>'Activity data'!AS5-'Net zero supporting data'!Q122</f>
        <v>257275.6198038985</v>
      </c>
      <c r="R132" s="11">
        <f>'Activity data'!AT5-'Net zero supporting data'!R122</f>
        <v>204923.87724154547</v>
      </c>
      <c r="S132" s="11">
        <f>'Activity data'!AU5-'Net zero supporting data'!S122</f>
        <v>152058.85727138037</v>
      </c>
      <c r="T132" s="11">
        <f>'Activity data'!AV5-'Net zero supporting data'!T122</f>
        <v>97918.26652066689</v>
      </c>
      <c r="U132" s="11">
        <f>'Activity data'!AW5-'Net zero supporting data'!U122</f>
        <v>98950.301278959843</v>
      </c>
      <c r="V132" s="11">
        <f>'Activity data'!AX5-'Net zero supporting data'!V122</f>
        <v>100023.42888699495</v>
      </c>
      <c r="W132" s="11">
        <f>'Activity data'!AY5-'Net zero supporting data'!W122</f>
        <v>101292.90019272396</v>
      </c>
      <c r="X132" s="11">
        <f>'Activity data'!AZ5-'Net zero supporting data'!X122</f>
        <v>102660.98486085946</v>
      </c>
      <c r="Y132" s="11">
        <f>'Activity data'!BA5-'Net zero supporting data'!Y122</f>
        <v>103732.76588075433</v>
      </c>
      <c r="Z132" s="11">
        <f>'Activity data'!BB5-'Net zero supporting data'!Z122</f>
        <v>104804.32985777792</v>
      </c>
      <c r="AA132" s="11">
        <f>'Activity data'!BC5-'Net zero supporting data'!AA122</f>
        <v>105982.15668543568</v>
      </c>
      <c r="AB132" s="11">
        <f>'Activity data'!BD5-'Net zero supporting data'!AB122</f>
        <v>107151.65145747084</v>
      </c>
      <c r="AC132" s="11">
        <f>'Activity data'!BE5-'Net zero supporting data'!AC122</f>
        <v>108436.94658041524</v>
      </c>
      <c r="AD132" s="11">
        <f>'Activity data'!BF5-'Net zero supporting data'!AD122</f>
        <v>109685.22862291697</v>
      </c>
      <c r="AE132" s="11">
        <f>'Activity data'!BG5-'Net zero supporting data'!AE122</f>
        <v>111121.350099965</v>
      </c>
      <c r="AF132" s="11">
        <f>'Activity data'!BH5-'Net zero supporting data'!AF122</f>
        <v>112571.31118609174</v>
      </c>
      <c r="AG132" s="11">
        <f>'Activity data'!BI5-'Net zero supporting data'!AG122</f>
        <v>114057.78509863559</v>
      </c>
      <c r="AH132" s="11">
        <f>'Activity data'!BJ5-'Net zero supporting data'!AH122</f>
        <v>115588.07405009773</v>
      </c>
      <c r="AI132" s="11">
        <f>'Activity data'!BK5-'Net zero supporting data'!AI122</f>
        <v>117176.29201573075</v>
      </c>
      <c r="AJ132" s="11">
        <f>'Activity data'!BL5-'Net zero supporting data'!AJ122</f>
        <v>118895.92977117957</v>
      </c>
      <c r="AK132" s="11">
        <f>'Activity data'!BM5-'Net zero supporting data'!AK122</f>
        <v>119914.18319221411</v>
      </c>
      <c r="AL132" s="11">
        <f>'Activity data'!BN5-'Net zero supporting data'!AL122</f>
        <v>120822.71565111796</v>
      </c>
      <c r="AM132" s="11">
        <f>'Activity data'!BO5-'Net zero supporting data'!AM122</f>
        <v>121744.89134972717</v>
      </c>
      <c r="AN132" s="11">
        <f>'Activity data'!BP5-'Net zero supporting data'!AN122</f>
        <v>122636.35544805706</v>
      </c>
    </row>
    <row r="133" spans="1:40" x14ac:dyDescent="0.25">
      <c r="A133" t="s">
        <v>1099</v>
      </c>
      <c r="B133" s="11">
        <f>'Activity data'!AD6-'Net zero supporting data'!B123</f>
        <v>488906.79761823389</v>
      </c>
      <c r="C133" s="11">
        <f>'Activity data'!AE6-'Net zero supporting data'!C123</f>
        <v>491640.03663531021</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490285.64083528786</v>
      </c>
      <c r="K133" s="11">
        <f>'Activity data'!AM6-'Net zero supporting data'!K123</f>
        <v>454572.00148069696</v>
      </c>
      <c r="L133" s="11">
        <f>'Activity data'!AN6-'Net zero supporting data'!L123</f>
        <v>416759.25994684792</v>
      </c>
      <c r="M133" s="11">
        <f>'Activity data'!AO6-'Net zero supporting data'!M123</f>
        <v>377777.8890745205</v>
      </c>
      <c r="N133" s="11">
        <f>'Activity data'!AP6-'Net zero supporting data'!N123</f>
        <v>338231.67054721666</v>
      </c>
      <c r="O133" s="11">
        <f>'Activity data'!AQ6-'Net zero supporting data'!O123</f>
        <v>297644.73046369955</v>
      </c>
      <c r="P133" s="11">
        <f>'Activity data'!AR6-'Net zero supporting data'!P123</f>
        <v>255812.42474038951</v>
      </c>
      <c r="Q133" s="11">
        <f>'Activity data'!AS6-'Net zero supporting data'!Q123</f>
        <v>213171.22783751588</v>
      </c>
      <c r="R133" s="11">
        <f>'Activity data'!AT6-'Net zero supporting data'!R123</f>
        <v>169794.06971442339</v>
      </c>
      <c r="S133" s="11">
        <f>'Activity data'!AU6-'Net zero supporting data'!S123</f>
        <v>125991.62459628662</v>
      </c>
      <c r="T133" s="11">
        <f>'Activity data'!AV6-'Net zero supporting data'!T123</f>
        <v>81132.27797426685</v>
      </c>
      <c r="U133" s="11">
        <f>'Activity data'!AW6-'Net zero supporting data'!U123</f>
        <v>81987.39248828101</v>
      </c>
      <c r="V133" s="11">
        <f>'Activity data'!AX6-'Net zero supporting data'!V123</f>
        <v>82876.555363510095</v>
      </c>
      <c r="W133" s="11">
        <f>'Activity data'!AY6-'Net zero supporting data'!W123</f>
        <v>83928.403016828466</v>
      </c>
      <c r="X133" s="11">
        <f>'Activity data'!AZ6-'Net zero supporting data'!X123</f>
        <v>85061.958884712134</v>
      </c>
      <c r="Y133" s="11">
        <f>'Activity data'!BA6-'Net zero supporting data'!Y123</f>
        <v>85950.006015482184</v>
      </c>
      <c r="Z133" s="11">
        <f>'Activity data'!BB6-'Net zero supporting data'!Z123</f>
        <v>86837.873310730327</v>
      </c>
      <c r="AA133" s="11">
        <f>'Activity data'!BC6-'Net zero supporting data'!AA123</f>
        <v>87813.786967932479</v>
      </c>
      <c r="AB133" s="11">
        <f>'Activity data'!BD6-'Net zero supporting data'!AB123</f>
        <v>88782.796921904432</v>
      </c>
      <c r="AC133" s="11">
        <f>'Activity data'!BE6-'Net zero supporting data'!AC123</f>
        <v>89847.75573805836</v>
      </c>
      <c r="AD133" s="11">
        <f>'Activity data'!BF6-'Net zero supporting data'!AD123</f>
        <v>90882.04657327407</v>
      </c>
      <c r="AE133" s="11">
        <f>'Activity data'!BG6-'Net zero supporting data'!AE123</f>
        <v>92071.975797113846</v>
      </c>
      <c r="AF133" s="11">
        <f>'Activity data'!BH6-'Net zero supporting data'!AF123</f>
        <v>93273.372125618858</v>
      </c>
      <c r="AG133" s="11">
        <f>'Activity data'!BI6-'Net zero supporting data'!AG123</f>
        <v>94505.021938869497</v>
      </c>
      <c r="AH133" s="11">
        <f>'Activity data'!BJ6-'Net zero supporting data'!AH123</f>
        <v>95772.975641509518</v>
      </c>
      <c r="AI133" s="11">
        <f>'Activity data'!BK6-'Net zero supporting data'!AI123</f>
        <v>97088.927670176956</v>
      </c>
      <c r="AJ133" s="11">
        <f>'Activity data'!BL6-'Net zero supporting data'!AJ123</f>
        <v>98513.770381834474</v>
      </c>
      <c r="AK133" s="11">
        <f>'Activity data'!BM6-'Net zero supporting data'!AK123</f>
        <v>99357.466073548887</v>
      </c>
      <c r="AL133" s="11">
        <f>'Activity data'!BN6-'Net zero supporting data'!AL123</f>
        <v>100110.25011092634</v>
      </c>
      <c r="AM133" s="11">
        <f>'Activity data'!BO6-'Net zero supporting data'!AM123</f>
        <v>100874.33854691684</v>
      </c>
      <c r="AN133" s="11">
        <f>'Activity data'!BP6-'Net zero supporting data'!AN123</f>
        <v>101612.98022839008</v>
      </c>
    </row>
    <row r="134" spans="1:40" x14ac:dyDescent="0.25">
      <c r="A134" t="s">
        <v>1100</v>
      </c>
      <c r="B134" s="11">
        <f>'Activity data'!AD7-'Net zero supporting data'!B124</f>
        <v>606918.78325022152</v>
      </c>
      <c r="C134" s="11">
        <f>'Activity data'!AE7-'Net zero supporting data'!C124</f>
        <v>610311.76961624727</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608630.45069208159</v>
      </c>
      <c r="K134" s="11">
        <f>'Activity data'!AM7-'Net zero supporting data'!K124</f>
        <v>579714.20878487988</v>
      </c>
      <c r="L134" s="11">
        <f>'Activity data'!AN7-'Net zero supporting data'!L124</f>
        <v>548522.36622834008</v>
      </c>
      <c r="M134" s="11">
        <f>'Activity data'!AO7-'Net zero supporting data'!M124</f>
        <v>516176.96299374435</v>
      </c>
      <c r="N134" s="11">
        <f>'Activity data'!AP7-'Net zero supporting data'!N124</f>
        <v>483491.04002987716</v>
      </c>
      <c r="O134" s="11">
        <f>'Activity data'!AQ7-'Net zero supporting data'!O124</f>
        <v>449813.92549836455</v>
      </c>
      <c r="P134" s="11">
        <f>'Activity data'!AR7-'Net zero supporting data'!P124</f>
        <v>414772.57325957599</v>
      </c>
      <c r="Q134" s="11">
        <f>'Activity data'!AS7-'Net zero supporting data'!Q124</f>
        <v>378971.07171113935</v>
      </c>
      <c r="R134" s="11">
        <f>'Activity data'!AT7-'Net zero supporting data'!R124</f>
        <v>342515.62338944018</v>
      </c>
      <c r="S134" s="11">
        <f>'Activity data'!AU7-'Net zero supporting data'!S124</f>
        <v>306151.32843939913</v>
      </c>
      <c r="T134" s="11">
        <f>'Activity data'!AV7-'Net zero supporting data'!T124</f>
        <v>268575.81674240058</v>
      </c>
      <c r="U134" s="11">
        <f>'Activity data'!AW7-'Net zero supporting data'!U124</f>
        <v>271406.54065086128</v>
      </c>
      <c r="V134" s="11">
        <f>'Activity data'!AX7-'Net zero supporting data'!V124</f>
        <v>274349.97637575766</v>
      </c>
      <c r="W134" s="11">
        <f>'Activity data'!AY7-'Net zero supporting data'!W124</f>
        <v>277831.9548143287</v>
      </c>
      <c r="X134" s="11">
        <f>'Activity data'!AZ7-'Net zero supporting data'!X124</f>
        <v>281584.41561835742</v>
      </c>
      <c r="Y134" s="11">
        <f>'Activity data'!BA7-'Net zero supporting data'!Y124</f>
        <v>284524.15784435481</v>
      </c>
      <c r="Z134" s="11">
        <f>'Activity data'!BB7-'Net zero supporting data'!Z124</f>
        <v>287463.30475276249</v>
      </c>
      <c r="AA134" s="11">
        <f>'Activity data'!BC7-'Net zero supporting data'!AA124</f>
        <v>290693.9154800523</v>
      </c>
      <c r="AB134" s="11">
        <f>'Activity data'!BD7-'Net zero supporting data'!AB124</f>
        <v>293901.67256906303</v>
      </c>
      <c r="AC134" s="11">
        <f>'Activity data'!BE7-'Net zero supporting data'!AC124</f>
        <v>297427.05347771052</v>
      </c>
      <c r="AD134" s="11">
        <f>'Activity data'!BF7-'Net zero supporting data'!AD124</f>
        <v>300850.91279428673</v>
      </c>
      <c r="AE134" s="11">
        <f>'Activity data'!BG7-'Net zero supporting data'!AE124</f>
        <v>304789.98884561827</v>
      </c>
      <c r="AF134" s="11">
        <f>'Activity data'!BH7-'Net zero supporting data'!AF124</f>
        <v>308767.02496756607</v>
      </c>
      <c r="AG134" s="11">
        <f>'Activity data'!BI7-'Net zero supporting data'!AG124</f>
        <v>312844.21055625757</v>
      </c>
      <c r="AH134" s="11">
        <f>'Activity data'!BJ7-'Net zero supporting data'!AH124</f>
        <v>317041.57453741098</v>
      </c>
      <c r="AI134" s="11">
        <f>'Activity data'!BK7-'Net zero supporting data'!AI124</f>
        <v>321397.8295288615</v>
      </c>
      <c r="AJ134" s="11">
        <f>'Activity data'!BL7-'Net zero supporting data'!AJ124</f>
        <v>326114.550229521</v>
      </c>
      <c r="AK134" s="11">
        <f>'Activity data'!BM7-'Net zero supporting data'!AK124</f>
        <v>328907.47389864462</v>
      </c>
      <c r="AL134" s="11">
        <f>'Activity data'!BN7-'Net zero supporting data'!AL124</f>
        <v>331399.44864306651</v>
      </c>
      <c r="AM134" s="11">
        <f>'Activity data'!BO7-'Net zero supporting data'!AM124</f>
        <v>333928.84484496602</v>
      </c>
      <c r="AN134" s="11">
        <f>'Activity data'!BP7-'Net zero supporting data'!AN124</f>
        <v>336374.00351467077</v>
      </c>
    </row>
    <row r="135" spans="1:40" x14ac:dyDescent="0.25">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4721629.1041893447</v>
      </c>
      <c r="K135" s="11">
        <f>'Activity data'!AM8-'Net zero supporting data'!K125</f>
        <v>4524015.5855314005</v>
      </c>
      <c r="L135" s="11">
        <f>'Activity data'!AN8-'Net zero supporting data'!L125</f>
        <v>4277010.9832251649</v>
      </c>
      <c r="M135" s="11">
        <f>'Activity data'!AO8-'Net zero supporting data'!M125</f>
        <v>4012125.9552457044</v>
      </c>
      <c r="N135" s="11">
        <f>'Activity data'!AP8-'Net zero supporting data'!N125</f>
        <v>3749449.3059595637</v>
      </c>
      <c r="O135" s="11">
        <f>'Activity data'!AQ8-'Net zero supporting data'!O125</f>
        <v>3474544.6608940018</v>
      </c>
      <c r="P135" s="11">
        <f>'Activity data'!AR8-'Net zero supporting data'!P125</f>
        <v>3183565.0213172855</v>
      </c>
      <c r="Q135" s="11">
        <f>'Activity data'!AS8-'Net zero supporting data'!Q125</f>
        <v>2890345.4329700293</v>
      </c>
      <c r="R135" s="11">
        <f>'Activity data'!AT8-'Net zero supporting data'!R125</f>
        <v>2596949.7553909961</v>
      </c>
      <c r="S135" s="11">
        <f>'Activity data'!AU8-'Net zero supporting data'!S125</f>
        <v>2319094.8038528021</v>
      </c>
      <c r="T135" s="11">
        <f>'Activity data'!AV8-'Net zero supporting data'!T125</f>
        <v>2027900.5814425633</v>
      </c>
      <c r="U135" s="11">
        <f>'Activity data'!AW8-'Net zero supporting data'!U125</f>
        <v>2031431.9148061657</v>
      </c>
      <c r="V135" s="11">
        <f>'Activity data'!AX8-'Net zero supporting data'!V125</f>
        <v>2035876.4264465766</v>
      </c>
      <c r="W135" s="11">
        <f>'Activity data'!AY8-'Net zero supporting data'!W125</f>
        <v>2049578.7951222318</v>
      </c>
      <c r="X135" s="11">
        <f>'Activity data'!AZ8-'Net zero supporting data'!X125</f>
        <v>2066619.0022153123</v>
      </c>
      <c r="Y135" s="11">
        <f>'Activity data'!BA8-'Net zero supporting data'!Y125</f>
        <v>2066130.9671685686</v>
      </c>
      <c r="Z135" s="11">
        <f>'Activity data'!BB8-'Net zero supporting data'!Z125</f>
        <v>2064141.6526050791</v>
      </c>
      <c r="AA135" s="11">
        <f>'Activity data'!BC8-'Net zero supporting data'!AA125</f>
        <v>2065957.8079188387</v>
      </c>
      <c r="AB135" s="11">
        <f>'Activity data'!BD8-'Net zero supporting data'!AB125</f>
        <v>2065684.5392967053</v>
      </c>
      <c r="AC135" s="11">
        <f>'Activity data'!BE8-'Net zero supporting data'!AC125</f>
        <v>2069232.4495495898</v>
      </c>
      <c r="AD135" s="11">
        <f>'Activity data'!BF8-'Net zero supporting data'!AD125</f>
        <v>2069196.7344284197</v>
      </c>
      <c r="AE135" s="11">
        <f>'Activity data'!BG8-'Net zero supporting data'!AE125</f>
        <v>2086360.1071863449</v>
      </c>
      <c r="AF135" s="11">
        <f>'Activity data'!BH8-'Net zero supporting data'!AF125</f>
        <v>2102410.9849439287</v>
      </c>
      <c r="AG135" s="11">
        <f>'Activity data'!BI8-'Net zero supporting data'!AG125</f>
        <v>2118319.3141207108</v>
      </c>
      <c r="AH135" s="11">
        <f>'Activity data'!BJ8-'Net zero supporting data'!AH125</f>
        <v>2134322.0864533368</v>
      </c>
      <c r="AI135" s="11">
        <f>'Activity data'!BK8-'Net zero supporting data'!AI125</f>
        <v>2150912.3645744543</v>
      </c>
      <c r="AJ135" s="11">
        <f>'Activity data'!BL8-'Net zero supporting data'!AJ125</f>
        <v>2170903.1483963793</v>
      </c>
      <c r="AK135" s="11">
        <f>'Activity data'!BM8-'Net zero supporting data'!AK125</f>
        <v>2160978.7262692237</v>
      </c>
      <c r="AL135" s="11">
        <f>'Activity data'!BN8-'Net zero supporting data'!AL125</f>
        <v>2145918.6739891227</v>
      </c>
      <c r="AM135" s="11">
        <f>'Activity data'!BO8-'Net zero supporting data'!AM125</f>
        <v>2130688.5604875232</v>
      </c>
      <c r="AN135" s="11">
        <f>'Activity data'!BP8-'Net zero supporting data'!AN125</f>
        <v>2113614.016159534</v>
      </c>
    </row>
    <row r="136" spans="1:40" x14ac:dyDescent="0.25">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4187105.0546584753</v>
      </c>
      <c r="K136" s="11">
        <f>'Activity data'!AM9-'Net zero supporting data'!K126</f>
        <v>4011862.8777353931</v>
      </c>
      <c r="L136" s="11">
        <f>'Activity data'!AN9-'Net zero supporting data'!L126</f>
        <v>3792821.0605959008</v>
      </c>
      <c r="M136" s="11">
        <f>'Activity data'!AO9-'Net zero supporting data'!M126</f>
        <v>3557923.0169160026</v>
      </c>
      <c r="N136" s="11">
        <f>'Activity data'!AP9-'Net zero supporting data'!N126</f>
        <v>3324983.3467943305</v>
      </c>
      <c r="O136" s="11">
        <f>'Activity data'!AQ9-'Net zero supporting data'!O126</f>
        <v>3081199.982302228</v>
      </c>
      <c r="P136" s="11">
        <f>'Activity data'!AR9-'Net zero supporting data'!P126</f>
        <v>2823161.4339983473</v>
      </c>
      <c r="Q136" s="11">
        <f>'Activity data'!AS9-'Net zero supporting data'!Q126</f>
        <v>2563136.5160300261</v>
      </c>
      <c r="R136" s="11">
        <f>'Activity data'!AT9-'Net zero supporting data'!R126</f>
        <v>2302955.4434599397</v>
      </c>
      <c r="S136" s="11">
        <f>'Activity data'!AU9-'Net zero supporting data'!S126</f>
        <v>2056555.7694543716</v>
      </c>
      <c r="T136" s="11">
        <f>'Activity data'!AV9-'Net zero supporting data'!T126</f>
        <v>1798326.9307132163</v>
      </c>
      <c r="U136" s="11">
        <f>'Activity data'!AW9-'Net zero supporting data'!U126</f>
        <v>1801458.4904884859</v>
      </c>
      <c r="V136" s="11">
        <f>'Activity data'!AX9-'Net zero supporting data'!V126</f>
        <v>1805399.8498677188</v>
      </c>
      <c r="W136" s="11">
        <f>'Activity data'!AY9-'Net zero supporting data'!W126</f>
        <v>1817551.0069951867</v>
      </c>
      <c r="X136" s="11">
        <f>'Activity data'!AZ9-'Net zero supporting data'!X126</f>
        <v>1832662.1340399939</v>
      </c>
      <c r="Y136" s="11">
        <f>'Activity data'!BA9-'Net zero supporting data'!Y126</f>
        <v>1832229.3482438247</v>
      </c>
      <c r="Z136" s="11">
        <f>'Activity data'!BB9-'Net zero supporting data'!Z126</f>
        <v>1830465.2391026169</v>
      </c>
      <c r="AA136" s="11">
        <f>'Activity data'!BC9-'Net zero supporting data'!AA126</f>
        <v>1832075.7919280264</v>
      </c>
      <c r="AB136" s="11">
        <f>'Activity data'!BD9-'Net zero supporting data'!AB126</f>
        <v>1831833.4593763235</v>
      </c>
      <c r="AC136" s="11">
        <f>'Activity data'!BE9-'Net zero supporting data'!AC126</f>
        <v>1834979.7194119003</v>
      </c>
      <c r="AD136" s="11">
        <f>'Activity data'!BF9-'Net zero supporting data'!AD126</f>
        <v>1834948.0475119944</v>
      </c>
      <c r="AE136" s="11">
        <f>'Activity data'!BG9-'Net zero supporting data'!AE126</f>
        <v>1850168.3969388339</v>
      </c>
      <c r="AF136" s="11">
        <f>'Activity data'!BH9-'Net zero supporting data'!AF126</f>
        <v>1864402.1941955588</v>
      </c>
      <c r="AG136" s="11">
        <f>'Activity data'!BI9-'Net zero supporting data'!AG126</f>
        <v>1878509.580446668</v>
      </c>
      <c r="AH136" s="11">
        <f>'Activity data'!BJ9-'Net zero supporting data'!AH126</f>
        <v>1892700.7181755998</v>
      </c>
      <c r="AI136" s="11">
        <f>'Activity data'!BK9-'Net zero supporting data'!AI126</f>
        <v>1907412.8516037608</v>
      </c>
      <c r="AJ136" s="11">
        <f>'Activity data'!BL9-'Net zero supporting data'!AJ126</f>
        <v>1925140.5278232042</v>
      </c>
      <c r="AK136" s="11">
        <f>'Activity data'!BM9-'Net zero supporting data'!AK126</f>
        <v>1916339.6251821415</v>
      </c>
      <c r="AL136" s="11">
        <f>'Activity data'!BN9-'Net zero supporting data'!AL126</f>
        <v>1902984.4844809202</v>
      </c>
      <c r="AM136" s="11">
        <f>'Activity data'!BO9-'Net zero supporting data'!AM126</f>
        <v>1889478.5347719542</v>
      </c>
      <c r="AN136" s="11">
        <f>'Activity data'!BP9-'Net zero supporting data'!AN126</f>
        <v>1874336.9577263789</v>
      </c>
    </row>
    <row r="137" spans="1:40" x14ac:dyDescent="0.25">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597546.77075746458</v>
      </c>
      <c r="F137" s="11">
        <f>'Activity data'!AH10-'Net zero supporting data'!F127</f>
        <v>610009.49754182226</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593615.89806046535</v>
      </c>
      <c r="K137" s="11">
        <f>'Activity data'!AM10-'Net zero supporting data'!K127</f>
        <v>566983.28397454577</v>
      </c>
      <c r="L137" s="11">
        <f>'Activity data'!AN10-'Net zero supporting data'!L127</f>
        <v>531725.69989925425</v>
      </c>
      <c r="M137" s="11">
        <f>'Activity data'!AO10-'Net zero supporting data'!M127</f>
        <v>491744.66224611795</v>
      </c>
      <c r="N137" s="11">
        <f>'Activity data'!AP10-'Net zero supporting data'!N127</f>
        <v>449442.48441878211</v>
      </c>
      <c r="O137" s="11">
        <f>'Activity data'!AQ10-'Net zero supporting data'!O127</f>
        <v>402986.30959955265</v>
      </c>
      <c r="P137" s="11">
        <f>'Activity data'!AR10-'Net zero supporting data'!P127</f>
        <v>351965.69754224631</v>
      </c>
      <c r="Q137" s="11">
        <f>'Activity data'!AS10-'Net zero supporting data'!Q127</f>
        <v>297992.25233947276</v>
      </c>
      <c r="R137" s="11">
        <f>'Activity data'!AT10-'Net zero supporting data'!R127</f>
        <v>241219.9738632628</v>
      </c>
      <c r="S137" s="11">
        <f>'Activity data'!AU10-'Net zero supporting data'!S127</f>
        <v>182780.78659419541</v>
      </c>
      <c r="T137" s="11">
        <f>'Activity data'!AV10-'Net zero supporting data'!T127</f>
        <v>119897.23905974405</v>
      </c>
      <c r="U137" s="11">
        <f>'Activity data'!AW10-'Net zero supporting data'!U127</f>
        <v>124089.06618595531</v>
      </c>
      <c r="V137" s="11">
        <f>'Activity data'!AX10-'Net zero supporting data'!V127</f>
        <v>128492.59628793504</v>
      </c>
      <c r="W137" s="11">
        <f>'Activity data'!AY10-'Net zero supporting data'!W127</f>
        <v>133666.45273231773</v>
      </c>
      <c r="X137" s="11">
        <f>'Activity data'!AZ10-'Net zero supporting data'!X127</f>
        <v>139281.62613562355</v>
      </c>
      <c r="Y137" s="11">
        <f>'Activity data'!BA10-'Net zero supporting data'!Y127</f>
        <v>143919.6581996422</v>
      </c>
      <c r="Z137" s="11">
        <f>'Activity data'!BB10-'Net zero supporting data'!Z127</f>
        <v>148625.26126733283</v>
      </c>
      <c r="AA137" s="11">
        <f>'Activity data'!BC10-'Net zero supporting data'!AA127</f>
        <v>153792.87582782703</v>
      </c>
      <c r="AB137" s="11">
        <f>'Activity data'!BD10-'Net zero supporting data'!AB127</f>
        <v>159008.38728012913</v>
      </c>
      <c r="AC137" s="11">
        <f>'Activity data'!BE10-'Net zero supporting data'!AC127</f>
        <v>164738.52673886437</v>
      </c>
      <c r="AD137" s="11">
        <f>'Activity data'!BF10-'Net zero supporting data'!AD127</f>
        <v>170417.92949061329</v>
      </c>
      <c r="AE137" s="11">
        <f>'Activity data'!BG10-'Net zero supporting data'!AE127</f>
        <v>176679.76171225077</v>
      </c>
      <c r="AF137" s="11">
        <f>'Activity data'!BH10-'Net zero supporting data'!AF127</f>
        <v>183079.78015075787</v>
      </c>
      <c r="AG137" s="11">
        <f>'Activity data'!BI10-'Net zero supporting data'!AG127</f>
        <v>189708.15211855411</v>
      </c>
      <c r="AH137" s="11">
        <f>'Activity data'!BJ10-'Net zero supporting data'!AH127</f>
        <v>196597.63705708482</v>
      </c>
      <c r="AI137" s="11">
        <f>'Activity data'!BK10-'Net zero supporting data'!AI127</f>
        <v>203808.46235559462</v>
      </c>
      <c r="AJ137" s="11">
        <f>'Activity data'!BL10-'Net zero supporting data'!AJ127</f>
        <v>211633.29107917612</v>
      </c>
      <c r="AK137" s="11">
        <f>'Activity data'!BM10-'Net zero supporting data'!AK127</f>
        <v>216773.66049175384</v>
      </c>
      <c r="AL137" s="11">
        <f>'Activity data'!BN10-'Net zero supporting data'!AL127</f>
        <v>221541.8927769945</v>
      </c>
      <c r="AM137" s="11">
        <f>'Activity data'!BO10-'Net zero supporting data'!AM127</f>
        <v>226427.42929874361</v>
      </c>
      <c r="AN137" s="11">
        <f>'Activity data'!BP10-'Net zero supporting data'!AN127</f>
        <v>231252.79471768416</v>
      </c>
    </row>
    <row r="138" spans="1:40" x14ac:dyDescent="0.25">
      <c r="A138" t="s">
        <v>1104</v>
      </c>
      <c r="B138" s="11">
        <f>'Activity data'!AD11-'Net zero supporting data'!B128</f>
        <v>19018725.346340865</v>
      </c>
      <c r="C138" s="11">
        <f>'Activity data'!AE11-'Net zero supporting data'!C128</f>
        <v>19029008.710617676</v>
      </c>
      <c r="D138" s="11">
        <f>'Activity data'!AF11-'Net zero supporting data'!D128</f>
        <v>19053595.848806616</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19386115.931365576</v>
      </c>
      <c r="K138" s="11">
        <f>'Activity data'!AM11-'Net zero supporting data'!K128</f>
        <v>18301333.107356913</v>
      </c>
      <c r="L138" s="11">
        <f>'Activity data'!AN11-'Net zero supporting data'!L128</f>
        <v>17214374.360507723</v>
      </c>
      <c r="M138" s="11">
        <f>'Activity data'!AO11-'Net zero supporting data'!M128</f>
        <v>16120070.10493663</v>
      </c>
      <c r="N138" s="11">
        <f>'Activity data'!AP11-'Net zero supporting data'!N128</f>
        <v>15018302.395425487</v>
      </c>
      <c r="O138" s="11">
        <f>'Activity data'!AQ11-'Net zero supporting data'!O128</f>
        <v>13907636.533493202</v>
      </c>
      <c r="P138" s="11">
        <f>'Activity data'!AR11-'Net zero supporting data'!P128</f>
        <v>12779070.641201697</v>
      </c>
      <c r="Q138" s="11">
        <f>'Activity data'!AS11-'Net zero supporting data'!Q128</f>
        <v>11633981.069787735</v>
      </c>
      <c r="R138" s="11">
        <f>'Activity data'!AT11-'Net zero supporting data'!R128</f>
        <v>10473594.498117169</v>
      </c>
      <c r="S138" s="11">
        <f>'Activity data'!AU11-'Net zero supporting data'!S128</f>
        <v>9299639.7278862651</v>
      </c>
      <c r="T138" s="11">
        <f>'Activity data'!AV11-'Net zero supporting data'!T128</f>
        <v>8112774.0122459009</v>
      </c>
      <c r="U138" s="11">
        <f>'Activity data'!AW11-'Net zero supporting data'!U128</f>
        <v>8138611.9141381048</v>
      </c>
      <c r="V138" s="11">
        <f>'Activity data'!AX11-'Net zero supporting data'!V128</f>
        <v>8163869.1922689974</v>
      </c>
      <c r="W138" s="11">
        <f>'Activity data'!AY11-'Net zero supporting data'!W128</f>
        <v>8188719.917336842</v>
      </c>
      <c r="X138" s="11">
        <f>'Activity data'!AZ11-'Net zero supporting data'!X128</f>
        <v>8212938.416210385</v>
      </c>
      <c r="Y138" s="11">
        <f>'Activity data'!BA11-'Net zero supporting data'!Y128</f>
        <v>8235828.9224825036</v>
      </c>
      <c r="Z138" s="11">
        <f>'Activity data'!BB11-'Net zero supporting data'!Z128</f>
        <v>8258200.6344637871</v>
      </c>
      <c r="AA138" s="11">
        <f>'Activity data'!BC11-'Net zero supporting data'!AA128</f>
        <v>8280170.2584927417</v>
      </c>
      <c r="AB138" s="11">
        <f>'Activity data'!BD11-'Net zero supporting data'!AB128</f>
        <v>8301504.6621232647</v>
      </c>
      <c r="AC138" s="11">
        <f>'Activity data'!BE11-'Net zero supporting data'!AC128</f>
        <v>8322353.6007453147</v>
      </c>
      <c r="AD138" s="11">
        <f>'Activity data'!BF11-'Net zero supporting data'!AD128</f>
        <v>8342427.7900648024</v>
      </c>
      <c r="AE138" s="11">
        <f>'Activity data'!BG11-'Net zero supporting data'!AE128</f>
        <v>8362155.9523596279</v>
      </c>
      <c r="AF138" s="11">
        <f>'Activity data'!BH11-'Net zero supporting data'!AF128</f>
        <v>8381220.7983559482</v>
      </c>
      <c r="AG138" s="11">
        <f>'Activity data'!BI11-'Net zero supporting data'!AG128</f>
        <v>8399620.1741122864</v>
      </c>
      <c r="AH138" s="11">
        <f>'Activity data'!BJ11-'Net zero supporting data'!AH128</f>
        <v>8417329.1650864966</v>
      </c>
      <c r="AI138" s="11">
        <f>'Activity data'!BK11-'Net zero supporting data'!AI128</f>
        <v>8434335.3473476786</v>
      </c>
      <c r="AJ138" s="11">
        <f>'Activity data'!BL11-'Net zero supporting data'!AJ128</f>
        <v>8450843.5183762237</v>
      </c>
      <c r="AK138" s="11">
        <f>'Activity data'!BM11-'Net zero supporting data'!AK128</f>
        <v>8465498.1671179812</v>
      </c>
      <c r="AL138" s="11">
        <f>'Activity data'!BN11-'Net zero supporting data'!AL128</f>
        <v>8479211.9897047486</v>
      </c>
      <c r="AM138" s="11">
        <f>'Activity data'!BO11-'Net zero supporting data'!AM128</f>
        <v>8492153.5534616243</v>
      </c>
      <c r="AN138" s="11">
        <f>'Activity data'!BP11-'Net zero supporting data'!AN128</f>
        <v>8504225.8611439317</v>
      </c>
    </row>
    <row r="139" spans="1:40" x14ac:dyDescent="0.25">
      <c r="A139" t="s">
        <v>1105</v>
      </c>
      <c r="B139" s="11">
        <f>'Activity data'!AD12-'Net zero supporting data'!B129</f>
        <v>2841878.5000279453</v>
      </c>
      <c r="C139" s="11">
        <f>'Activity data'!AE12-'Net zero supporting data'!C129</f>
        <v>2843415.0946899978</v>
      </c>
      <c r="D139" s="11">
        <f>'Activity data'!AF12-'Net zero supporting data'!D129</f>
        <v>2847089.0348791494</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2896775.9437672701</v>
      </c>
      <c r="K139" s="11">
        <f>'Activity data'!AM12-'Net zero supporting data'!K129</f>
        <v>2792866.6810933514</v>
      </c>
      <c r="L139" s="11">
        <f>'Activity data'!AN12-'Net zero supporting data'!L129</f>
        <v>2689183.873454446</v>
      </c>
      <c r="M139" s="11">
        <f>'Activity data'!AO12-'Net zero supporting data'!M129</f>
        <v>2584995.8228269555</v>
      </c>
      <c r="N139" s="11">
        <f>'Activity data'!AP12-'Net zero supporting data'!N129</f>
        <v>2480336.6932553891</v>
      </c>
      <c r="O139" s="11">
        <f>'Activity data'!AQ12-'Net zero supporting data'!O129</f>
        <v>2375031.5262451442</v>
      </c>
      <c r="P139" s="11">
        <f>'Activity data'!AR12-'Net zero supporting data'!P129</f>
        <v>2267550.6094661057</v>
      </c>
      <c r="Q139" s="11">
        <f>'Activity data'!AS12-'Net zero supporting data'!Q129</f>
        <v>2158027.4041461195</v>
      </c>
      <c r="R139" s="11">
        <f>'Activity data'!AT12-'Net zero supporting data'!R129</f>
        <v>2046564.4421608262</v>
      </c>
      <c r="S139" s="11">
        <f>'Activity data'!AU12-'Net zero supporting data'!S129</f>
        <v>1933358.3842082394</v>
      </c>
      <c r="T139" s="11">
        <f>'Activity data'!AV12-'Net zero supporting data'!T129</f>
        <v>1818380.3820551159</v>
      </c>
      <c r="U139" s="11">
        <f>'Activity data'!AW12-'Net zero supporting data'!U129</f>
        <v>1824171.635927506</v>
      </c>
      <c r="V139" s="11">
        <f>'Activity data'!AX12-'Net zero supporting data'!V129</f>
        <v>1829832.7499913273</v>
      </c>
      <c r="W139" s="11">
        <f>'Activity data'!AY12-'Net zero supporting data'!W129</f>
        <v>1835402.7400927409</v>
      </c>
      <c r="X139" s="11">
        <f>'Activity data'!AZ12-'Net zero supporting data'!X129</f>
        <v>1840831.0243230171</v>
      </c>
      <c r="Y139" s="11">
        <f>'Activity data'!BA12-'Net zero supporting data'!Y129</f>
        <v>1845961.6550391817</v>
      </c>
      <c r="Z139" s="11">
        <f>'Activity data'!BB12-'Net zero supporting data'!Z129</f>
        <v>1850976.0042763662</v>
      </c>
      <c r="AA139" s="11">
        <f>'Activity data'!BC12-'Net zero supporting data'!AA129</f>
        <v>1855900.2303518213</v>
      </c>
      <c r="AB139" s="11">
        <f>'Activity data'!BD12-'Net zero supporting data'!AB129</f>
        <v>1860682.0794414214</v>
      </c>
      <c r="AC139" s="11">
        <f>'Activity data'!BE12-'Net zero supporting data'!AC129</f>
        <v>1865355.1174084323</v>
      </c>
      <c r="AD139" s="11">
        <f>'Activity data'!BF12-'Net zero supporting data'!AD129</f>
        <v>1869854.5046696973</v>
      </c>
      <c r="AE139" s="11">
        <f>'Activity data'!BG12-'Net zero supporting data'!AE129</f>
        <v>1874276.3341495718</v>
      </c>
      <c r="AF139" s="11">
        <f>'Activity data'!BH12-'Net zero supporting data'!AF129</f>
        <v>1878549.4892866777</v>
      </c>
      <c r="AG139" s="11">
        <f>'Activity data'!BI12-'Net zero supporting data'!AG129</f>
        <v>1882673.4873010295</v>
      </c>
      <c r="AH139" s="11">
        <f>'Activity data'!BJ12-'Net zero supporting data'!AH129</f>
        <v>1886642.7438986972</v>
      </c>
      <c r="AI139" s="11">
        <f>'Activity data'!BK12-'Net zero supporting data'!AI129</f>
        <v>1890454.4744055141</v>
      </c>
      <c r="AJ139" s="11">
        <f>'Activity data'!BL12-'Net zero supporting data'!AJ129</f>
        <v>1894154.5817050159</v>
      </c>
      <c r="AK139" s="11">
        <f>'Activity data'!BM12-'Net zero supporting data'!AK129</f>
        <v>1897439.2443540304</v>
      </c>
      <c r="AL139" s="11">
        <f>'Activity data'!BN12-'Net zero supporting data'!AL129</f>
        <v>1900513.0321752024</v>
      </c>
      <c r="AM139" s="11">
        <f>'Activity data'!BO12-'Net zero supporting data'!AM129</f>
        <v>1903413.7275000191</v>
      </c>
      <c r="AN139" s="11">
        <f>'Activity data'!BP12-'Net zero supporting data'!AN129</f>
        <v>1906119.5895667432</v>
      </c>
    </row>
    <row r="140" spans="1:40" x14ac:dyDescent="0.25">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2149995.8061461113</v>
      </c>
      <c r="K140" s="11">
        <f>'Activity data'!AM13-'Net zero supporting data'!K130</f>
        <v>2165310.143394209</v>
      </c>
      <c r="L140" s="11">
        <f>'Activity data'!AN13-'Net zero supporting data'!L130</f>
        <v>2181893.5412987047</v>
      </c>
      <c r="M140" s="11">
        <f>'Activity data'!AO13-'Net zero supporting data'!M130</f>
        <v>2199024.1578838141</v>
      </c>
      <c r="N140" s="11">
        <f>'Activity data'!AP13-'Net zero supporting data'!N130</f>
        <v>2216865.7312232507</v>
      </c>
      <c r="O140" s="11">
        <f>'Activity data'!AQ13-'Net zero supporting data'!O130</f>
        <v>2235318.5352709834</v>
      </c>
      <c r="P140" s="11">
        <f>'Activity data'!AR13-'Net zero supporting data'!P130</f>
        <v>2252278.4666237356</v>
      </c>
      <c r="Q140" s="11">
        <f>'Activity data'!AS13-'Net zero supporting data'!Q130</f>
        <v>2267753.5127862976</v>
      </c>
      <c r="R140" s="11">
        <f>'Activity data'!AT13-'Net zero supporting data'!R130</f>
        <v>2281697.0408582063</v>
      </c>
      <c r="S140" s="11">
        <f>'Activity data'!AU13-'Net zero supporting data'!S130</f>
        <v>2294207.7645183522</v>
      </c>
      <c r="T140" s="11">
        <f>'Activity data'!AV13-'Net zero supporting data'!T130</f>
        <v>2304989.8403471163</v>
      </c>
      <c r="U140" s="11">
        <f>'Activity data'!AW13-'Net zero supporting data'!U130</f>
        <v>2222920.9181877649</v>
      </c>
      <c r="V140" s="11">
        <f>'Activity data'!AX13-'Net zero supporting data'!V130</f>
        <v>2139694.5447327136</v>
      </c>
      <c r="W140" s="11">
        <f>'Activity data'!AY13-'Net zero supporting data'!W130</f>
        <v>2055420.3709982766</v>
      </c>
      <c r="X140" s="11">
        <f>'Activity data'!AZ13-'Net zero supporting data'!X130</f>
        <v>1970057.5003823459</v>
      </c>
      <c r="Y140" s="11">
        <f>'Activity data'!BA13-'Net zero supporting data'!Y130</f>
        <v>1883425.7442717385</v>
      </c>
      <c r="Z140" s="11">
        <f>'Activity data'!BB13-'Net zero supporting data'!Z130</f>
        <v>1795855.9286610456</v>
      </c>
      <c r="AA140" s="11">
        <f>'Activity data'!BC13-'Net zero supporting data'!AA130</f>
        <v>1707420.5001816768</v>
      </c>
      <c r="AB140" s="11">
        <f>'Activity data'!BD13-'Net zero supporting data'!AB130</f>
        <v>1618086.643128877</v>
      </c>
      <c r="AC140" s="11">
        <f>'Activity data'!BE13-'Net zero supporting data'!AC130</f>
        <v>1527935.3469638154</v>
      </c>
      <c r="AD140" s="11">
        <f>'Activity data'!BF13-'Net zero supporting data'!AD130</f>
        <v>1436930.3591436371</v>
      </c>
      <c r="AE140" s="11">
        <f>'Activity data'!BG13-'Net zero supporting data'!AE130</f>
        <v>1441302.7432676277</v>
      </c>
      <c r="AF140" s="11">
        <f>'Activity data'!BH13-'Net zero supporting data'!AF130</f>
        <v>1445481.8640367198</v>
      </c>
      <c r="AG140" s="11">
        <f>'Activity data'!BI13-'Net zero supporting data'!AG130</f>
        <v>1449469.4148278055</v>
      </c>
      <c r="AH140" s="11">
        <f>'Activity data'!BJ13-'Net zero supporting data'!AH130</f>
        <v>1453261.4969457863</v>
      </c>
      <c r="AI140" s="11">
        <f>'Activity data'!BK13-'Net zero supporting data'!AI130</f>
        <v>1456857.1435105011</v>
      </c>
      <c r="AJ140" s="11">
        <f>'Activity data'!BL13-'Net zero supporting data'!AJ130</f>
        <v>1460307.4027958084</v>
      </c>
      <c r="AK140" s="11">
        <f>'Activity data'!BM13-'Net zero supporting data'!AK130</f>
        <v>1463289.3100454502</v>
      </c>
      <c r="AL140" s="11">
        <f>'Activity data'!BN13-'Net zero supporting data'!AL130</f>
        <v>1466024.1372682741</v>
      </c>
      <c r="AM140" s="11">
        <f>'Activity data'!BO13-'Net zero supporting data'!AM130</f>
        <v>1468554.0467492982</v>
      </c>
      <c r="AN140" s="11">
        <f>'Activity data'!BP13-'Net zero supporting data'!AN130</f>
        <v>1470857.5841499423</v>
      </c>
    </row>
    <row r="141" spans="1:40" x14ac:dyDescent="0.25">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4101196.8798749661</v>
      </c>
      <c r="H141" s="11">
        <f>'Activity data'!AJ14-'Net zero supporting data'!H131</f>
        <v>4126645.5055051413</v>
      </c>
      <c r="I141" s="11">
        <f>'Activity data'!AK14-'Net zero supporting data'!I131</f>
        <v>4153795.6084500193</v>
      </c>
      <c r="J141" s="11">
        <f>'Activity data'!AL14-'Net zero supporting data'!J131</f>
        <v>4173521.2707542158</v>
      </c>
      <c r="K141" s="11">
        <f>'Activity data'!AM14-'Net zero supporting data'!K131</f>
        <v>4203249.101882875</v>
      </c>
      <c r="L141" s="11">
        <f>'Activity data'!AN14-'Net zero supporting data'!L131</f>
        <v>4235440.4036974851</v>
      </c>
      <c r="M141" s="11">
        <f>'Activity data'!AO14-'Net zero supporting data'!M131</f>
        <v>4268693.9535391675</v>
      </c>
      <c r="N141" s="11">
        <f>'Activity data'!AP14-'Net zero supporting data'!N131</f>
        <v>4303327.5959039563</v>
      </c>
      <c r="O141" s="11">
        <f>'Activity data'!AQ14-'Net zero supporting data'!O131</f>
        <v>4339147.7449377906</v>
      </c>
      <c r="P141" s="11">
        <f>'Activity data'!AR14-'Net zero supporting data'!P131</f>
        <v>4372069.9646225451</v>
      </c>
      <c r="Q141" s="11">
        <f>'Activity data'!AS14-'Net zero supporting data'!Q131</f>
        <v>4402109.7601145767</v>
      </c>
      <c r="R141" s="11">
        <f>'Activity data'!AT14-'Net zero supporting data'!R131</f>
        <v>4429176.6087247524</v>
      </c>
      <c r="S141" s="11">
        <f>'Activity data'!AU14-'Net zero supporting data'!S131</f>
        <v>4453462.1311238594</v>
      </c>
      <c r="T141" s="11">
        <f>'Activity data'!AV14-'Net zero supporting data'!T131</f>
        <v>4474392.0430267537</v>
      </c>
      <c r="U141" s="11">
        <f>'Activity data'!AW14-'Net zero supporting data'!U131</f>
        <v>4404979.3194970768</v>
      </c>
      <c r="V141" s="11">
        <f>'Activity data'!AX14-'Net zero supporting data'!V131</f>
        <v>4334112.7351107644</v>
      </c>
      <c r="W141" s="11">
        <f>'Activity data'!AY14-'Net zero supporting data'!W131</f>
        <v>4261974.5928052487</v>
      </c>
      <c r="X141" s="11">
        <f>'Activity data'!AZ14-'Net zero supporting data'!X131</f>
        <v>4188441.5764431385</v>
      </c>
      <c r="Y141" s="11">
        <f>'Activity data'!BA14-'Net zero supporting data'!Y131</f>
        <v>4113069.4562404873</v>
      </c>
      <c r="Z141" s="11">
        <f>'Activity data'!BB14-'Net zero supporting data'!Z131</f>
        <v>4036505.8953805543</v>
      </c>
      <c r="AA141" s="11">
        <f>'Activity data'!BC14-'Net zero supporting data'!AA131</f>
        <v>3958872.0420879074</v>
      </c>
      <c r="AB141" s="11">
        <f>'Activity data'!BD14-'Net zero supporting data'!AB131</f>
        <v>3880048.5940772025</v>
      </c>
      <c r="AC141" s="11">
        <f>'Activity data'!BE14-'Net zero supporting data'!AC131</f>
        <v>3800177.4346361067</v>
      </c>
      <c r="AD141" s="11">
        <f>'Activity data'!BF14-'Net zero supporting data'!AD131</f>
        <v>3719113.8707247078</v>
      </c>
      <c r="AE141" s="11">
        <f>'Activity data'!BG14-'Net zero supporting data'!AE131</f>
        <v>3730430.6296338588</v>
      </c>
      <c r="AF141" s="11">
        <f>'Activity data'!BH14-'Net zero supporting data'!AF131</f>
        <v>3741247.1775068031</v>
      </c>
      <c r="AG141" s="11">
        <f>'Activity data'!BI14-'Net zero supporting data'!AG131</f>
        <v>3751567.8972013788</v>
      </c>
      <c r="AH141" s="11">
        <f>'Activity data'!BJ14-'Net zero supporting data'!AH131</f>
        <v>3761382.6979773282</v>
      </c>
      <c r="AI141" s="11">
        <f>'Activity data'!BK14-'Net zero supporting data'!AI131</f>
        <v>3770689.0773212961</v>
      </c>
      <c r="AJ141" s="11">
        <f>'Activity data'!BL14-'Net zero supporting data'!AJ131</f>
        <v>3779619.1601773864</v>
      </c>
      <c r="AK141" s="11">
        <f>'Activity data'!BM14-'Net zero supporting data'!AK131</f>
        <v>3787337.0377646936</v>
      </c>
      <c r="AL141" s="11">
        <f>'Activity data'!BN14-'Net zero supporting data'!AL131</f>
        <v>3794415.4141061204</v>
      </c>
      <c r="AM141" s="11">
        <f>'Activity data'!BO14-'Net zero supporting data'!AM131</f>
        <v>3800963.4151158305</v>
      </c>
      <c r="AN141" s="11">
        <f>'Activity data'!BP14-'Net zero supporting data'!AN131</f>
        <v>3806925.511917497</v>
      </c>
    </row>
    <row r="142" spans="1:40" x14ac:dyDescent="0.25">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75" x14ac:dyDescent="0.25">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5">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21012.322006503691</v>
      </c>
      <c r="L157">
        <f>'Net zero Activity data'!AN47*'Net zero supporting data'!L154</f>
        <v>42012.729179961614</v>
      </c>
      <c r="M157">
        <f>'Net zero Activity data'!AO47*'Net zero supporting data'!M154</f>
        <v>63005.209304337579</v>
      </c>
      <c r="N157">
        <f>'Net zero Activity data'!AP47*'Net zero supporting data'!N154</f>
        <v>83990.264352800907</v>
      </c>
      <c r="O157">
        <f>'Net zero Activity data'!AQ47*'Net zero supporting data'!O154</f>
        <v>104965.77380203045</v>
      </c>
      <c r="P157">
        <f>'Net zero Activity data'!AR47*'Net zero supporting data'!P154</f>
        <v>125934.40327438721</v>
      </c>
      <c r="Q157">
        <f>'Net zero Activity data'!AS47*'Net zero supporting data'!Q154</f>
        <v>146899.12267879778</v>
      </c>
      <c r="R157">
        <f>'Net zero Activity data'!AT47*'Net zero supporting data'!R154</f>
        <v>167857.40186723601</v>
      </c>
      <c r="S157">
        <f>'Net zero Activity data'!AU47*'Net zero supporting data'!S154</f>
        <v>188808.47276896398</v>
      </c>
      <c r="T157">
        <f>'Net zero Activity data'!AV47*'Net zero supporting data'!T154</f>
        <v>209741.28728558801</v>
      </c>
      <c r="U157">
        <f>'Net zero Activity data'!AW47*'Net zero supporting data'!U154</f>
        <v>230671.51977917983</v>
      </c>
      <c r="V157">
        <f>'Net zero Activity data'!AX47*'Net zero supporting data'!V154</f>
        <v>251584.86429757602</v>
      </c>
      <c r="W157">
        <f>'Net zero Activity data'!AY47*'Net zero supporting data'!W154</f>
        <v>272487.07058647391</v>
      </c>
      <c r="X157">
        <f>'Net zero Activity data'!AZ47*'Net zero supporting data'!X154</f>
        <v>293368.34396880039</v>
      </c>
      <c r="Y157">
        <f>'Net zero Activity data'!BA47*'Net zero supporting data'!Y154</f>
        <v>314233.18896433414</v>
      </c>
      <c r="Z157">
        <f>'Net zero Activity data'!BB47*'Net zero supporting data'!Z154</f>
        <v>335107.37740524235</v>
      </c>
      <c r="AA157">
        <f>'Net zero Activity data'!BC47*'Net zero supporting data'!AA154</f>
        <v>355973.20218031143</v>
      </c>
      <c r="AB157">
        <f>'Net zero Activity data'!BD47*'Net zero supporting data'!AB154</f>
        <v>376822.968620395</v>
      </c>
      <c r="AC157">
        <f>'Net zero Activity data'!BE47*'Net zero supporting data'!AC154</f>
        <v>397664.60011021089</v>
      </c>
      <c r="AD157">
        <f>'Net zero Activity data'!BF47*'Net zero supporting data'!AD154</f>
        <v>418488.51420261344</v>
      </c>
      <c r="AE157">
        <f>'Net zero Activity data'!BG47*'Net zero supporting data'!AE154</f>
        <v>418387.01646493742</v>
      </c>
      <c r="AF157">
        <f>'Net zero Activity data'!BH47*'Net zero supporting data'!AF154</f>
        <v>418272.58526534238</v>
      </c>
      <c r="AG157">
        <f>'Net zero Activity data'!BI47*'Net zero supporting data'!AG154</f>
        <v>418158.91589258623</v>
      </c>
      <c r="AH157">
        <f>'Net zero Activity data'!BJ47*'Net zero supporting data'!AH154</f>
        <v>418044.33610298316</v>
      </c>
      <c r="AI157">
        <f>'Net zero Activity data'!BK47*'Net zero supporting data'!AI154</f>
        <v>417928.40463699435</v>
      </c>
      <c r="AJ157">
        <f>'Net zero Activity data'!BL47*'Net zero supporting data'!AJ154</f>
        <v>417810.24416626594</v>
      </c>
      <c r="AK157">
        <f>'Net zero Activity data'!BM47*'Net zero supporting data'!AK154</f>
        <v>417685.04879859113</v>
      </c>
      <c r="AL157">
        <f>'Net zero Activity data'!BN47*'Net zero supporting data'!AL154</f>
        <v>417609.31428303191</v>
      </c>
      <c r="AM157">
        <f>'Net zero Activity data'!BO47*'Net zero supporting data'!AM154</f>
        <v>417541.50092499808</v>
      </c>
      <c r="AN157">
        <f>'Net zero Activity data'!BP47*'Net zero supporting data'!AN154</f>
        <v>417473.18124463403</v>
      </c>
    </row>
    <row r="158" spans="1:48" x14ac:dyDescent="0.25">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138.6813252429244</v>
      </c>
      <c r="L158">
        <f>'Net zero Activity data'!AN48*'Net zero supporting data'!L155</f>
        <v>277.28401258774664</v>
      </c>
      <c r="M158">
        <f>'Net zero Activity data'!AO48*'Net zero supporting data'!M155</f>
        <v>415.83438140862808</v>
      </c>
      <c r="N158">
        <f>'Net zero Activity data'!AP48*'Net zero supporting data'!N155</f>
        <v>554.33574472848602</v>
      </c>
      <c r="O158">
        <f>'Net zero Activity data'!AQ48*'Net zero supporting data'!O155</f>
        <v>692.77410709340108</v>
      </c>
      <c r="P158">
        <f>'Net zero Activity data'!AR48*'Net zero supporting data'!P155</f>
        <v>831.16706161095578</v>
      </c>
      <c r="Q158">
        <f>'Net zero Activity data'!AS48*'Net zero supporting data'!Q155</f>
        <v>969.53420968006537</v>
      </c>
      <c r="R158">
        <f>'Net zero Activity data'!AT48*'Net zero supporting data'!R155</f>
        <v>1107.8588523237577</v>
      </c>
      <c r="S158">
        <f>'Net zero Activity data'!AU48*'Net zero supporting data'!S155</f>
        <v>1246.1359202751623</v>
      </c>
      <c r="T158">
        <f>'Net zero Activity data'!AV48*'Net zero supporting data'!T155</f>
        <v>1384.2924960848813</v>
      </c>
      <c r="U158">
        <f>'Net zero Activity data'!AW48*'Net zero supporting data'!U155</f>
        <v>1522.4320305425872</v>
      </c>
      <c r="V158">
        <f>'Net zero Activity data'!AX48*'Net zero supporting data'!V155</f>
        <v>1660.4601043640021</v>
      </c>
      <c r="W158">
        <f>'Net zero Activity data'!AY48*'Net zero supporting data'!W155</f>
        <v>1798.4146658707282</v>
      </c>
      <c r="X158">
        <f>'Net zero Activity data'!AZ48*'Net zero supporting data'!X155</f>
        <v>1936.2310701940828</v>
      </c>
      <c r="Y158">
        <f>'Net zero Activity data'!BA48*'Net zero supporting data'!Y155</f>
        <v>2073.9390471646057</v>
      </c>
      <c r="Z158">
        <f>'Net zero Activity data'!BB48*'Net zero supporting data'!Z155</f>
        <v>2211.7086908746001</v>
      </c>
      <c r="AA158">
        <f>'Net zero Activity data'!BC48*'Net zero supporting data'!AA155</f>
        <v>2349.423134390056</v>
      </c>
      <c r="AB158">
        <f>'Net zero Activity data'!BD48*'Net zero supporting data'!AB155</f>
        <v>2487.0315928946075</v>
      </c>
      <c r="AC158">
        <f>'Net zero Activity data'!BE48*'Net zero supporting data'!AC155</f>
        <v>2624.5863607273923</v>
      </c>
      <c r="AD158">
        <f>'Net zero Activity data'!BF48*'Net zero supporting data'!AD155</f>
        <v>2762.0241937372489</v>
      </c>
      <c r="AE158">
        <f>'Net zero Activity data'!BG48*'Net zero supporting data'!AE155</f>
        <v>2761.3543086685877</v>
      </c>
      <c r="AF158">
        <f>'Net zero Activity data'!BH48*'Net zero supporting data'!AF155</f>
        <v>2760.5990627512601</v>
      </c>
      <c r="AG158">
        <f>'Net zero Activity data'!BI48*'Net zero supporting data'!AG155</f>
        <v>2759.8488448910693</v>
      </c>
      <c r="AH158">
        <f>'Net zero Activity data'!BJ48*'Net zero supporting data'!AH155</f>
        <v>2759.0926182796898</v>
      </c>
      <c r="AI158">
        <f>'Net zero Activity data'!BK48*'Net zero supporting data'!AI155</f>
        <v>2758.327470604163</v>
      </c>
      <c r="AJ158">
        <f>'Net zero Activity data'!BL48*'Net zero supporting data'!AJ155</f>
        <v>2757.5476114973558</v>
      </c>
      <c r="AK158">
        <f>'Net zero Activity data'!BM48*'Net zero supporting data'!AK155</f>
        <v>2756.7213220707017</v>
      </c>
      <c r="AL158">
        <f>'Net zero Activity data'!BN48*'Net zero supporting data'!AL155</f>
        <v>2756.2214742680112</v>
      </c>
      <c r="AM158">
        <f>'Net zero Activity data'!BO48*'Net zero supporting data'!AM155</f>
        <v>2755.7739061049879</v>
      </c>
      <c r="AN158">
        <f>'Net zero Activity data'!BP48*'Net zero supporting data'!AN155</f>
        <v>2755.3229962145851</v>
      </c>
    </row>
    <row r="159" spans="1:48" x14ac:dyDescent="0.25">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1030678.9059068463</v>
      </c>
      <c r="L159">
        <f>'Net zero Activity data'!AN50*'Net zero supporting data'!L156</f>
        <v>2083430.2265554429</v>
      </c>
      <c r="M159">
        <f>'Net zero Activity data'!AO50*'Net zero supporting data'!M156</f>
        <v>3156045.9433163158</v>
      </c>
      <c r="N159">
        <f>'Net zero Activity data'!AP50*'Net zero supporting data'!N156</f>
        <v>4252772.2515872922</v>
      </c>
      <c r="O159">
        <f>'Net zero Activity data'!AQ50*'Net zero supporting data'!O156</f>
        <v>5369602.7470417423</v>
      </c>
      <c r="P159">
        <f>'Net zero Activity data'!AR50*'Net zero supporting data'!P156</f>
        <v>6498582.0070484439</v>
      </c>
      <c r="Q159">
        <f>'Net zero Activity data'!AS50*'Net zero supporting data'!Q156</f>
        <v>7643871.9416065691</v>
      </c>
      <c r="R159">
        <f>'Net zero Activity data'!AT50*'Net zero supporting data'!R156</f>
        <v>8806519.9996320046</v>
      </c>
      <c r="S159">
        <f>'Net zero Activity data'!AU50*'Net zero supporting data'!S156</f>
        <v>10010554.222119808</v>
      </c>
      <c r="T159">
        <f>'Net zero Activity data'!AV50*'Net zero supporting data'!T156</f>
        <v>11221326.787958147</v>
      </c>
      <c r="U159">
        <f>'Net zero Activity data'!AW50*'Net zero supporting data'!U156</f>
        <v>12473556.533010561</v>
      </c>
      <c r="V159">
        <f>'Net zero Activity data'!AX50*'Net zero supporting data'!V156</f>
        <v>13755091.325145151</v>
      </c>
      <c r="W159">
        <f>'Net zero Activity data'!AY50*'Net zero supporting data'!W156</f>
        <v>15090472.974820148</v>
      </c>
      <c r="X159">
        <f>'Net zero Activity data'!AZ50*'Net zero supporting data'!X156</f>
        <v>16470772.008161115</v>
      </c>
      <c r="Y159">
        <f>'Net zero Activity data'!BA50*'Net zero supporting data'!Y156</f>
        <v>17831493.130870823</v>
      </c>
      <c r="Z159">
        <f>'Net zero Activity data'!BB50*'Net zero supporting data'!Z156</f>
        <v>19216739.444689699</v>
      </c>
      <c r="AA159">
        <f>'Net zero Activity data'!BC50*'Net zero supporting data'!AA156</f>
        <v>20647247.703624781</v>
      </c>
      <c r="AB159">
        <f>'Net zero Activity data'!BD50*'Net zero supporting data'!AB156</f>
        <v>22103032.776992746</v>
      </c>
      <c r="AC159">
        <f>'Net zero Activity data'!BE50*'Net zero supporting data'!AC156</f>
        <v>23610836.544984374</v>
      </c>
      <c r="AD159">
        <f>'Net zero Activity data'!BF50*'Net zero supporting data'!AD156</f>
        <v>25139615.67997884</v>
      </c>
      <c r="AE159">
        <f>'Net zero Activity data'!BG50*'Net zero supporting data'!AE156</f>
        <v>25468771.596924312</v>
      </c>
      <c r="AF159">
        <f>'Net zero Activity data'!BH50*'Net zero supporting data'!AF156</f>
        <v>25801099.522149935</v>
      </c>
      <c r="AG159">
        <f>'Net zero Activity data'!BI50*'Net zero supporting data'!AG156</f>
        <v>26141796.107723333</v>
      </c>
      <c r="AH159">
        <f>'Net zero Activity data'!BJ50*'Net zero supporting data'!AH156</f>
        <v>26492535.004857194</v>
      </c>
      <c r="AI159">
        <f>'Net zero Activity data'!BK50*'Net zero supporting data'!AI156</f>
        <v>26856551.105961524</v>
      </c>
      <c r="AJ159">
        <f>'Net zero Activity data'!BL50*'Net zero supporting data'!AJ156</f>
        <v>27250688.336867843</v>
      </c>
      <c r="AK159">
        <f>'Net zero Activity data'!BM50*'Net zero supporting data'!AK156</f>
        <v>27484069.804828666</v>
      </c>
      <c r="AL159">
        <f>'Net zero Activity data'!BN50*'Net zero supporting data'!AL156</f>
        <v>27692303.467067268</v>
      </c>
      <c r="AM159">
        <f>'Net zero Activity data'!BO50*'Net zero supporting data'!AM156</f>
        <v>27903664.130153015</v>
      </c>
      <c r="AN159">
        <f>'Net zero Activity data'!BP50*'Net zero supporting data'!AN156</f>
        <v>28107985.76129587</v>
      </c>
    </row>
    <row r="160" spans="1:48" x14ac:dyDescent="0.25">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3013674.9880565736</v>
      </c>
      <c r="L160">
        <f>'Net zero Activity data'!AN51*'Net zero supporting data'!L156</f>
        <v>6091889.0715113375</v>
      </c>
      <c r="M160">
        <f>'Net zero Activity data'!AO51*'Net zero supporting data'!M156</f>
        <v>9228186.0684451014</v>
      </c>
      <c r="N160">
        <f>'Net zero Activity data'!AP51*'Net zero supporting data'!N156</f>
        <v>12434981.730059804</v>
      </c>
      <c r="O160">
        <f>'Net zero Activity data'!AQ51*'Net zero supporting data'!O156</f>
        <v>15700561.447235182</v>
      </c>
      <c r="P160">
        <f>'Net zero Activity data'!AR51*'Net zero supporting data'!P156</f>
        <v>19001663.796781402</v>
      </c>
      <c r="Q160">
        <f>'Net zero Activity data'!AS51*'Net zero supporting data'!Q156</f>
        <v>22350458.081858896</v>
      </c>
      <c r="R160">
        <f>'Net zero Activity data'!AT51*'Net zero supporting data'!R156</f>
        <v>25750007.012474623</v>
      </c>
      <c r="S160">
        <f>'Net zero Activity data'!AU51*'Net zero supporting data'!S156</f>
        <v>29270567.878016956</v>
      </c>
      <c r="T160">
        <f>'Net zero Activity data'!AV51*'Net zero supporting data'!T156</f>
        <v>32810831.462514795</v>
      </c>
      <c r="U160">
        <f>'Net zero Activity data'!AW51*'Net zero supporting data'!U156</f>
        <v>36472314.626997061</v>
      </c>
      <c r="V160">
        <f>'Net zero Activity data'!AX51*'Net zero supporting data'!V156</f>
        <v>40219484.892388485</v>
      </c>
      <c r="W160">
        <f>'Net zero Activity data'!AY51*'Net zero supporting data'!W156</f>
        <v>44124101.794967249</v>
      </c>
      <c r="X160">
        <f>'Net zero Activity data'!AZ51*'Net zero supporting data'!X156</f>
        <v>48160055.814185634</v>
      </c>
      <c r="Y160">
        <f>'Net zero Activity data'!BA51*'Net zero supporting data'!Y156</f>
        <v>52138764.595095851</v>
      </c>
      <c r="Z160">
        <f>'Net zero Activity data'!BB51*'Net zero supporting data'!Z156</f>
        <v>56189184.317793481</v>
      </c>
      <c r="AA160">
        <f>'Net zero Activity data'!BC51*'Net zero supporting data'!AA156</f>
        <v>60371948.644737661</v>
      </c>
      <c r="AB160">
        <f>'Net zero Activity data'!BD51*'Net zero supporting data'!AB156</f>
        <v>64628621.638093427</v>
      </c>
      <c r="AC160">
        <f>'Net zero Activity data'!BE51*'Net zero supporting data'!AC156</f>
        <v>69037395.773715958</v>
      </c>
      <c r="AD160">
        <f>'Net zero Activity data'!BF51*'Net zero supporting data'!AD156</f>
        <v>73507501.269221261</v>
      </c>
      <c r="AE160">
        <f>'Net zero Activity data'!BG51*'Net zero supporting data'!AE156</f>
        <v>74469943.54720366</v>
      </c>
      <c r="AF160">
        <f>'Net zero Activity data'!BH51*'Net zero supporting data'!AF156</f>
        <v>75441660.684660763</v>
      </c>
      <c r="AG160">
        <f>'Net zero Activity data'!BI51*'Net zero supporting data'!AG156</f>
        <v>76437847.540309489</v>
      </c>
      <c r="AH160">
        <f>'Net zero Activity data'!BJ51*'Net zero supporting data'!AH156</f>
        <v>77463397.821365088</v>
      </c>
      <c r="AI160">
        <f>'Net zero Activity data'!BK51*'Net zero supporting data'!AI156</f>
        <v>78527770.258659512</v>
      </c>
      <c r="AJ160">
        <f>'Net zero Activity data'!BL51*'Net zero supporting data'!AJ156</f>
        <v>79680215.998876885</v>
      </c>
      <c r="AK160">
        <f>'Net zero Activity data'!BM51*'Net zero supporting data'!AK156</f>
        <v>80362616.588079423</v>
      </c>
      <c r="AL160">
        <f>'Net zero Activity data'!BN51*'Net zero supporting data'!AL156</f>
        <v>80971485.728568658</v>
      </c>
      <c r="AM160">
        <f>'Net zero Activity data'!BO51*'Net zero supporting data'!AM156</f>
        <v>81589498.128114298</v>
      </c>
      <c r="AN160">
        <f>'Net zero Activity data'!BP51*'Net zero supporting data'!AN156</f>
        <v>82186928.604051292</v>
      </c>
    </row>
    <row r="161" spans="1:40" x14ac:dyDescent="0.25">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161214.61959985385</v>
      </c>
      <c r="L161">
        <f>'Net zero Activity data'!AN52*'Net zero supporting data'!L156</f>
        <v>325881.71690721513</v>
      </c>
      <c r="M161">
        <f>'Net zero Activity data'!AO52*'Net zero supporting data'!M156</f>
        <v>493655.92259184906</v>
      </c>
      <c r="N161">
        <f>'Net zero Activity data'!AP52*'Net zero supporting data'!N156</f>
        <v>665201.40933826892</v>
      </c>
      <c r="O161">
        <f>'Net zero Activity data'!AQ52*'Net zero supporting data'!O156</f>
        <v>839891.51161002193</v>
      </c>
      <c r="P161">
        <f>'Net zero Activity data'!AR52*'Net zero supporting data'!P156</f>
        <v>1016481.8744233218</v>
      </c>
      <c r="Q161">
        <f>'Net zero Activity data'!AS52*'Net zero supporting data'!Q156</f>
        <v>1195623.48688203</v>
      </c>
      <c r="R161">
        <f>'Net zero Activity data'!AT52*'Net zero supporting data'!R156</f>
        <v>1377480.1867027793</v>
      </c>
      <c r="S161">
        <f>'Net zero Activity data'!AU52*'Net zero supporting data'!S156</f>
        <v>1565810.3427301701</v>
      </c>
      <c r="T161">
        <f>'Net zero Activity data'!AV52*'Net zero supporting data'!T156</f>
        <v>1755194.4831301563</v>
      </c>
      <c r="U161">
        <f>'Net zero Activity data'!AW52*'Net zero supporting data'!U156</f>
        <v>1951063.1875765952</v>
      </c>
      <c r="V161">
        <f>'Net zero Activity data'!AX52*'Net zero supporting data'!V156</f>
        <v>2151515.668784772</v>
      </c>
      <c r="W161">
        <f>'Net zero Activity data'!AY52*'Net zero supporting data'!W156</f>
        <v>2360390.6573376446</v>
      </c>
      <c r="X161">
        <f>'Net zero Activity data'!AZ52*'Net zero supporting data'!X156</f>
        <v>2576291.44110145</v>
      </c>
      <c r="Y161">
        <f>'Net zero Activity data'!BA52*'Net zero supporting data'!Y156</f>
        <v>2789129.9273864874</v>
      </c>
      <c r="Z161">
        <f>'Net zero Activity data'!BB52*'Net zero supporting data'!Z156</f>
        <v>3005804.544723222</v>
      </c>
      <c r="AA161">
        <f>'Net zero Activity data'!BC52*'Net zero supporting data'!AA156</f>
        <v>3229558.8521772558</v>
      </c>
      <c r="AB161">
        <f>'Net zero Activity data'!BD52*'Net zero supporting data'!AB156</f>
        <v>3457266.8565587625</v>
      </c>
      <c r="AC161">
        <f>'Net zero Activity data'!BE52*'Net zero supporting data'!AC156</f>
        <v>3693111.4144466748</v>
      </c>
      <c r="AD161">
        <f>'Net zero Activity data'!BF52*'Net zero supporting data'!AD156</f>
        <v>3932236.8542784685</v>
      </c>
      <c r="AE161">
        <f>'Net zero Activity data'!BG52*'Net zero supporting data'!AE156</f>
        <v>3983722.0895299995</v>
      </c>
      <c r="AF161">
        <f>'Net zero Activity data'!BH52*'Net zero supporting data'!AF156</f>
        <v>4035703.4774681935</v>
      </c>
      <c r="AG161">
        <f>'Net zero Activity data'!BI52*'Net zero supporting data'!AG156</f>
        <v>4088993.8573599393</v>
      </c>
      <c r="AH161">
        <f>'Net zero Activity data'!BJ52*'Net zero supporting data'!AH156</f>
        <v>4143855.0149486414</v>
      </c>
      <c r="AI161">
        <f>'Net zero Activity data'!BK52*'Net zero supporting data'!AI156</f>
        <v>4200792.9390018396</v>
      </c>
      <c r="AJ161">
        <f>'Net zero Activity data'!BL52*'Net zero supporting data'!AJ156</f>
        <v>4262442.2881701877</v>
      </c>
      <c r="AK161">
        <f>'Net zero Activity data'!BM52*'Net zero supporting data'!AK156</f>
        <v>4298946.8720549773</v>
      </c>
      <c r="AL161">
        <f>'Net zero Activity data'!BN52*'Net zero supporting data'!AL156</f>
        <v>4331517.9380322555</v>
      </c>
      <c r="AM161">
        <f>'Net zero Activity data'!BO52*'Net zero supporting data'!AM156</f>
        <v>4364578.1168158315</v>
      </c>
      <c r="AN161">
        <f>'Net zero Activity data'!BP52*'Net zero supporting data'!AN156</f>
        <v>4396537.2787351636</v>
      </c>
    </row>
    <row r="162" spans="1:40" x14ac:dyDescent="0.25">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1028627.9841281585</v>
      </c>
      <c r="L162">
        <f>'Net zero Activity data'!AN53*'Net zero supporting data'!L156</f>
        <v>2077541.871433852</v>
      </c>
      <c r="M162">
        <f>'Net zero Activity data'!AO53*'Net zero supporting data'!M156</f>
        <v>3137213.3715605983</v>
      </c>
      <c r="N162">
        <f>'Net zero Activity data'!AP53*'Net zero supporting data'!N156</f>
        <v>4217702.8742989479</v>
      </c>
      <c r="O162">
        <f>'Net zero Activity data'!AQ53*'Net zero supporting data'!O156</f>
        <v>5304347.3918948732</v>
      </c>
      <c r="P162">
        <f>'Net zero Activity data'!AR53*'Net zero supporting data'!P156</f>
        <v>6378919.142342194</v>
      </c>
      <c r="Q162">
        <f>'Net zero Activity data'!AS53*'Net zero supporting data'!Q156</f>
        <v>7455587.8590329345</v>
      </c>
      <c r="R162">
        <f>'Net zero Activity data'!AT53*'Net zero supporting data'!R156</f>
        <v>8539103.6851094905</v>
      </c>
      <c r="S162">
        <f>'Net zero Activity data'!AU53*'Net zero supporting data'!S156</f>
        <v>9697622.5604208298</v>
      </c>
      <c r="T162">
        <f>'Net zero Activity data'!AV53*'Net zero supporting data'!T156</f>
        <v>10835495.218818802</v>
      </c>
      <c r="U162">
        <f>'Net zero Activity data'!AW53*'Net zero supporting data'!U156</f>
        <v>11939800.255413916</v>
      </c>
      <c r="V162">
        <f>'Net zero Activity data'!AX53*'Net zero supporting data'!V156</f>
        <v>13053734.184054777</v>
      </c>
      <c r="W162">
        <f>'Net zero Activity data'!AY53*'Net zero supporting data'!W156</f>
        <v>14236724.359112212</v>
      </c>
      <c r="X162">
        <f>'Net zero Activity data'!AZ53*'Net zero supporting data'!X156</f>
        <v>15459326.128489342</v>
      </c>
      <c r="Y162">
        <f>'Net zero Activity data'!BA53*'Net zero supporting data'!Y156</f>
        <v>16559652.199726874</v>
      </c>
      <c r="Z162">
        <f>'Net zero Activity data'!BB53*'Net zero supporting data'!Z156</f>
        <v>17646622.097702127</v>
      </c>
      <c r="AA162">
        <f>'Net zero Activity data'!BC53*'Net zero supporting data'!AA156</f>
        <v>18766032.942258414</v>
      </c>
      <c r="AB162">
        <f>'Net zero Activity data'!BD53*'Net zero supporting data'!AB156</f>
        <v>19867288.996873539</v>
      </c>
      <c r="AC162">
        <f>'Net zero Activity data'!BE53*'Net zero supporting data'!AC156</f>
        <v>21007045.999149863</v>
      </c>
      <c r="AD162">
        <f>'Net zero Activity data'!BF53*'Net zero supporting data'!AD156</f>
        <v>22112298.332441352</v>
      </c>
      <c r="AE162">
        <f>'Net zero Activity data'!BG53*'Net zero supporting data'!AE156</f>
        <v>22295713.284001756</v>
      </c>
      <c r="AF162">
        <f>'Net zero Activity data'!BH53*'Net zero supporting data'!AF156</f>
        <v>22467239.650522571</v>
      </c>
      <c r="AG162">
        <f>'Net zero Activity data'!BI53*'Net zero supporting data'!AG156</f>
        <v>22637242.68352313</v>
      </c>
      <c r="AH162">
        <f>'Net zero Activity data'!BJ53*'Net zero supporting data'!AH156</f>
        <v>22808254.975432102</v>
      </c>
      <c r="AI162">
        <f>'Net zero Activity data'!BK53*'Net zero supporting data'!AI156</f>
        <v>22985545.598952085</v>
      </c>
      <c r="AJ162">
        <f>'Net zero Activity data'!BL53*'Net zero supporting data'!AJ156</f>
        <v>23199175.443043176</v>
      </c>
      <c r="AK162">
        <f>'Net zero Activity data'!BM53*'Net zero supporting data'!AK156</f>
        <v>23093118.933673441</v>
      </c>
      <c r="AL162">
        <f>'Net zero Activity data'!BN53*'Net zero supporting data'!AL156</f>
        <v>22932180.940983374</v>
      </c>
      <c r="AM162">
        <f>'Net zero Activity data'!BO53*'Net zero supporting data'!AM156</f>
        <v>22769425.603232779</v>
      </c>
      <c r="AN162">
        <f>'Net zero Activity data'!BP53*'Net zero supporting data'!AN156</f>
        <v>22586959.909280635</v>
      </c>
    </row>
    <row r="163" spans="1:40" x14ac:dyDescent="0.25">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1251085.4792981015</v>
      </c>
      <c r="L163">
        <f>'Net zero Activity data'!AN55*'Net zero supporting data'!L156</f>
        <v>2586886.5177331003</v>
      </c>
      <c r="M163">
        <f>'Net zero Activity data'!AO55*'Net zero supporting data'!M156</f>
        <v>3997996.9545104746</v>
      </c>
      <c r="N163">
        <f>'Net zero Activity data'!AP55*'Net zero supporting data'!N156</f>
        <v>5499560.7129968908</v>
      </c>
      <c r="O163">
        <f>'Net zero Activity data'!AQ55*'Net zero supporting data'!O156</f>
        <v>7075062.3996156584</v>
      </c>
      <c r="P163">
        <f>'Net zero Activity data'!AR55*'Net zero supporting data'!P156</f>
        <v>8701484.1254451536</v>
      </c>
      <c r="Q163">
        <f>'Net zero Activity data'!AS55*'Net zero supporting data'!Q156</f>
        <v>10398861.933517713</v>
      </c>
      <c r="R163">
        <f>'Net zero Activity data'!AT55*'Net zero supporting data'!R156</f>
        <v>12175620.333938614</v>
      </c>
      <c r="S163">
        <f>'Net zero Activity data'!AU55*'Net zero supporting data'!S156</f>
        <v>14133281.582733644</v>
      </c>
      <c r="T163">
        <f>'Net zero Activity data'!AV55*'Net zero supporting data'!T156</f>
        <v>16138224.249554954</v>
      </c>
      <c r="U163">
        <f>'Net zero Activity data'!AW55*'Net zero supporting data'!U156</f>
        <v>18372690.747547861</v>
      </c>
      <c r="V163">
        <f>'Net zero Activity data'!AX55*'Net zero supporting data'!V156</f>
        <v>20754196.005487114</v>
      </c>
      <c r="W163">
        <f>'Net zero Activity data'!AY55*'Net zero supporting data'!W156</f>
        <v>23389036.874238025</v>
      </c>
      <c r="X163">
        <f>'Net zero Activity data'!AZ55*'Net zero supporting data'!X156</f>
        <v>26246320.496329792</v>
      </c>
      <c r="Y163">
        <f>'Net zero Activity data'!BA55*'Net zero supporting data'!Y156</f>
        <v>29057479.590348843</v>
      </c>
      <c r="Z163">
        <f>'Net zero Activity data'!BB55*'Net zero supporting data'!Z156</f>
        <v>32008047.081527602</v>
      </c>
      <c r="AA163">
        <f>'Net zero Activity data'!BC55*'Net zero supporting data'!AA156</f>
        <v>35191007.681639604</v>
      </c>
      <c r="AB163">
        <f>'Net zero Activity data'!BD55*'Net zero supporting data'!AB156</f>
        <v>38524685.446464926</v>
      </c>
      <c r="AC163">
        <f>'Net zero Activity data'!BE55*'Net zero supporting data'!AC156</f>
        <v>42130376.687688768</v>
      </c>
      <c r="AD163">
        <f>'Net zero Activity data'!BF55*'Net zero supporting data'!AD156</f>
        <v>45876665.448383369</v>
      </c>
      <c r="AE163">
        <f>'Net zero Activity data'!BG55*'Net zero supporting data'!AE156</f>
        <v>47562356.518475823</v>
      </c>
      <c r="AF163">
        <f>'Net zero Activity data'!BH55*'Net zero supporting data'!AF156</f>
        <v>49285247.446939103</v>
      </c>
      <c r="AG163">
        <f>'Net zero Activity data'!BI55*'Net zero supporting data'!AG156</f>
        <v>51069611.358312525</v>
      </c>
      <c r="AH163">
        <f>'Net zero Activity data'!BJ55*'Net zero supporting data'!AH156</f>
        <v>52924267.124764979</v>
      </c>
      <c r="AI163">
        <f>'Net zero Activity data'!BK55*'Net zero supporting data'!AI156</f>
        <v>54865428.015612952</v>
      </c>
      <c r="AJ163">
        <f>'Net zero Activity data'!BL55*'Net zero supporting data'!AJ156</f>
        <v>56971879.200741515</v>
      </c>
      <c r="AK163">
        <f>'Net zero Activity data'!BM55*'Net zero supporting data'!AK156</f>
        <v>58355671.437431663</v>
      </c>
      <c r="AL163">
        <f>'Net zero Activity data'!BN55*'Net zero supporting data'!AL156</f>
        <v>59639284.012611002</v>
      </c>
      <c r="AM163">
        <f>'Net zero Activity data'!BO55*'Net zero supporting data'!AM156</f>
        <v>60954474.997585893</v>
      </c>
      <c r="AN163">
        <f>'Net zero Activity data'!BP55*'Net zero supporting data'!AN156</f>
        <v>62253467.865605243</v>
      </c>
    </row>
    <row r="164" spans="1:40" x14ac:dyDescent="0.25">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190091.40958081803</v>
      </c>
      <c r="L164">
        <f>'Net zero Activity data'!AN56*'Net zero supporting data'!L156</f>
        <v>381984.89147838688</v>
      </c>
      <c r="M164">
        <f>'Net zero Activity data'!AO56*'Net zero supporting data'!M156</f>
        <v>575813.63881371135</v>
      </c>
      <c r="N164">
        <f>'Net zero Activity data'!AP56*'Net zero supporting data'!N156</f>
        <v>771746.84483193082</v>
      </c>
      <c r="O164">
        <f>'Net zero Activity data'!AQ56*'Net zero supporting data'!O156</f>
        <v>969913.30165336432</v>
      </c>
      <c r="P164">
        <f>'Net zero Activity data'!AR56*'Net zero supporting data'!P156</f>
        <v>1169709.9014821034</v>
      </c>
      <c r="Q164">
        <f>'Net zero Activity data'!AS56*'Net zero supporting data'!Q156</f>
        <v>1370900.7630601875</v>
      </c>
      <c r="R164">
        <f>'Net zero Activity data'!AT56*'Net zero supporting data'!R156</f>
        <v>1573222.0245758023</v>
      </c>
      <c r="S164">
        <f>'Net zero Activity data'!AU56*'Net zero supporting data'!S156</f>
        <v>1776472.2211962831</v>
      </c>
      <c r="T164">
        <f>'Net zero Activity data'!AV56*'Net zero supporting data'!T156</f>
        <v>1980236.2486913693</v>
      </c>
      <c r="U164">
        <f>'Net zero Activity data'!AW56*'Net zero supporting data'!U156</f>
        <v>2185197.2866850216</v>
      </c>
      <c r="V164">
        <f>'Net zero Activity data'!AX56*'Net zero supporting data'!V156</f>
        <v>2391249.6040989133</v>
      </c>
      <c r="W164">
        <f>'Net zero Activity data'!AY56*'Net zero supporting data'!W156</f>
        <v>2598405.9191195285</v>
      </c>
      <c r="X164">
        <f>'Net zero Activity data'!AZ56*'Net zero supporting data'!X156</f>
        <v>2806559.3432900659</v>
      </c>
      <c r="Y164">
        <f>'Net zero Activity data'!BA56*'Net zero supporting data'!Y156</f>
        <v>3015408.8377852701</v>
      </c>
      <c r="Z164">
        <f>'Net zero Activity data'!BB56*'Net zero supporting data'!Z156</f>
        <v>3225173.1840471416</v>
      </c>
      <c r="AA164">
        <f>'Net zero Activity data'!BC56*'Net zero supporting data'!AA156</f>
        <v>3435862.8199147102</v>
      </c>
      <c r="AB164">
        <f>'Net zero Activity data'!BD56*'Net zero supporting data'!AB156</f>
        <v>3647345.8728722595</v>
      </c>
      <c r="AC164">
        <f>'Net zero Activity data'!BE56*'Net zero supporting data'!AC156</f>
        <v>3859645.2797179981</v>
      </c>
      <c r="AD164">
        <f>'Net zero Activity data'!BF56*'Net zero supporting data'!AD156</f>
        <v>4072584.2694595768</v>
      </c>
      <c r="AE164">
        <f>'Net zero Activity data'!BG56*'Net zero supporting data'!AE156</f>
        <v>4082215.1113978112</v>
      </c>
      <c r="AF164">
        <f>'Net zero Activity data'!BH56*'Net zero supporting data'!AF156</f>
        <v>4091522.1373449522</v>
      </c>
      <c r="AG164">
        <f>'Net zero Activity data'!BI56*'Net zero supporting data'!AG156</f>
        <v>4100504.2957955627</v>
      </c>
      <c r="AH164">
        <f>'Net zero Activity data'!BJ56*'Net zero supporting data'!AH156</f>
        <v>4109149.4240345457</v>
      </c>
      <c r="AI164">
        <f>'Net zero Activity data'!BK56*'Net zero supporting data'!AI156</f>
        <v>4117451.4569802713</v>
      </c>
      <c r="AJ164">
        <f>'Net zero Activity data'!BL56*'Net zero supporting data'!AJ156</f>
        <v>4125510.372123471</v>
      </c>
      <c r="AK164">
        <f>'Net zero Activity data'!BM56*'Net zero supporting data'!AK156</f>
        <v>4132664.4396733535</v>
      </c>
      <c r="AL164">
        <f>'Net zero Activity data'!BN56*'Net zero supporting data'!AL156</f>
        <v>4139359.2172065242</v>
      </c>
      <c r="AM164">
        <f>'Net zero Activity data'!BO56*'Net zero supporting data'!AM156</f>
        <v>4145676.9954726095</v>
      </c>
      <c r="AN164">
        <f>'Net zero Activity data'!BP56*'Net zero supporting data'!AN156</f>
        <v>4151570.4226139984</v>
      </c>
    </row>
    <row r="165" spans="1:40" x14ac:dyDescent="0.25">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24032.998384068866</v>
      </c>
      <c r="L165">
        <f>'Net zero Activity data'!AN58*'Net zero supporting data'!L156</f>
        <v>48434.11842152488</v>
      </c>
      <c r="M165">
        <f>'Net zero Activity data'!AO58*'Net zero supporting data'!M156</f>
        <v>73221.58102040799</v>
      </c>
      <c r="N165">
        <f>'Net zero Activity data'!AP58*'Net zero supporting data'!N156</f>
        <v>98420.876471156735</v>
      </c>
      <c r="O165">
        <f>'Net zero Activity data'!AQ58*'Net zero supporting data'!O156</f>
        <v>124050.14337076973</v>
      </c>
      <c r="P165">
        <f>'Net zero Activity data'!AR58*'Net zero supporting data'!P156</f>
        <v>149989.61210422812</v>
      </c>
      <c r="Q165">
        <f>'Net zero Activity data'!AS58*'Net zero supporting data'!Q156</f>
        <v>176190.1946110088</v>
      </c>
      <c r="R165">
        <f>'Net zero Activity data'!AT58*'Net zero supporting data'!R156</f>
        <v>202598.3075474716</v>
      </c>
      <c r="S165">
        <f>'Net zero Activity data'!AU58*'Net zero supporting data'!S156</f>
        <v>229172.81618541243</v>
      </c>
      <c r="T165">
        <f>'Net zero Activity data'!AV58*'Net zero supporting data'!T156</f>
        <v>255833.17603418359</v>
      </c>
      <c r="U165">
        <f>'Net zero Activity data'!AW58*'Net zero supporting data'!U156</f>
        <v>282704.88418575184</v>
      </c>
      <c r="V165">
        <f>'Net zero Activity data'!AX58*'Net zero supporting data'!V156</f>
        <v>309765.4987680522</v>
      </c>
      <c r="W165">
        <f>'Net zero Activity data'!AY58*'Net zero supporting data'!W156</f>
        <v>337014.96310276113</v>
      </c>
      <c r="X165">
        <f>'Net zero Activity data'!AZ58*'Net zero supporting data'!X156</f>
        <v>364431.15602979582</v>
      </c>
      <c r="Y165">
        <f>'Net zero Activity data'!BA58*'Net zero supporting data'!Y156</f>
        <v>391956.27477447683</v>
      </c>
      <c r="Z165">
        <f>'Net zero Activity data'!BB58*'Net zero supporting data'!Z156</f>
        <v>419629.2279855138</v>
      </c>
      <c r="AA165">
        <f>'Net zero Activity data'!BC58*'Net zero supporting data'!AA156</f>
        <v>447450.25851699355</v>
      </c>
      <c r="AB165">
        <f>'Net zero Activity data'!BD58*'Net zero supporting data'!AB156</f>
        <v>475393.47027208639</v>
      </c>
      <c r="AC165">
        <f>'Net zero Activity data'!BE58*'Net zero supporting data'!AC156</f>
        <v>503461.71604937781</v>
      </c>
      <c r="AD165">
        <f>'Net zero Activity data'!BF58*'Net zero supporting data'!AD156</f>
        <v>531621.22609659238</v>
      </c>
      <c r="AE165">
        <f>'Net zero Activity data'!BG58*'Net zero supporting data'!AE156</f>
        <v>533238.87735865242</v>
      </c>
      <c r="AF165">
        <f>'Net zero Activity data'!BH58*'Net zero supporting data'!AF156</f>
        <v>534785.02696369973</v>
      </c>
      <c r="AG165">
        <f>'Net zero Activity data'!BI58*'Net zero supporting data'!AG156</f>
        <v>536260.30141050229</v>
      </c>
      <c r="AH165">
        <f>'Net zero Activity data'!BJ58*'Net zero supporting data'!AH156</f>
        <v>537663.25829856005</v>
      </c>
      <c r="AI165">
        <f>'Net zero Activity data'!BK58*'Net zero supporting data'!AI156</f>
        <v>538993.53991115175</v>
      </c>
      <c r="AJ165">
        <f>'Net zero Activity data'!BL58*'Net zero supporting data'!AJ156</f>
        <v>540270.03258174972</v>
      </c>
      <c r="AK165">
        <f>'Net zero Activity data'!BM58*'Net zero supporting data'!AK156</f>
        <v>541373.24901675177</v>
      </c>
      <c r="AL165">
        <f>'Net zero Activity data'!BN58*'Net zero supporting data'!AL156</f>
        <v>542385.0532368439</v>
      </c>
      <c r="AM165">
        <f>'Net zero Activity data'!BO58*'Net zero supporting data'!AM156</f>
        <v>543321.04402558121</v>
      </c>
      <c r="AN165">
        <f>'Net zero Activity data'!BP58*'Net zero supporting data'!AN156</f>
        <v>544173.28391980927</v>
      </c>
    </row>
    <row r="166" spans="1:40" x14ac:dyDescent="0.25">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330852.44370862638</v>
      </c>
      <c r="L166">
        <f>'Net zero Activity data'!AN62*'Net zero supporting data'!L156</f>
        <v>665249.32109695999</v>
      </c>
      <c r="M166">
        <f>'Net zero Activity data'!AO62*'Net zero supporting data'!M156</f>
        <v>1000213.1533565015</v>
      </c>
      <c r="N166">
        <f>'Net zero Activity data'!AP62*'Net zero supporting data'!N156</f>
        <v>1339203.7056611662</v>
      </c>
      <c r="O166">
        <f>'Net zero Activity data'!AQ62*'Net zero supporting data'!O156</f>
        <v>1677533.71868125</v>
      </c>
      <c r="P166">
        <f>'Net zero Activity data'!AR62*'Net zero supporting data'!P156</f>
        <v>2009758.5951402001</v>
      </c>
      <c r="Q166">
        <f>'Net zero Activity data'!AS62*'Net zero supporting data'!Q156</f>
        <v>2340860.5666457652</v>
      </c>
      <c r="R166">
        <f>'Net zero Activity data'!AT62*'Net zero supporting data'!R156</f>
        <v>2672701.1457914687</v>
      </c>
      <c r="S166">
        <f>'Net zero Activity data'!AU62*'Net zero supporting data'!S156</f>
        <v>3027831.3283475284</v>
      </c>
      <c r="T166">
        <f>'Net zero Activity data'!AV62*'Net zero supporting data'!T156</f>
        <v>3375244.6571051423</v>
      </c>
      <c r="U166">
        <f>'Net zero Activity data'!AW62*'Net zero supporting data'!U156</f>
        <v>3743559.1845738622</v>
      </c>
      <c r="V166">
        <f>'Net zero Activity data'!AX62*'Net zero supporting data'!V156</f>
        <v>4121370.135942074</v>
      </c>
      <c r="W166">
        <f>'Net zero Activity data'!AY62*'Net zero supporting data'!W156</f>
        <v>4529107.0090581728</v>
      </c>
      <c r="X166">
        <f>'Net zero Activity data'!AZ62*'Net zero supporting data'!X156</f>
        <v>4957968.7863664366</v>
      </c>
      <c r="Y166">
        <f>'Net zero Activity data'!BA62*'Net zero supporting data'!Y156</f>
        <v>5353930.0877573621</v>
      </c>
      <c r="Z166">
        <f>'Net zero Activity data'!BB62*'Net zero supporting data'!Z156</f>
        <v>5753749.932156954</v>
      </c>
      <c r="AA166">
        <f>'Net zero Activity data'!BC62*'Net zero supporting data'!AA156</f>
        <v>6173736.6574027007</v>
      </c>
      <c r="AB166">
        <f>'Net zero Activity data'!BD62*'Net zero supporting data'!AB156</f>
        <v>6597191.2995000295</v>
      </c>
      <c r="AC166">
        <f>'Net zero Activity data'!BE62*'Net zero supporting data'!AC156</f>
        <v>7044576.8268595552</v>
      </c>
      <c r="AD166">
        <f>'Net zero Activity data'!BF62*'Net zero supporting data'!AD156</f>
        <v>7491045.6120353257</v>
      </c>
      <c r="AE166">
        <f>'Net zero Activity data'!BG62*'Net zero supporting data'!AE156</f>
        <v>7596230.7898938004</v>
      </c>
      <c r="AF166">
        <f>'Net zero Activity data'!BH62*'Net zero supporting data'!AF156</f>
        <v>7700006.9380071415</v>
      </c>
      <c r="AG166">
        <f>'Net zero Activity data'!BI62*'Net zero supporting data'!AG156</f>
        <v>7806142.0007954463</v>
      </c>
      <c r="AH166">
        <f>'Net zero Activity data'!BJ62*'Net zero supporting data'!AH156</f>
        <v>7915643.0967661859</v>
      </c>
      <c r="AI166">
        <f>'Net zero Activity data'!BK62*'Net zero supporting data'!AI156</f>
        <v>8030549.5437438935</v>
      </c>
      <c r="AJ166">
        <f>'Net zero Activity data'!BL62*'Net zero supporting data'!AJ156</f>
        <v>8162075.8745930651</v>
      </c>
      <c r="AK166">
        <f>'Net zero Activity data'!BM62*'Net zero supporting data'!AK156</f>
        <v>8178468.3593600318</v>
      </c>
      <c r="AL166">
        <f>'Net zero Activity data'!BN62*'Net zero supporting data'!AL156</f>
        <v>8176394.914168776</v>
      </c>
      <c r="AM166">
        <f>'Net zero Activity data'!BO62*'Net zero supporting data'!AM156</f>
        <v>8175447.2658600351</v>
      </c>
      <c r="AN166">
        <f>'Net zero Activity data'!BP62*'Net zero supporting data'!AN156</f>
        <v>8168872.7344874423</v>
      </c>
    </row>
    <row r="167" spans="1:40" x14ac:dyDescent="0.25">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550544.53664608055</v>
      </c>
      <c r="L167">
        <f>'Net zero Activity data'!AN64*'Net zero supporting data'!L156</f>
        <v>1126763.2516185862</v>
      </c>
      <c r="M167">
        <f>'Net zero Activity data'!AO64*'Net zero supporting data'!M156</f>
        <v>1726425.0979646333</v>
      </c>
      <c r="N167">
        <f>'Net zero Activity data'!AP64*'Net zero supporting data'!N156</f>
        <v>2353159.4193816991</v>
      </c>
      <c r="O167">
        <f>'Net zero Activity data'!AQ64*'Net zero supporting data'!O156</f>
        <v>3003103.9433854008</v>
      </c>
      <c r="P167">
        <f>'Net zero Activity data'!AR64*'Net zero supporting data'!P156</f>
        <v>3669597.4905121126</v>
      </c>
      <c r="Q167">
        <f>'Net zero Activity data'!AS64*'Net zero supporting data'!Q156</f>
        <v>4356705.9505424621</v>
      </c>
      <c r="R167">
        <f>'Net zero Activity data'!AT64*'Net zero supporting data'!R156</f>
        <v>5065701.8842975609</v>
      </c>
      <c r="S167">
        <f>'Net zero Activity data'!AU64*'Net zero supporting data'!S156</f>
        <v>5819481.6784085557</v>
      </c>
      <c r="T167">
        <f>'Net zero Activity data'!AV64*'Net zero supporting data'!T156</f>
        <v>6586061.1417142805</v>
      </c>
      <c r="U167">
        <f>'Net zero Activity data'!AW64*'Net zero supporting data'!U156</f>
        <v>7397432.5604309319</v>
      </c>
      <c r="V167">
        <f>'Net zero Activity data'!AX64*'Net zero supporting data'!V156</f>
        <v>8242408.3782052137</v>
      </c>
      <c r="W167">
        <f>'Net zero Activity data'!AY64*'Net zero supporting data'!W156</f>
        <v>9144652.9919275548</v>
      </c>
      <c r="X167">
        <f>'Net zero Activity data'!AZ64*'Net zero supporting data'!X156</f>
        <v>10096127.705256175</v>
      </c>
      <c r="Y167">
        <f>'Net zero Activity data'!BA64*'Net zero supporting data'!Y156</f>
        <v>11035162.36040793</v>
      </c>
      <c r="Z167">
        <f>'Net zero Activity data'!BB64*'Net zero supporting data'!Z156</f>
        <v>12003864.27056363</v>
      </c>
      <c r="AA167">
        <f>'Net zero Activity data'!BC64*'Net zero supporting data'!AA156</f>
        <v>13022514.627431633</v>
      </c>
      <c r="AB167">
        <f>'Net zero Activity data'!BD64*'Net zero supporting data'!AB156</f>
        <v>14072049.772681443</v>
      </c>
      <c r="AC167">
        <f>'Net zero Activity data'!BE64*'Net zero supporting data'!AC156</f>
        <v>15178787.640265264</v>
      </c>
      <c r="AD167">
        <f>'Net zero Activity data'!BF64*'Net zero supporting data'!AD156</f>
        <v>16312751.167426396</v>
      </c>
      <c r="AE167">
        <f>'Net zero Activity data'!BG64*'Net zero supporting data'!AE156</f>
        <v>16691442.787898619</v>
      </c>
      <c r="AF167">
        <f>'Net zero Activity data'!BH64*'Net zero supporting data'!AF156</f>
        <v>17074826.505450472</v>
      </c>
      <c r="AG167">
        <f>'Net zero Activity data'!BI64*'Net zero supporting data'!AG156</f>
        <v>17468106.000167713</v>
      </c>
      <c r="AH167">
        <f>'Net zero Activity data'!BJ64*'Net zero supporting data'!AH156</f>
        <v>17873048.650943406</v>
      </c>
      <c r="AI167">
        <f>'Net zero Activity data'!BK64*'Net zero supporting data'!AI156</f>
        <v>18292997.646650042</v>
      </c>
      <c r="AJ167">
        <f>'Net zero Activity data'!BL64*'Net zero supporting data'!AJ156</f>
        <v>18744870.03942471</v>
      </c>
      <c r="AK167">
        <f>'Net zero Activity data'!BM64*'Net zero supporting data'!AK156</f>
        <v>19037349.319330618</v>
      </c>
      <c r="AL167">
        <f>'Net zero Activity data'!BN64*'Net zero supporting data'!AL156</f>
        <v>19305497.811528418</v>
      </c>
      <c r="AM167">
        <f>'Net zero Activity data'!BO64*'Net zero supporting data'!AM156</f>
        <v>19577670.546213426</v>
      </c>
      <c r="AN167">
        <f>'Net zero Activity data'!BP64*'Net zero supporting data'!AN156</f>
        <v>19843626.81865041</v>
      </c>
    </row>
    <row r="168" spans="1:40" x14ac:dyDescent="0.25">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2258091.6663828031</v>
      </c>
      <c r="L168">
        <f>'Net zero Activity data'!AN65*'Net zero supporting data'!L156</f>
        <v>4627922.1150791561</v>
      </c>
      <c r="M168">
        <f>'Net zero Activity data'!AO65*'Net zero supporting data'!M156</f>
        <v>7078759.6160987578</v>
      </c>
      <c r="N168">
        <f>'Net zero Activity data'!AP65*'Net zero supporting data'!N156</f>
        <v>9648060.8904646151</v>
      </c>
      <c r="O168">
        <f>'Net zero Activity data'!AQ65*'Net zero supporting data'!O156</f>
        <v>12285913.281195154</v>
      </c>
      <c r="P168">
        <f>'Net zero Activity data'!AR65*'Net zero supporting data'!P156</f>
        <v>14938709.470752519</v>
      </c>
      <c r="Q168">
        <f>'Net zero Activity data'!AS65*'Net zero supporting data'!Q156</f>
        <v>17664100.388462037</v>
      </c>
      <c r="R168">
        <f>'Net zero Activity data'!AT65*'Net zero supporting data'!R156</f>
        <v>20487177.063915085</v>
      </c>
      <c r="S168">
        <f>'Net zero Activity data'!AU65*'Net zero supporting data'!S156</f>
        <v>23673931.509643257</v>
      </c>
      <c r="T168">
        <f>'Net zero Activity data'!AV65*'Net zero supporting data'!T156</f>
        <v>26875837.508762542</v>
      </c>
      <c r="U168">
        <f>'Net zero Activity data'!AW65*'Net zero supporting data'!U156</f>
        <v>30425654.979945984</v>
      </c>
      <c r="V168">
        <f>'Net zero Activity data'!AX65*'Net zero supporting data'!V156</f>
        <v>34198406.478918687</v>
      </c>
      <c r="W168">
        <f>'Net zero Activity data'!AY65*'Net zero supporting data'!W156</f>
        <v>38450362.544366971</v>
      </c>
      <c r="X168">
        <f>'Net zero Activity data'!AZ65*'Net zero supporting data'!X156</f>
        <v>43090063.402759485</v>
      </c>
      <c r="Y168">
        <f>'Net zero Activity data'!BA65*'Net zero supporting data'!Y156</f>
        <v>47455880.648512118</v>
      </c>
      <c r="Z168">
        <f>'Net zero Activity data'!BB65*'Net zero supporting data'!Z156</f>
        <v>51999628.87199802</v>
      </c>
      <c r="AA168">
        <f>'Net zero Activity data'!BC65*'Net zero supporting data'!AA156</f>
        <v>56935722.334050462</v>
      </c>
      <c r="AB168">
        <f>'Net zero Activity data'!BD65*'Net zero supporting data'!AB156</f>
        <v>62061022.399913356</v>
      </c>
      <c r="AC168">
        <f>'Net zero Activity data'!BE65*'Net zero supporting data'!AC156</f>
        <v>67650283.718660623</v>
      </c>
      <c r="AD168">
        <f>'Net zero Activity data'!BF65*'Net zero supporting data'!AD156</f>
        <v>73389021.869076952</v>
      </c>
      <c r="AE168">
        <f>'Net zero Activity data'!BG65*'Net zero supporting data'!AE156</f>
        <v>76012041.470113933</v>
      </c>
      <c r="AF168">
        <f>'Net zero Activity data'!BH65*'Net zero supporting data'!AF156</f>
        <v>78674728.889903471</v>
      </c>
      <c r="AG168">
        <f>'Net zero Activity data'!BI65*'Net zero supporting data'!AG156</f>
        <v>81430149.301141828</v>
      </c>
      <c r="AH168">
        <f>'Net zero Activity data'!BJ65*'Net zero supporting data'!AH156</f>
        <v>84295404.993190795</v>
      </c>
      <c r="AI168">
        <f>'Net zero Activity data'!BK65*'Net zero supporting data'!AI156</f>
        <v>87303067.231111869</v>
      </c>
      <c r="AJ168">
        <f>'Net zero Activity data'!BL65*'Net zero supporting data'!AJ156</f>
        <v>90618618.94693172</v>
      </c>
      <c r="AK168">
        <f>'Net zero Activity data'!BM65*'Net zero supporting data'!AK156</f>
        <v>92335236.190986112</v>
      </c>
      <c r="AL168">
        <f>'Net zero Activity data'!BN65*'Net zero supporting data'!AL156</f>
        <v>93815335.524082169</v>
      </c>
      <c r="AM168">
        <f>'Net zero Activity data'!BO65*'Net zero supporting data'!AM156</f>
        <v>95342160.937563196</v>
      </c>
      <c r="AN168">
        <f>'Net zero Activity data'!BP65*'Net zero supporting data'!AN156</f>
        <v>96815214.093133822</v>
      </c>
    </row>
    <row r="169" spans="1:40" x14ac:dyDescent="0.25">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399234.11812357011</v>
      </c>
      <c r="L169">
        <f>'Net zero Activity data'!AN47-'Net zero supporting data'!L157</f>
        <v>378114.56261965452</v>
      </c>
      <c r="M169">
        <f>'Net zero Activity data'!AO47-'Net zero supporting data'!M157</f>
        <v>357029.51939124626</v>
      </c>
      <c r="N169">
        <f>'Net zero Activity data'!AP47-'Net zero supporting data'!N157</f>
        <v>335961.05741120363</v>
      </c>
      <c r="O169">
        <f>'Net zero Activity data'!AQ47-'Net zero supporting data'!O157</f>
        <v>314897.32140609133</v>
      </c>
      <c r="P169">
        <f>'Net zero Activity data'!AR47-'Net zero supporting data'!P157</f>
        <v>293846.94097357022</v>
      </c>
      <c r="Q169">
        <f>'Net zero Activity data'!AS47-'Net zero supporting data'!Q157</f>
        <v>272812.65640348161</v>
      </c>
      <c r="R169">
        <f>'Net zero Activity data'!AT47-'Net zero supporting data'!R157</f>
        <v>251786.10280085402</v>
      </c>
      <c r="S169">
        <f>'Net zero Activity data'!AU47-'Net zero supporting data'!S157</f>
        <v>230765.91116206712</v>
      </c>
      <c r="T169">
        <f>'Net zero Activity data'!AV47-'Net zero supporting data'!T157</f>
        <v>209741.28728558801</v>
      </c>
      <c r="U169">
        <f>'Net zero Activity data'!AW47-'Net zero supporting data'!U157</f>
        <v>188731.24345569254</v>
      </c>
      <c r="V169">
        <f>'Net zero Activity data'!AX47-'Net zero supporting data'!V157</f>
        <v>167723.24286505062</v>
      </c>
      <c r="W169">
        <f>'Net zero Activity data'!AY47-'Net zero supporting data'!W157</f>
        <v>146723.80723887047</v>
      </c>
      <c r="X169">
        <f>'Net zero Activity data'!AZ47-'Net zero supporting data'!X157</f>
        <v>125729.29027234291</v>
      </c>
      <c r="Y169">
        <f>'Net zero Activity data'!BA47-'Net zero supporting data'!Y157</f>
        <v>104744.3963214446</v>
      </c>
      <c r="Z169">
        <f>'Net zero Activity data'!BB47-'Net zero supporting data'!Z157</f>
        <v>83776.844351310458</v>
      </c>
      <c r="AA169">
        <f>'Net zero Activity data'!BC47-'Net zero supporting data'!AA157</f>
        <v>62818.800384760718</v>
      </c>
      <c r="AB169">
        <f>'Net zero Activity data'!BD47-'Net zero supporting data'!AB157</f>
        <v>41869.218735599308</v>
      </c>
      <c r="AC169">
        <f>'Net zero Activity data'!BE47-'Net zero supporting data'!AC157</f>
        <v>20929.715795274067</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2634.9451796155636</v>
      </c>
      <c r="L170">
        <f>'Net zero Activity data'!AN48-'Net zero supporting data'!L158</f>
        <v>2495.5561132897201</v>
      </c>
      <c r="M170">
        <f>'Net zero Activity data'!AO48-'Net zero supporting data'!M158</f>
        <v>2356.3948279822257</v>
      </c>
      <c r="N170">
        <f>'Net zero Activity data'!AP48-'Net zero supporting data'!N158</f>
        <v>2217.3429789139441</v>
      </c>
      <c r="O170">
        <f>'Net zero Activity data'!AQ48-'Net zero supporting data'!O158</f>
        <v>2078.3223212802031</v>
      </c>
      <c r="P170">
        <f>'Net zero Activity data'!AR48-'Net zero supporting data'!P158</f>
        <v>1939.3898104255636</v>
      </c>
      <c r="Q170">
        <f>'Net zero Activity data'!AS48-'Net zero supporting data'!Q158</f>
        <v>1800.5635322629787</v>
      </c>
      <c r="R170">
        <f>'Net zero Activity data'!AT48-'Net zero supporting data'!R158</f>
        <v>1661.788278485637</v>
      </c>
      <c r="S170">
        <f>'Net zero Activity data'!AU48-'Net zero supporting data'!S158</f>
        <v>1523.0550136696434</v>
      </c>
      <c r="T170">
        <f>'Net zero Activity data'!AV48-'Net zero supporting data'!T158</f>
        <v>1384.2924960848813</v>
      </c>
      <c r="U170">
        <f>'Net zero Activity data'!AW48-'Net zero supporting data'!U158</f>
        <v>1245.6262068075712</v>
      </c>
      <c r="V170">
        <f>'Net zero Activity data'!AX48-'Net zero supporting data'!V158</f>
        <v>1106.9734029093345</v>
      </c>
      <c r="W170">
        <f>'Net zero Activity data'!AY48-'Net zero supporting data'!W158</f>
        <v>968.37712777654542</v>
      </c>
      <c r="X170">
        <f>'Net zero Activity data'!AZ48-'Net zero supporting data'!X158</f>
        <v>829.81331579746347</v>
      </c>
      <c r="Y170">
        <f>'Net zero Activity data'!BA48-'Net zero supporting data'!Y158</f>
        <v>691.31301572153461</v>
      </c>
      <c r="Z170">
        <f>'Net zero Activity data'!BB48-'Net zero supporting data'!Z158</f>
        <v>552.92717271864922</v>
      </c>
      <c r="AA170">
        <f>'Net zero Activity data'!BC48-'Net zero supporting data'!AA158</f>
        <v>414.60408253942069</v>
      </c>
      <c r="AB170">
        <f>'Net zero Activity data'!BD48-'Net zero supporting data'!AB158</f>
        <v>276.33684365495537</v>
      </c>
      <c r="AC170">
        <f>'Net zero Activity data'!BE48-'Net zero supporting data'!AC158</f>
        <v>138.13612424880876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1142</v>
      </c>
      <c r="B171">
        <f>'Net zero Activity data'!AD50-'Net zero supporting data'!B159</f>
        <v>20286067.697994635</v>
      </c>
      <c r="C171">
        <f>'Net zero Activity data'!AE50-'Net zero supporting data'!C159</f>
        <v>20399477.190366853</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20343279.638966501</v>
      </c>
      <c r="K171">
        <f>'Net zero Activity data'!AM50-'Net zero supporting data'!K159</f>
        <v>19582899.212230079</v>
      </c>
      <c r="L171">
        <f>'Net zero Activity data'!AN50-'Net zero supporting data'!L159</f>
        <v>18750872.038998984</v>
      </c>
      <c r="M171">
        <f>'Net zero Activity data'!AO50-'Net zero supporting data'!M159</f>
        <v>17884260.345459122</v>
      </c>
      <c r="N171">
        <f>'Net zero Activity data'!AP50-'Net zero supporting data'!N159</f>
        <v>17011089.006349169</v>
      </c>
      <c r="O171">
        <f>'Net zero Activity data'!AQ50-'Net zero supporting data'!O159</f>
        <v>16108808.241125226</v>
      </c>
      <c r="P171">
        <f>'Net zero Activity data'!AR50-'Net zero supporting data'!P159</f>
        <v>15163358.016446371</v>
      </c>
      <c r="Q171">
        <f>'Net zero Activity data'!AS50-'Net zero supporting data'!Q159</f>
        <v>14195762.177269343</v>
      </c>
      <c r="R171">
        <f>'Net zero Activity data'!AT50-'Net zero supporting data'!R159</f>
        <v>13209779.999448009</v>
      </c>
      <c r="S171">
        <f>'Net zero Activity data'!AU50-'Net zero supporting data'!S159</f>
        <v>12235121.827035323</v>
      </c>
      <c r="T171">
        <f>'Net zero Activity data'!AV50-'Net zero supporting data'!T159</f>
        <v>11221326.787958147</v>
      </c>
      <c r="U171">
        <f>'Net zero Activity data'!AW50-'Net zero supporting data'!U159</f>
        <v>10205637.163372274</v>
      </c>
      <c r="V171">
        <f>'Net zero Activity data'!AX50-'Net zero supporting data'!V159</f>
        <v>9170060.8834300973</v>
      </c>
      <c r="W171">
        <f>'Net zero Activity data'!AY50-'Net zero supporting data'!W159</f>
        <v>8125639.2941339202</v>
      </c>
      <c r="X171">
        <f>'Net zero Activity data'!AZ50-'Net zero supporting data'!X159</f>
        <v>7058902.2892119009</v>
      </c>
      <c r="Y171">
        <f>'Net zero Activity data'!BA50-'Net zero supporting data'!Y159</f>
        <v>5943831.0436236002</v>
      </c>
      <c r="Z171">
        <f>'Net zero Activity data'!BB50-'Net zero supporting data'!Z159</f>
        <v>4804184.8611724153</v>
      </c>
      <c r="AA171">
        <f>'Net zero Activity data'!BC50-'Net zero supporting data'!AA159</f>
        <v>3643631.9476984814</v>
      </c>
      <c r="AB171">
        <f>'Net zero Activity data'!BD50-'Net zero supporting data'!AB159</f>
        <v>2455892.5307769626</v>
      </c>
      <c r="AC171">
        <f>'Net zero Activity data'!BE50-'Net zero supporting data'!AC159</f>
        <v>1242675.6076307446</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1143</v>
      </c>
      <c r="B172">
        <f>'Net zero Activity data'!AD51-'Net zero supporting data'!B160</f>
        <v>59315868.867694005</v>
      </c>
      <c r="C172">
        <f>'Net zero Activity data'!AE51-'Net zero supporting data'!C160</f>
        <v>59647474.907762945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59483154.910453729</v>
      </c>
      <c r="K172">
        <f>'Net zero Activity data'!AM51-'Net zero supporting data'!K160</f>
        <v>57259824.773074895</v>
      </c>
      <c r="L172">
        <f>'Net zero Activity data'!AN51-'Net zero supporting data'!L160</f>
        <v>54827001.643602036</v>
      </c>
      <c r="M172">
        <f>'Net zero Activity data'!AO51-'Net zero supporting data'!M160</f>
        <v>52293054.38785556</v>
      </c>
      <c r="N172">
        <f>'Net zero Activity data'!AP51-'Net zero supporting data'!N160</f>
        <v>49739926.920239218</v>
      </c>
      <c r="O172">
        <f>'Net zero Activity data'!AQ51-'Net zero supporting data'!O160</f>
        <v>47101684.341705546</v>
      </c>
      <c r="P172">
        <f>'Net zero Activity data'!AR51-'Net zero supporting data'!P160</f>
        <v>44337215.525823265</v>
      </c>
      <c r="Q172">
        <f>'Net zero Activity data'!AS51-'Net zero supporting data'!Q160</f>
        <v>41507993.580595098</v>
      </c>
      <c r="R172">
        <f>'Net zero Activity data'!AT51-'Net zero supporting data'!R160</f>
        <v>38625010.518711939</v>
      </c>
      <c r="S172">
        <f>'Net zero Activity data'!AU51-'Net zero supporting data'!S160</f>
        <v>35775138.517576285</v>
      </c>
      <c r="T172">
        <f>'Net zero Activity data'!AV51-'Net zero supporting data'!T160</f>
        <v>32810831.462514795</v>
      </c>
      <c r="U172">
        <f>'Net zero Activity data'!AW51-'Net zero supporting data'!U160</f>
        <v>29840984.69481577</v>
      </c>
      <c r="V172">
        <f>'Net zero Activity data'!AX51-'Net zero supporting data'!V160</f>
        <v>26812989.928258985</v>
      </c>
      <c r="W172">
        <f>'Net zero Activity data'!AY51-'Net zero supporting data'!W160</f>
        <v>23759131.735751584</v>
      </c>
      <c r="X172">
        <f>'Net zero Activity data'!AZ51-'Net zero supporting data'!X160</f>
        <v>20640023.920365259</v>
      </c>
      <c r="Y172">
        <f>'Net zero Activity data'!BA51-'Net zero supporting data'!Y160</f>
        <v>17379588.198365264</v>
      </c>
      <c r="Z172">
        <f>'Net zero Activity data'!BB51-'Net zero supporting data'!Z160</f>
        <v>14047296.07944835</v>
      </c>
      <c r="AA172">
        <f>'Net zero Activity data'!BC51-'Net zero supporting data'!AA160</f>
        <v>10653873.290247798</v>
      </c>
      <c r="AB172">
        <f>'Net zero Activity data'!BD51-'Net zero supporting data'!AB160</f>
        <v>7180957.9597881287</v>
      </c>
      <c r="AC172">
        <f>'Net zero Activity data'!BE51-'Net zero supporting data'!AC160</f>
        <v>3633547.1459850222</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1144</v>
      </c>
      <c r="B173">
        <f>'Net zero Activity data'!AD52-'Net zero supporting data'!B161</f>
        <v>3173064.5386902587</v>
      </c>
      <c r="C173">
        <f>'Net zero Activity data'!AE52-'Net zero supporting data'!C161</f>
        <v>3190803.5921112783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3182013.3987547159</v>
      </c>
      <c r="K173">
        <f>'Net zero Activity data'!AM52-'Net zero supporting data'!K161</f>
        <v>3063077.7723972229</v>
      </c>
      <c r="L173">
        <f>'Net zero Activity data'!AN52-'Net zero supporting data'!L161</f>
        <v>2932935.4521649359</v>
      </c>
      <c r="M173">
        <f>'Net zero Activity data'!AO52-'Net zero supporting data'!M161</f>
        <v>2797383.5613538106</v>
      </c>
      <c r="N173">
        <f>'Net zero Activity data'!AP52-'Net zero supporting data'!N161</f>
        <v>2660805.6373530752</v>
      </c>
      <c r="O173">
        <f>'Net zero Activity data'!AQ52-'Net zero supporting data'!O161</f>
        <v>2519674.5348300659</v>
      </c>
      <c r="P173">
        <f>'Net zero Activity data'!AR52-'Net zero supporting data'!P161</f>
        <v>2371791.0403210842</v>
      </c>
      <c r="Q173">
        <f>'Net zero Activity data'!AS52-'Net zero supporting data'!Q161</f>
        <v>2220443.6184951989</v>
      </c>
      <c r="R173">
        <f>'Net zero Activity data'!AT52-'Net zero supporting data'!R161</f>
        <v>2066220.280054169</v>
      </c>
      <c r="S173">
        <f>'Net zero Activity data'!AU52-'Net zero supporting data'!S161</f>
        <v>1913768.1966702081</v>
      </c>
      <c r="T173">
        <f>'Net zero Activity data'!AV52-'Net zero supporting data'!T161</f>
        <v>1755194.4831301563</v>
      </c>
      <c r="U173">
        <f>'Net zero Activity data'!AW52-'Net zero supporting data'!U161</f>
        <v>1596324.426199032</v>
      </c>
      <c r="V173">
        <f>'Net zero Activity data'!AX52-'Net zero supporting data'!V161</f>
        <v>1434343.7791898474</v>
      </c>
      <c r="W173">
        <f>'Net zero Activity data'!AY52-'Net zero supporting data'!W161</f>
        <v>1270979.5847202693</v>
      </c>
      <c r="X173">
        <f>'Net zero Activity data'!AZ52-'Net zero supporting data'!X161</f>
        <v>1104124.9033291922</v>
      </c>
      <c r="Y173">
        <f>'Net zero Activity data'!BA52-'Net zero supporting data'!Y161</f>
        <v>929709.97579549486</v>
      </c>
      <c r="Z173">
        <f>'Net zero Activity data'!BB52-'Net zero supporting data'!Z161</f>
        <v>751451.13618080411</v>
      </c>
      <c r="AA173">
        <f>'Net zero Activity data'!BC52-'Net zero supporting data'!AA161</f>
        <v>569922.15038422029</v>
      </c>
      <c r="AB173">
        <f>'Net zero Activity data'!BD52-'Net zero supporting data'!AB161</f>
        <v>384140.76183986105</v>
      </c>
      <c r="AC173">
        <f>'Net zero Activity data'!BE52-'Net zero supporting data'!AC161</f>
        <v>194374.28497087583</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20182918.256115068</v>
      </c>
      <c r="K174">
        <f>'Net zero Activity data'!AM53-'Net zero supporting data'!K162</f>
        <v>19543931.698435012</v>
      </c>
      <c r="L174">
        <f>'Net zero Activity data'!AN53-'Net zero supporting data'!L162</f>
        <v>18697876.842904668</v>
      </c>
      <c r="M174">
        <f>'Net zero Activity data'!AO53-'Net zero supporting data'!M162</f>
        <v>17777542.438843384</v>
      </c>
      <c r="N174">
        <f>'Net zero Activity data'!AP53-'Net zero supporting data'!N162</f>
        <v>16870811.497195788</v>
      </c>
      <c r="O174">
        <f>'Net zero Activity data'!AQ53-'Net zero supporting data'!O162</f>
        <v>15913042.17568462</v>
      </c>
      <c r="P174">
        <f>'Net zero Activity data'!AR53-'Net zero supporting data'!P162</f>
        <v>14884144.66546512</v>
      </c>
      <c r="Q174">
        <f>'Net zero Activity data'!AS53-'Net zero supporting data'!Q162</f>
        <v>13846091.738204023</v>
      </c>
      <c r="R174">
        <f>'Net zero Activity data'!AT53-'Net zero supporting data'!R162</f>
        <v>12808655.527664239</v>
      </c>
      <c r="S174">
        <f>'Net zero Activity data'!AU53-'Net zero supporting data'!S162</f>
        <v>11852649.796069905</v>
      </c>
      <c r="T174">
        <f>'Net zero Activity data'!AV53-'Net zero supporting data'!T162</f>
        <v>10835495.218818802</v>
      </c>
      <c r="U174">
        <f>'Net zero Activity data'!AW53-'Net zero supporting data'!U162</f>
        <v>9768927.4817022942</v>
      </c>
      <c r="V174">
        <f>'Net zero Activity data'!AX53-'Net zero supporting data'!V162</f>
        <v>8702489.4560365155</v>
      </c>
      <c r="W174">
        <f>'Net zero Activity data'!AY53-'Net zero supporting data'!W162</f>
        <v>7665928.5010604169</v>
      </c>
      <c r="X174">
        <f>'Net zero Activity data'!AZ53-'Net zero supporting data'!X162</f>
        <v>6625425.4836382829</v>
      </c>
      <c r="Y174">
        <f>'Net zero Activity data'!BA53-'Net zero supporting data'!Y162</f>
        <v>5519884.0665756185</v>
      </c>
      <c r="Z174">
        <f>'Net zero Activity data'!BB53-'Net zero supporting data'!Z162</f>
        <v>4411655.5244255252</v>
      </c>
      <c r="AA174">
        <f>'Net zero Activity data'!BC53-'Net zero supporting data'!AA162</f>
        <v>3311652.8721632399</v>
      </c>
      <c r="AB174">
        <f>'Net zero Activity data'!BD53-'Net zero supporting data'!AB162</f>
        <v>2207476.5552081615</v>
      </c>
      <c r="AC174">
        <f>'Net zero Activity data'!BE53-'Net zero supporting data'!AC162</f>
        <v>1105633.9999552481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24129022.140224971</v>
      </c>
      <c r="F175">
        <f>'Net zero Activity data'!AH55-'Net zero supporting data'!F163</f>
        <v>24632268.79006654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23970292.951184135</v>
      </c>
      <c r="K175">
        <f>'Net zero Activity data'!AM55-'Net zero supporting data'!K163</f>
        <v>23770624.106663927</v>
      </c>
      <c r="L175">
        <f>'Net zero Activity data'!AN55-'Net zero supporting data'!L163</f>
        <v>23281978.6595979</v>
      </c>
      <c r="M175">
        <f>'Net zero Activity data'!AO55-'Net zero supporting data'!M163</f>
        <v>22655316.075559355</v>
      </c>
      <c r="N175">
        <f>'Net zero Activity data'!AP55-'Net zero supporting data'!N163</f>
        <v>21998242.851987563</v>
      </c>
      <c r="O175">
        <f>'Net zero Activity data'!AQ55-'Net zero supporting data'!O163</f>
        <v>21225187.198846973</v>
      </c>
      <c r="P175">
        <f>'Net zero Activity data'!AR55-'Net zero supporting data'!P163</f>
        <v>20303462.959372029</v>
      </c>
      <c r="Q175">
        <f>'Net zero Activity data'!AS55-'Net zero supporting data'!Q163</f>
        <v>19312172.162247181</v>
      </c>
      <c r="R175">
        <f>'Net zero Activity data'!AT55-'Net zero supporting data'!R163</f>
        <v>18263430.500907924</v>
      </c>
      <c r="S175">
        <f>'Net zero Activity data'!AU55-'Net zero supporting data'!S163</f>
        <v>17274010.823341124</v>
      </c>
      <c r="T175">
        <f>'Net zero Activity data'!AV55-'Net zero supporting data'!T163</f>
        <v>16138224.249554954</v>
      </c>
      <c r="U175">
        <f>'Net zero Activity data'!AW55-'Net zero supporting data'!U163</f>
        <v>15032201.520720974</v>
      </c>
      <c r="V175">
        <f>'Net zero Activity data'!AX55-'Net zero supporting data'!V163</f>
        <v>13836130.670324735</v>
      </c>
      <c r="W175">
        <f>'Net zero Activity data'!AY55-'Net zero supporting data'!W163</f>
        <v>12594096.778435852</v>
      </c>
      <c r="X175">
        <f>'Net zero Activity data'!AZ55-'Net zero supporting data'!X163</f>
        <v>11248423.069855615</v>
      </c>
      <c r="Y175">
        <f>'Net zero Activity data'!BA55-'Net zero supporting data'!Y163</f>
        <v>9685826.5301162712</v>
      </c>
      <c r="Z175">
        <f>'Net zero Activity data'!BB55-'Net zero supporting data'!Z163</f>
        <v>8002011.7703818865</v>
      </c>
      <c r="AA175">
        <f>'Net zero Activity data'!BC55-'Net zero supporting data'!AA163</f>
        <v>6210177.8261716813</v>
      </c>
      <c r="AB175">
        <f>'Net zero Activity data'!BD55-'Net zero supporting data'!AB163</f>
        <v>4280520.6051627547</v>
      </c>
      <c r="AC175">
        <f>'Net zero Activity data'!BE55-'Net zero supporting data'!AC163</f>
        <v>2217388.2467204407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1147</v>
      </c>
      <c r="B176">
        <f>'Net zero Activity data'!AD56-'Net zero supporting data'!B164</f>
        <v>3713804.3562294124</v>
      </c>
      <c r="C176">
        <f>'Net zero Activity data'!AE56-'Net zero supporting data'!C164</f>
        <v>3715812.3984274277</v>
      </c>
      <c r="D176">
        <f>'Net zero Activity data'!AF56-'Net zero supporting data'!D164</f>
        <v>3720613.5519879567</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3785545.0607327749</v>
      </c>
      <c r="K176">
        <f>'Net zero Activity data'!AM56-'Net zero supporting data'!K164</f>
        <v>3611736.7820355427</v>
      </c>
      <c r="L176">
        <f>'Net zero Activity data'!AN56-'Net zero supporting data'!L164</f>
        <v>3437864.0233054818</v>
      </c>
      <c r="M176">
        <f>'Net zero Activity data'!AO56-'Net zero supporting data'!M164</f>
        <v>3262943.9532776969</v>
      </c>
      <c r="N176">
        <f>'Net zero Activity data'!AP56-'Net zero supporting data'!N164</f>
        <v>3086987.3793277228</v>
      </c>
      <c r="O176">
        <f>'Net zero Activity data'!AQ56-'Net zero supporting data'!O164</f>
        <v>2909739.9049600931</v>
      </c>
      <c r="P176">
        <f>'Net zero Activity data'!AR56-'Net zero supporting data'!P164</f>
        <v>2729323.1034582416</v>
      </c>
      <c r="Q176">
        <f>'Net zero Activity data'!AS56-'Net zero supporting data'!Q164</f>
        <v>2545958.5599689195</v>
      </c>
      <c r="R176">
        <f>'Net zero Activity data'!AT56-'Net zero supporting data'!R164</f>
        <v>2359833.0368637033</v>
      </c>
      <c r="S176">
        <f>'Net zero Activity data'!AU56-'Net zero supporting data'!S164</f>
        <v>2171243.8259065687</v>
      </c>
      <c r="T176">
        <f>'Net zero Activity data'!AV56-'Net zero supporting data'!T164</f>
        <v>1980236.2486913693</v>
      </c>
      <c r="U176">
        <f>'Net zero Activity data'!AW56-'Net zero supporting data'!U164</f>
        <v>1787888.6891059261</v>
      </c>
      <c r="V176">
        <f>'Net zero Activity data'!AX56-'Net zero supporting data'!V164</f>
        <v>1594166.4027326079</v>
      </c>
      <c r="W176">
        <f>'Net zero Activity data'!AY56-'Net zero supporting data'!W164</f>
        <v>1399141.6487566684</v>
      </c>
      <c r="X176">
        <f>'Net zero Activity data'!AZ56-'Net zero supporting data'!X164</f>
        <v>1202811.1471243128</v>
      </c>
      <c r="Y176">
        <f>'Net zero Activity data'!BA56-'Net zero supporting data'!Y164</f>
        <v>1005136.2792617558</v>
      </c>
      <c r="Z176">
        <f>'Net zero Activity data'!BB56-'Net zero supporting data'!Z164</f>
        <v>806293.29601178411</v>
      </c>
      <c r="AA176">
        <f>'Net zero Activity data'!BC56-'Net zero supporting data'!AA164</f>
        <v>606328.73292612378</v>
      </c>
      <c r="AB176">
        <f>'Net zero Activity data'!BD56-'Net zero supporting data'!AB164</f>
        <v>405260.65254136035</v>
      </c>
      <c r="AC176">
        <f>'Net zero Activity data'!BE56-'Net zero supporting data'!AC164</f>
        <v>203139.22524831397</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477260.45982372056</v>
      </c>
      <c r="K177">
        <f>'Net zero Activity data'!AM58-'Net zero supporting data'!K165</f>
        <v>456626.96929730836</v>
      </c>
      <c r="L177">
        <f>'Net zero Activity data'!AN58-'Net zero supporting data'!L165</f>
        <v>435907.06579372392</v>
      </c>
      <c r="M177">
        <f>'Net zero Activity data'!AO58-'Net zero supporting data'!M165</f>
        <v>414922.29244897852</v>
      </c>
      <c r="N177">
        <f>'Net zero Activity data'!AP58-'Net zero supporting data'!N165</f>
        <v>393683.50588462694</v>
      </c>
      <c r="O177">
        <f>'Net zero Activity data'!AQ58-'Net zero supporting data'!O165</f>
        <v>372150.43011230917</v>
      </c>
      <c r="P177">
        <f>'Net zero Activity data'!AR58-'Net zero supporting data'!P165</f>
        <v>349975.76157653233</v>
      </c>
      <c r="Q177">
        <f>'Net zero Activity data'!AS58-'Net zero supporting data'!Q165</f>
        <v>327210.36142044491</v>
      </c>
      <c r="R177">
        <f>'Net zero Activity data'!AT58-'Net zero supporting data'!R165</f>
        <v>303897.46132120746</v>
      </c>
      <c r="S177">
        <f>'Net zero Activity data'!AU58-'Net zero supporting data'!S165</f>
        <v>280100.10867105972</v>
      </c>
      <c r="T177">
        <f>'Net zero Activity data'!AV58-'Net zero supporting data'!T165</f>
        <v>255833.17603418359</v>
      </c>
      <c r="U177">
        <f>'Net zero Activity data'!AW58-'Net zero supporting data'!U165</f>
        <v>231303.99615197873</v>
      </c>
      <c r="V177">
        <f>'Net zero Activity data'!AX58-'Net zero supporting data'!V165</f>
        <v>206510.33251203469</v>
      </c>
      <c r="W177">
        <f>'Net zero Activity data'!AY58-'Net zero supporting data'!W165</f>
        <v>181469.59551687125</v>
      </c>
      <c r="X177">
        <f>'Net zero Activity data'!AZ58-'Net zero supporting data'!X165</f>
        <v>156184.78115562664</v>
      </c>
      <c r="Y177">
        <f>'Net zero Activity data'!BA58-'Net zero supporting data'!Y165</f>
        <v>130652.09159149212</v>
      </c>
      <c r="Z177">
        <f>'Net zero Activity data'!BB58-'Net zero supporting data'!Z165</f>
        <v>104907.30699637829</v>
      </c>
      <c r="AA177">
        <f>'Net zero Activity data'!BC58-'Net zero supporting data'!AA165</f>
        <v>78961.810326528095</v>
      </c>
      <c r="AB177">
        <f>'Net zero Activity data'!BD58-'Net zero supporting data'!AB165</f>
        <v>52821.496696898306</v>
      </c>
      <c r="AC177">
        <f>'Net zero Activity data'!BE58-'Net zero supporting data'!AC165</f>
        <v>26497.985055230209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1149</v>
      </c>
      <c r="B178">
        <f>'Net zero Activity data'!AD62-'Net zero supporting data'!B166</f>
        <v>7930919.3723073676</v>
      </c>
      <c r="C178">
        <f>'Net zero Activity data'!AE62-'Net zero supporting data'!C166</f>
        <v>7887809.5503911255</v>
      </c>
      <c r="D178">
        <f>'Net zero Activity data'!AF62-'Net zero supporting data'!D166</f>
        <v>7891347.8708342668</v>
      </c>
      <c r="E178">
        <f>'Net zero Activity data'!AG62-'Net zero supporting data'!E166</f>
        <v>7818899.2502508257</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7312981.3674521055</v>
      </c>
      <c r="J178">
        <f>'Net zero Activity data'!AL62-'Net zero supporting data'!J166</f>
        <v>6520325.2617935343</v>
      </c>
      <c r="K178">
        <f>'Net zero Activity data'!AM62-'Net zero supporting data'!K166</f>
        <v>6286196.4304639008</v>
      </c>
      <c r="L178">
        <f>'Net zero Activity data'!AN62-'Net zero supporting data'!L166</f>
        <v>5987243.8898726385</v>
      </c>
      <c r="M178">
        <f>'Net zero Activity data'!AO62-'Net zero supporting data'!M166</f>
        <v>5667874.5356868403</v>
      </c>
      <c r="N178">
        <f>'Net zero Activity data'!AP62-'Net zero supporting data'!N166</f>
        <v>5356814.822644664</v>
      </c>
      <c r="O178">
        <f>'Net zero Activity data'!AQ62-'Net zero supporting data'!O166</f>
        <v>5032601.1560437502</v>
      </c>
      <c r="P178">
        <f>'Net zero Activity data'!AR62-'Net zero supporting data'!P166</f>
        <v>4689436.7219938003</v>
      </c>
      <c r="Q178">
        <f>'Net zero Activity data'!AS62-'Net zero supporting data'!Q166</f>
        <v>4347312.4809135646</v>
      </c>
      <c r="R178">
        <f>'Net zero Activity data'!AT62-'Net zero supporting data'!R166</f>
        <v>4009051.7186872032</v>
      </c>
      <c r="S178">
        <f>'Net zero Activity data'!AU62-'Net zero supporting data'!S166</f>
        <v>3700682.7346469797</v>
      </c>
      <c r="T178">
        <f>'Net zero Activity data'!AV62-'Net zero supporting data'!T166</f>
        <v>3375244.6571051423</v>
      </c>
      <c r="U178">
        <f>'Net zero Activity data'!AW62-'Net zero supporting data'!U166</f>
        <v>3062912.0601058868</v>
      </c>
      <c r="V178">
        <f>'Net zero Activity data'!AX62-'Net zero supporting data'!V166</f>
        <v>2747580.0906280479</v>
      </c>
      <c r="W178">
        <f>'Net zero Activity data'!AY62-'Net zero supporting data'!W166</f>
        <v>2438749.9279544</v>
      </c>
      <c r="X178">
        <f>'Net zero Activity data'!AZ62-'Net zero supporting data'!X166</f>
        <v>2124843.7655856134</v>
      </c>
      <c r="Y178">
        <f>'Net zero Activity data'!BA62-'Net zero supporting data'!Y166</f>
        <v>1784643.3625857849</v>
      </c>
      <c r="Z178">
        <f>'Net zero Activity data'!BB62-'Net zero supporting data'!Z166</f>
        <v>1438437.4830392357</v>
      </c>
      <c r="AA178">
        <f>'Net zero Activity data'!BC62-'Net zero supporting data'!AA166</f>
        <v>1089482.93954165</v>
      </c>
      <c r="AB178">
        <f>'Net zero Activity data'!BD62-'Net zero supporting data'!AB166</f>
        <v>733021.25549999997</v>
      </c>
      <c r="AC178">
        <f>'Net zero Activity data'!BE62-'Net zero supporting data'!AC166</f>
        <v>370767.20141365752</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1150</v>
      </c>
      <c r="B179">
        <f>'Net zero Activity data'!AD64-'Net zero supporting data'!B167</f>
        <v>9991382.7736652121</v>
      </c>
      <c r="C179">
        <f>'Net zero Activity data'!AE64-'Net zero supporting data'!C167</f>
        <v>10194527.393101325</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11156570.250775764</v>
      </c>
      <c r="J179">
        <f>'Net zero Activity data'!AL64-'Net zero supporting data'!J167</f>
        <v>10707030.32971354</v>
      </c>
      <c r="K179">
        <f>'Net zero Activity data'!AM64-'Net zero supporting data'!K167</f>
        <v>10460346.19627553</v>
      </c>
      <c r="L179">
        <f>'Net zero Activity data'!AN64-'Net zero supporting data'!L167</f>
        <v>10140869.264567276</v>
      </c>
      <c r="M179">
        <f>'Net zero Activity data'!AO64-'Net zero supporting data'!M167</f>
        <v>9783075.5551329199</v>
      </c>
      <c r="N179">
        <f>'Net zero Activity data'!AP64-'Net zero supporting data'!N167</f>
        <v>9412637.6775267962</v>
      </c>
      <c r="O179">
        <f>'Net zero Activity data'!AQ64-'Net zero supporting data'!O167</f>
        <v>9009311.8301562034</v>
      </c>
      <c r="P179">
        <f>'Net zero Activity data'!AR64-'Net zero supporting data'!P167</f>
        <v>8562394.1445282642</v>
      </c>
      <c r="Q179">
        <f>'Net zero Activity data'!AS64-'Net zero supporting data'!Q167</f>
        <v>8091025.3367217155</v>
      </c>
      <c r="R179">
        <f>'Net zero Activity data'!AT64-'Net zero supporting data'!R167</f>
        <v>7598552.8264463432</v>
      </c>
      <c r="S179">
        <f>'Net zero Activity data'!AU64-'Net zero supporting data'!S167</f>
        <v>7112699.8291660137</v>
      </c>
      <c r="T179">
        <f>'Net zero Activity data'!AV64-'Net zero supporting data'!T167</f>
        <v>6586061.1417142805</v>
      </c>
      <c r="U179">
        <f>'Net zero Activity data'!AW64-'Net zero supporting data'!U167</f>
        <v>6052444.8221707614</v>
      </c>
      <c r="V179">
        <f>'Net zero Activity data'!AX64-'Net zero supporting data'!V167</f>
        <v>5494938.9188034739</v>
      </c>
      <c r="W179">
        <f>'Net zero Activity data'!AY64-'Net zero supporting data'!W167</f>
        <v>4924043.918730218</v>
      </c>
      <c r="X179">
        <f>'Net zero Activity data'!AZ64-'Net zero supporting data'!X167</f>
        <v>4326911.8736812137</v>
      </c>
      <c r="Y179">
        <f>'Net zero Activity data'!BA64-'Net zero supporting data'!Y167</f>
        <v>3678387.4534693044</v>
      </c>
      <c r="Z179">
        <f>'Net zero Activity data'!BB64-'Net zero supporting data'!Z167</f>
        <v>3000966.0676409025</v>
      </c>
      <c r="AA179">
        <f>'Net zero Activity data'!BC64-'Net zero supporting data'!AA167</f>
        <v>2298090.8166055772</v>
      </c>
      <c r="AB179">
        <f>'Net zero Activity data'!BD64-'Net zero supporting data'!AB167</f>
        <v>1563561.0858534873</v>
      </c>
      <c r="AC179">
        <f>'Net zero Activity data'!BE64-'Net zero supporting data'!AC167</f>
        <v>798883.56001395546</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43410793.2477988</v>
      </c>
      <c r="K180">
        <f>'Net zero Activity data'!AM65-'Net zero supporting data'!K168</f>
        <v>42903741.661273256</v>
      </c>
      <c r="L180">
        <f>'Net zero Activity data'!AN65-'Net zero supporting data'!L168</f>
        <v>41651299.035712399</v>
      </c>
      <c r="M180">
        <f>'Net zero Activity data'!AO65-'Net zero supporting data'!M168</f>
        <v>40112971.157892957</v>
      </c>
      <c r="N180">
        <f>'Net zero Activity data'!AP65-'Net zero supporting data'!N168</f>
        <v>38592243.56185846</v>
      </c>
      <c r="O180">
        <f>'Net zero Activity data'!AQ65-'Net zero supporting data'!O168</f>
        <v>36857739.843585461</v>
      </c>
      <c r="P180">
        <f>'Net zero Activity data'!AR65-'Net zero supporting data'!P168</f>
        <v>34856988.765089214</v>
      </c>
      <c r="Q180">
        <f>'Net zero Activity data'!AS65-'Net zero supporting data'!Q168</f>
        <v>32804757.864286639</v>
      </c>
      <c r="R180">
        <f>'Net zero Activity data'!AT65-'Net zero supporting data'!R168</f>
        <v>30730765.595872629</v>
      </c>
      <c r="S180">
        <f>'Net zero Activity data'!AU65-'Net zero supporting data'!S168</f>
        <v>28934805.178452872</v>
      </c>
      <c r="T180">
        <f>'Net zero Activity data'!AV65-'Net zero supporting data'!T168</f>
        <v>26875837.508762542</v>
      </c>
      <c r="U180">
        <f>'Net zero Activity data'!AW65-'Net zero supporting data'!U168</f>
        <v>24893717.71086489</v>
      </c>
      <c r="V180">
        <f>'Net zero Activity data'!AX65-'Net zero supporting data'!V168</f>
        <v>22798937.652612448</v>
      </c>
      <c r="W180">
        <f>'Net zero Activity data'!AY65-'Net zero supporting data'!W168</f>
        <v>20704041.37004374</v>
      </c>
      <c r="X180">
        <f>'Net zero Activity data'!AZ65-'Net zero supporting data'!X168</f>
        <v>18467170.02975405</v>
      </c>
      <c r="Y180">
        <f>'Net zero Activity data'!BA65-'Net zero supporting data'!Y168</f>
        <v>15818626.882837355</v>
      </c>
      <c r="Z180">
        <f>'Net zero Activity data'!BB65-'Net zero supporting data'!Z168</f>
        <v>12999907.217999481</v>
      </c>
      <c r="AA180">
        <f>'Net zero Activity data'!BC65-'Net zero supporting data'!AA168</f>
        <v>10047480.411891229</v>
      </c>
      <c r="AB180">
        <f>'Net zero Activity data'!BD65-'Net zero supporting data'!AB168</f>
        <v>6895669.1555459052</v>
      </c>
      <c r="AC180">
        <f>'Net zero Activity data'!BE65-'Net zero supporting data'!AC168</f>
        <v>3560541.2483505309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75" x14ac:dyDescent="0.25">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5">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128038.17694900191</v>
      </c>
      <c r="L197">
        <f>'Net zero Activity data'!AN9*'Net zero supporting data'!L196</f>
        <v>258601.4359497205</v>
      </c>
      <c r="M197">
        <f>'Net zero Activity data'!AO9*'Net zero supporting data'!M196</f>
        <v>390503.74575907341</v>
      </c>
      <c r="N197">
        <f>'Net zero Activity data'!AP9*'Net zero supporting data'!N196</f>
        <v>524997.37054647319</v>
      </c>
      <c r="O197">
        <f>'Net zero Activity data'!AQ9*'Net zero supporting data'!O196</f>
        <v>660257.13906476309</v>
      </c>
      <c r="P197">
        <f>'Net zero Activity data'!AR9*'Net zero supporting data'!P196</f>
        <v>794014.15331203525</v>
      </c>
      <c r="Q197">
        <f>'Net zero Activity data'!AS9*'Net zero supporting data'!Q196</f>
        <v>928032.18683845759</v>
      </c>
      <c r="R197">
        <f>'Net zero Activity data'!AT9*'Net zero supporting data'!R196</f>
        <v>1062902.5123661261</v>
      </c>
      <c r="S197">
        <f>'Net zero Activity data'!AU9*'Net zero supporting data'!S196</f>
        <v>1207108.8212014793</v>
      </c>
      <c r="T197">
        <f>'Net zero Activity data'!AV9*'Net zero supporting data'!T196</f>
        <v>1348745.1980349121</v>
      </c>
      <c r="U197">
        <f>'Net zero Activity data'!AW9*'Net zero supporting data'!U196</f>
        <v>1396130.3301285766</v>
      </c>
      <c r="V197">
        <f>'Net zero Activity data'!AX9*'Net zero supporting data'!V196</f>
        <v>1444319.8798941749</v>
      </c>
      <c r="W197">
        <f>'Net zero Activity data'!AY9*'Net zero supporting data'!W196</f>
        <v>1499479.580771029</v>
      </c>
      <c r="X197">
        <f>'Net zero Activity data'!AZ9*'Net zero supporting data'!X196</f>
        <v>1557762.8139339946</v>
      </c>
      <c r="Y197">
        <f>'Net zero Activity data'!BA9*'Net zero supporting data'!Y196</f>
        <v>1603200.6797133468</v>
      </c>
      <c r="Z197">
        <f>'Net zero Activity data'!BB9*'Net zero supporting data'!Z196</f>
        <v>1647418.7151923554</v>
      </c>
      <c r="AA197">
        <f>'Net zero Activity data'!BC9*'Net zero supporting data'!AA196</f>
        <v>1694670.1075334246</v>
      </c>
      <c r="AB197">
        <f>'Net zero Activity data'!BD9*'Net zero supporting data'!AB196</f>
        <v>1740241.7864075073</v>
      </c>
      <c r="AC197">
        <f>'Net zero Activity data'!BE9*'Net zero supporting data'!AC196</f>
        <v>1789105.226426603</v>
      </c>
      <c r="AD197">
        <f>'Net zero Activity data'!BF9*'Net zero supporting data'!AD196</f>
        <v>1834948.0475119946</v>
      </c>
      <c r="AE197">
        <f>'Net zero Activity data'!BG9*'Net zero supporting data'!AE196</f>
        <v>1896422.606862305</v>
      </c>
      <c r="AF197">
        <f>'Net zero Activity data'!BH9*'Net zero supporting data'!AF196</f>
        <v>1957622.3039053371</v>
      </c>
      <c r="AG197">
        <f>'Net zero Activity data'!BI9*'Net zero supporting data'!AG196</f>
        <v>2019397.7989801683</v>
      </c>
      <c r="AH197">
        <f>'Net zero Activity data'!BJ9*'Net zero supporting data'!AH196</f>
        <v>2081970.7899931599</v>
      </c>
      <c r="AI197">
        <f>'Net zero Activity data'!BK9*'Net zero supporting data'!AI196</f>
        <v>2145839.458054231</v>
      </c>
      <c r="AJ197">
        <f>'Net zero Activity data'!BL9*'Net zero supporting data'!AJ196</f>
        <v>2213911.6069966853</v>
      </c>
      <c r="AK197">
        <f>'Net zero Activity data'!BM9*'Net zero supporting data'!AK196</f>
        <v>2251699.0595890167</v>
      </c>
      <c r="AL197">
        <f>'Net zero Activity data'!BN9*'Net zero supporting data'!AL196</f>
        <v>2283581.3813771047</v>
      </c>
      <c r="AM197">
        <f>'Net zero Activity data'!BO9*'Net zero supporting data'!AM196</f>
        <v>2314611.2050956446</v>
      </c>
      <c r="AN197">
        <f>'Net zero Activity data'!BP9*'Net zero supporting data'!AN196</f>
        <v>2342921.1971579734</v>
      </c>
    </row>
    <row r="198" spans="1:48" x14ac:dyDescent="0.25">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4187105.0546584753</v>
      </c>
      <c r="K198" s="11">
        <f>'Net zero Activity data'!AM9-'Net zero supporting data'!K197</f>
        <v>4139901.054684395</v>
      </c>
      <c r="L198" s="11">
        <f>'Net zero Activity data'!AN9-'Net zero supporting data'!L197</f>
        <v>4051422.4965456212</v>
      </c>
      <c r="M198" s="11">
        <f>'Net zero Activity data'!AO9-'Net zero supporting data'!M197</f>
        <v>3948426.7626750758</v>
      </c>
      <c r="N198" s="11">
        <f>'Net zero Activity data'!AP9-'Net zero supporting data'!N197</f>
        <v>3849980.7173408037</v>
      </c>
      <c r="O198" s="11">
        <f>'Net zero Activity data'!AQ9-'Net zero supporting data'!O197</f>
        <v>3741457.1213669912</v>
      </c>
      <c r="P198" s="11">
        <f>'Net zero Activity data'!AR9-'Net zero supporting data'!P197</f>
        <v>3617175.5873103826</v>
      </c>
      <c r="Q198" s="11">
        <f>'Net zero Activity data'!AS9-'Net zero supporting data'!Q197</f>
        <v>3491168.702868484</v>
      </c>
      <c r="R198" s="11">
        <f>'Net zero Activity data'!AT9-'Net zero supporting data'!R197</f>
        <v>3365857.9558260655</v>
      </c>
      <c r="S198" s="11">
        <f>'Net zero Activity data'!AU9-'Net zero supporting data'!S197</f>
        <v>3263664.5906558512</v>
      </c>
      <c r="T198" s="11">
        <f>'Net zero Activity data'!AV9-'Net zero supporting data'!T197</f>
        <v>3147072.1287481282</v>
      </c>
      <c r="U198" s="11">
        <f>'Net zero Activity data'!AW9-'Net zero supporting data'!U197</f>
        <v>3107515.8960926384</v>
      </c>
      <c r="V198" s="11">
        <f>'Net zero Activity data'!AX9-'Net zero supporting data'!V197</f>
        <v>3069179.744775122</v>
      </c>
      <c r="W198" s="11">
        <f>'Net zero Activity data'!AY9-'Net zero supporting data'!W197</f>
        <v>3044397.9367169375</v>
      </c>
      <c r="X198" s="11">
        <f>'Net zero Activity data'!AZ9-'Net zero supporting data'!X197</f>
        <v>3023892.5211659893</v>
      </c>
      <c r="Y198" s="11">
        <f>'Net zero Activity data'!BA9-'Net zero supporting data'!Y197</f>
        <v>2977372.6908962149</v>
      </c>
      <c r="Z198" s="11">
        <f>'Net zero Activity data'!BB9-'Net zero supporting data'!Z197</f>
        <v>2928744.382564187</v>
      </c>
      <c r="AA198" s="11">
        <f>'Net zero Activity data'!BC9-'Net zero supporting data'!AA197</f>
        <v>2885519.3722866415</v>
      </c>
      <c r="AB198" s="11">
        <f>'Net zero Activity data'!BD9-'Net zero supporting data'!AB197</f>
        <v>2839341.862033301</v>
      </c>
      <c r="AC198" s="11">
        <f>'Net zero Activity data'!BE9-'Net zero supporting data'!AC197</f>
        <v>2798344.0721031474</v>
      </c>
      <c r="AD198" s="11">
        <f>'Net zero Activity data'!BF9-'Net zero supporting data'!AD197</f>
        <v>2752422.0712679913</v>
      </c>
      <c r="AE198" s="11">
        <f>'Net zero Activity data'!BG9-'Net zero supporting data'!AE197</f>
        <v>2728998.3854847802</v>
      </c>
      <c r="AF198" s="11">
        <f>'Net zero Activity data'!BH9-'Net zero supporting data'!AF197</f>
        <v>2703383.1815835601</v>
      </c>
      <c r="AG198" s="11">
        <f>'Net zero Activity data'!BI9-'Net zero supporting data'!AG197</f>
        <v>2676876.1521365019</v>
      </c>
      <c r="AH198" s="11">
        <f>'Net zero Activity data'!BJ9-'Net zero supporting data'!AH197</f>
        <v>2649781.0054458394</v>
      </c>
      <c r="AI198" s="11">
        <f>'Net zero Activity data'!BK9-'Net zero supporting data'!AI197</f>
        <v>2622692.6709551704</v>
      </c>
      <c r="AJ198" s="11">
        <f>'Net zero Activity data'!BL9-'Net zero supporting data'!AJ197</f>
        <v>2598939.7125613252</v>
      </c>
      <c r="AK198" s="11">
        <f>'Net zero Activity data'!BM9-'Net zero supporting data'!AK197</f>
        <v>2539150.0033663367</v>
      </c>
      <c r="AL198" s="11">
        <f>'Net zero Activity data'!BN9-'Net zero supporting data'!AL197</f>
        <v>2473879.8298251955</v>
      </c>
      <c r="AM198" s="11">
        <f>'Net zero Activity data'!BO9-'Net zero supporting data'!AM197</f>
        <v>2409085.1318342411</v>
      </c>
      <c r="AN198" s="11">
        <f>'Net zero Activity data'!BP9-'Net zero supporting data'!AN197</f>
        <v>2342921.1971579734</v>
      </c>
    </row>
    <row r="199" spans="1:48" x14ac:dyDescent="0.25">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75" x14ac:dyDescent="0.25">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5">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985205.95615670993</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950287.9963288866</v>
      </c>
      <c r="K205">
        <f>'Intermediate calculations'!AH5-('Intermediate calculations'!AH5*'Net zero supporting data'!K202)</f>
        <v>969795.54779257451</v>
      </c>
      <c r="L205">
        <f>'Intermediate calculations'!AI5-('Intermediate calculations'!AI5*'Net zero supporting data'!L202)</f>
        <v>981231.34007854224</v>
      </c>
      <c r="M205">
        <f>'Intermediate calculations'!AJ5-('Intermediate calculations'!AJ5*'Net zero supporting data'!M202)</f>
        <v>989649.05329234421</v>
      </c>
      <c r="N205">
        <f>'Intermediate calculations'!AK5-('Intermediate calculations'!AK5*'Net zero supporting data'!N202)</f>
        <v>999146.52546120062</v>
      </c>
      <c r="O205">
        <f>'Intermediate calculations'!AL5-('Intermediate calculations'!AL5*'Net zero supporting data'!O202)</f>
        <v>1006376.6863222838</v>
      </c>
      <c r="P205">
        <f>'Intermediate calculations'!AM5-('Intermediate calculations'!AM5*'Net zero supporting data'!P202)</f>
        <v>1009684.8832523543</v>
      </c>
      <c r="Q205">
        <f>'Intermediate calculations'!AN5-('Intermediate calculations'!AN5*'Net zero supporting data'!Q202)</f>
        <v>1012286.1156789098</v>
      </c>
      <c r="R205">
        <f>'Intermediate calculations'!AO5-('Intermediate calculations'!AO5*'Net zero supporting data'!R202)</f>
        <v>1014800.1800064761</v>
      </c>
      <c r="S205">
        <f>'Intermediate calculations'!AP5-('Intermediate calculations'!AP5*'Net zero supporting data'!S202)</f>
        <v>1023615.608735431</v>
      </c>
      <c r="T205">
        <f>'Intermediate calculations'!AQ5-('Intermediate calculations'!AQ5*'Net zero supporting data'!T202)</f>
        <v>1028533.6923403388</v>
      </c>
      <c r="U205">
        <f>'Intermediate calculations'!AR5-('Intermediate calculations'!AR5*'Net zero supporting data'!U202)</f>
        <v>1043600.671895867</v>
      </c>
      <c r="V205">
        <f>'Intermediate calculations'!AS5-('Intermediate calculations'!AS5*'Net zero supporting data'!V202)</f>
        <v>1059328.8514158016</v>
      </c>
      <c r="W205">
        <f>'Intermediate calculations'!AT5-('Intermediate calculations'!AT5*'Net zero supporting data'!W202)</f>
        <v>1079768.34187529</v>
      </c>
      <c r="X205">
        <f>'Intermediate calculations'!AU5-('Intermediate calculations'!AU5*'Net zero supporting data'!X202)</f>
        <v>1102256.5045556773</v>
      </c>
      <c r="Y205">
        <f>'Intermediate calculations'!AV5-('Intermediate calculations'!AV5*'Net zero supporting data'!Y202)</f>
        <v>1116548.5438985778</v>
      </c>
      <c r="Z205">
        <f>'Intermediate calculations'!AW5-('Intermediate calculations'!AW5*'Net zero supporting data'!Z202)</f>
        <v>1130334.4267724571</v>
      </c>
      <c r="AA205">
        <f>'Intermediate calculations'!AX5-('Intermediate calculations'!AX5*'Net zero supporting data'!AA202)</f>
        <v>1146313.3615726887</v>
      </c>
      <c r="AB205">
        <f>'Intermediate calculations'!AY5-('Intermediate calculations'!AY5*'Net zero supporting data'!AB202)</f>
        <v>1161536.83900604</v>
      </c>
      <c r="AC205">
        <f>'Intermediate calculations'!AZ5-('Intermediate calculations'!AZ5*'Net zero supporting data'!AC202)</f>
        <v>1179096.0297440847</v>
      </c>
      <c r="AD205">
        <f>'Intermediate calculations'!BA5-('Intermediate calculations'!BA5*'Net zero supporting data'!AD202)</f>
        <v>1195143.9477504734</v>
      </c>
      <c r="AE205">
        <f>'Intermediate calculations'!BB5-('Intermediate calculations'!BB5*'Net zero supporting data'!AE202)</f>
        <v>1223376.1222880059</v>
      </c>
      <c r="AF205">
        <f>'Intermediate calculations'!BC5-('Intermediate calculations'!BC5*'Net zero supporting data'!AF202)</f>
        <v>1251735.1183084934</v>
      </c>
      <c r="AG205">
        <f>'Intermediate calculations'!BD5-('Intermediate calculations'!BD5*'Net zero supporting data'!AG202)</f>
        <v>1280770.209953431</v>
      </c>
      <c r="AH205">
        <f>'Intermediate calculations'!BE5-('Intermediate calculations'!BE5*'Net zero supporting data'!AH202)</f>
        <v>1310649.0019403757</v>
      </c>
      <c r="AI205">
        <f>'Intermediate calculations'!BF5-('Intermediate calculations'!BF5*'Net zero supporting data'!AI202)</f>
        <v>1341700.6121003516</v>
      </c>
      <c r="AJ205">
        <f>'Intermediate calculations'!BG5-('Intermediate calculations'!BG5*'Net zero supporting data'!AJ202)</f>
        <v>1375658.8146584406</v>
      </c>
      <c r="AK205">
        <f>'Intermediate calculations'!BH5-('Intermediate calculations'!BH5*'Net zero supporting data'!AK202)</f>
        <v>1392480.1061273613</v>
      </c>
      <c r="AL205">
        <f>'Intermediate calculations'!BI5-('Intermediate calculations'!BI5*'Net zero supporting data'!AL202)</f>
        <v>1406516.718955128</v>
      </c>
      <c r="AM205">
        <f>'Intermediate calculations'!BJ5-('Intermediate calculations'!BJ5*'Net zero supporting data'!AM202)</f>
        <v>1420741.1381550357</v>
      </c>
      <c r="AN205">
        <f>'Intermediate calculations'!BK5-('Intermediate calculations'!BK5*'Net zero supporting data'!AN202)</f>
        <v>1434097.9560789098</v>
      </c>
    </row>
    <row r="206" spans="1:48" x14ac:dyDescent="0.25">
      <c r="A206" t="s">
        <v>332</v>
      </c>
      <c r="B206">
        <f>'Intermediate calculations'!Y19+('Intermediate calculations'!Y19*'Net zero supporting data'!B203)</f>
        <v>168493.35641070598</v>
      </c>
      <c r="C206">
        <f>'Intermediate calculations'!Z19+('Intermediate calculations'!Z19*'Net zero supporting data'!C203)</f>
        <v>171016.70205543257</v>
      </c>
      <c r="D206">
        <f>'Intermediate calculations'!AA19+('Intermediate calculations'!AA19*'Net zero supporting data'!D203)</f>
        <v>173641.86960514105</v>
      </c>
      <c r="E206">
        <f>'Intermediate calculations'!AB19+('Intermediate calculations'!AB19*'Net zero supporting data'!E203)</f>
        <v>176346.34777530449</v>
      </c>
      <c r="F206">
        <f>'Intermediate calculations'!AC19+('Intermediate calculations'!AC19*'Net zero supporting data'!F203)</f>
        <v>179139.45099554924</v>
      </c>
      <c r="G206">
        <f>'Intermediate calculations'!AD19+('Intermediate calculations'!AD19*'Net zero supporting data'!G203)</f>
        <v>182024.83461097445</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190555.95441817472</v>
      </c>
      <c r="K206">
        <f>'Intermediate calculations'!AH19+('Intermediate calculations'!AH19*'Net zero supporting data'!K203)</f>
        <v>194574.90837574459</v>
      </c>
      <c r="L206">
        <f>'Intermediate calculations'!AI19+('Intermediate calculations'!AI19*'Net zero supporting data'!L203)</f>
        <v>198722.63046348601</v>
      </c>
      <c r="M206">
        <f>'Intermediate calculations'!AJ19+('Intermediate calculations'!AJ19*'Net zero supporting data'!M203)</f>
        <v>202938.83744431491</v>
      </c>
      <c r="N206">
        <f>'Intermediate calculations'!AK19+('Intermediate calculations'!AK19*'Net zero supporting data'!N203)</f>
        <v>207242.32114631141</v>
      </c>
      <c r="O206">
        <f>'Intermediate calculations'!AL19+('Intermediate calculations'!AL19*'Net zero supporting data'!O203)</f>
        <v>211627.53009355409</v>
      </c>
      <c r="P206">
        <f>'Intermediate calculations'!AM19+('Intermediate calculations'!AM19*'Net zero supporting data'!P203)</f>
        <v>215896.14591502957</v>
      </c>
      <c r="Q206">
        <f>'Intermediate calculations'!AN19+('Intermediate calculations'!AN19*'Net zero supporting data'!Q203)</f>
        <v>220044.76320615661</v>
      </c>
      <c r="R206">
        <f>'Intermediate calculations'!AO19+('Intermediate calculations'!AO19*'Net zero supporting data'!R203)</f>
        <v>224064.61361473106</v>
      </c>
      <c r="S206">
        <f>'Intermediate calculations'!AP19+('Intermediate calculations'!AP19*'Net zero supporting data'!S203)</f>
        <v>227961.12091555673</v>
      </c>
      <c r="T206">
        <f>'Intermediate calculations'!AQ19+('Intermediate calculations'!AQ19*'Net zero supporting data'!T203)</f>
        <v>231700.47592658916</v>
      </c>
      <c r="U206">
        <f>'Intermediate calculations'!AR19+('Intermediate calculations'!AR19*'Net zero supporting data'!U203)</f>
        <v>235058.073523901</v>
      </c>
      <c r="V206">
        <f>'Intermediate calculations'!AS19+('Intermediate calculations'!AS19*'Net zero supporting data'!V203)</f>
        <v>238386.27932331475</v>
      </c>
      <c r="W206">
        <f>'Intermediate calculations'!AT19+('Intermediate calculations'!AT19*'Net zero supporting data'!W203)</f>
        <v>241692.98382483976</v>
      </c>
      <c r="X206">
        <f>'Intermediate calculations'!AU19+('Intermediate calculations'!AU19*'Net zero supporting data'!X203)</f>
        <v>244969.16856088795</v>
      </c>
      <c r="Y206">
        <f>'Intermediate calculations'!AV19+('Intermediate calculations'!AV19*'Net zero supporting data'!Y203)</f>
        <v>248185.26387285572</v>
      </c>
      <c r="Z206">
        <f>'Intermediate calculations'!AW19+('Intermediate calculations'!AW19*'Net zero supporting data'!Z203)</f>
        <v>251375.90708448621</v>
      </c>
      <c r="AA206">
        <f>'Intermediate calculations'!AX19+('Intermediate calculations'!AX19*'Net zero supporting data'!AA203)</f>
        <v>254546.50350642457</v>
      </c>
      <c r="AB206">
        <f>'Intermediate calculations'!AY19+('Intermediate calculations'!AY19*'Net zero supporting data'!AB203)</f>
        <v>257687.19545386304</v>
      </c>
      <c r="AC206">
        <f>'Intermediate calculations'!AZ19+('Intermediate calculations'!AZ19*'Net zero supporting data'!AC203)</f>
        <v>260804.7158924067</v>
      </c>
      <c r="AD206">
        <f>'Intermediate calculations'!BA19+('Intermediate calculations'!BA19*'Net zero supporting data'!AD203)</f>
        <v>263886.40189058532</v>
      </c>
      <c r="AE206">
        <f>'Intermediate calculations'!BB19+('Intermediate calculations'!BB19*'Net zero supporting data'!AE203)</f>
        <v>266541.93515829497</v>
      </c>
      <c r="AF206">
        <f>'Intermediate calculations'!BC19+('Intermediate calculations'!BC19*'Net zero supporting data'!AF203)</f>
        <v>269159.92895016423</v>
      </c>
      <c r="AG206">
        <f>'Intermediate calculations'!BD19+('Intermediate calculations'!BD19*'Net zero supporting data'!AG203)</f>
        <v>271740.43442085414</v>
      </c>
      <c r="AH206">
        <f>'Intermediate calculations'!BE19+('Intermediate calculations'!BE19*'Net zero supporting data'!AH203)</f>
        <v>274282.43716422661</v>
      </c>
      <c r="AI206">
        <f>'Intermediate calculations'!BF19+('Intermediate calculations'!BF19*'Net zero supporting data'!AI203)</f>
        <v>276785.44308488496</v>
      </c>
      <c r="AJ206">
        <f>'Intermediate calculations'!BG19+('Intermediate calculations'!BG19*'Net zero supporting data'!AJ203)</f>
        <v>279258.88470471796</v>
      </c>
      <c r="AK206">
        <f>'Intermediate calculations'!BH19+('Intermediate calculations'!BH19*'Net zero supporting data'!AK203)</f>
        <v>281640.44644334621</v>
      </c>
      <c r="AL206">
        <f>'Intermediate calculations'!BI19+('Intermediate calculations'!BI19*'Net zero supporting data'!AL203)</f>
        <v>283971.62679070904</v>
      </c>
      <c r="AM206">
        <f>'Intermediate calculations'!BJ19+('Intermediate calculations'!BJ19*'Net zero supporting data'!AM203)</f>
        <v>286260.09338048572</v>
      </c>
      <c r="AN206">
        <f>'Intermediate calculations'!BK19+('Intermediate calculations'!BK19*'Net zero supporting data'!AN203)</f>
        <v>288501.23168044258</v>
      </c>
    </row>
    <row r="207" spans="1:48" x14ac:dyDescent="0.25">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1680152.5843518768</v>
      </c>
      <c r="K207">
        <f>'Intermediate calculations'!AH39+('Intermediate calculations'!AH39*'Net zero supporting data'!K204)</f>
        <v>1795820.5814620103</v>
      </c>
      <c r="L207">
        <f>'Intermediate calculations'!AI39+('Intermediate calculations'!AI39*'Net zero supporting data'!L204)</f>
        <v>1885311.6621218366</v>
      </c>
      <c r="M207">
        <f>'Intermediate calculations'!AJ39+('Intermediate calculations'!AJ39*'Net zero supporting data'!M204)</f>
        <v>1967131.3004082025</v>
      </c>
      <c r="N207">
        <f>'Intermediate calculations'!AK39+('Intermediate calculations'!AK39*'Net zero supporting data'!N204)</f>
        <v>2057106.399031766</v>
      </c>
      <c r="O207">
        <f>'Intermediate calculations'!AL39+('Intermediate calculations'!AL39*'Net zero supporting data'!O204)</f>
        <v>2141864.7551556886</v>
      </c>
      <c r="P207">
        <f>'Intermediate calculations'!AM39+('Intermediate calculations'!AM39*'Net zero supporting data'!P204)</f>
        <v>2215748.7171350503</v>
      </c>
      <c r="Q207">
        <f>'Intermediate calculations'!AN39+('Intermediate calculations'!AN39*'Net zero supporting data'!Q204)</f>
        <v>2291901.8173509026</v>
      </c>
      <c r="R207">
        <f>'Intermediate calculations'!AO39+('Intermediate calculations'!AO39*'Net zero supporting data'!R204)</f>
        <v>2373219.8848334588</v>
      </c>
      <c r="S207">
        <f>'Intermediate calculations'!AP39+('Intermediate calculations'!AP39*'Net zero supporting data'!S204)</f>
        <v>2489609.1995793842</v>
      </c>
      <c r="T207">
        <f>'Intermediate calculations'!AQ39+('Intermediate calculations'!AQ39*'Net zero supporting data'!T204)</f>
        <v>2595331.8162204702</v>
      </c>
      <c r="U207">
        <f>'Intermediate calculations'!AR39+('Intermediate calculations'!AR39*'Net zero supporting data'!U204)</f>
        <v>2717684.6630491288</v>
      </c>
      <c r="V207">
        <f>'Intermediate calculations'!AS39+('Intermediate calculations'!AS39*'Net zero supporting data'!V204)</f>
        <v>2848320.9185915594</v>
      </c>
      <c r="W207">
        <f>'Intermediate calculations'!AT39+('Intermediate calculations'!AT39*'Net zero supporting data'!W204)</f>
        <v>3007980.7382992385</v>
      </c>
      <c r="X207">
        <f>'Intermediate calculations'!AU39+('Intermediate calculations'!AU39*'Net zero supporting data'!X204)</f>
        <v>3184582.8970256373</v>
      </c>
      <c r="Y207">
        <f>'Intermediate calculations'!AV39+('Intermediate calculations'!AV39*'Net zero supporting data'!Y204)</f>
        <v>3325565.6266818792</v>
      </c>
      <c r="Z207">
        <f>'Intermediate calculations'!AW39+('Intermediate calculations'!AW39*'Net zero supporting data'!Z204)</f>
        <v>3469476.0063634743</v>
      </c>
      <c r="AA207">
        <f>'Intermediate calculations'!AX39+('Intermediate calculations'!AX39*'Net zero supporting data'!AA204)</f>
        <v>3631008.5423911847</v>
      </c>
      <c r="AB207">
        <f>'Intermediate calculations'!AY39+('Intermediate calculations'!AY39*'Net zero supporting data'!AB204)</f>
        <v>3794820.5120616774</v>
      </c>
      <c r="AC207">
        <f>'Intermediate calculations'!AZ39+('Intermediate calculations'!AZ39*'Net zero supporting data'!AC204)</f>
        <v>3978326.2298857947</v>
      </c>
      <c r="AD207">
        <f>'Intermediate calculations'!BA39+('Intermediate calculations'!BA39*'Net zero supporting data'!AD204)</f>
        <v>4160517.169645553</v>
      </c>
      <c r="AE207">
        <f>'Intermediate calculations'!BB39+('Intermediate calculations'!BB39*'Net zero supporting data'!AE204)</f>
        <v>4360253.2223910876</v>
      </c>
      <c r="AF207">
        <f>'Intermediate calculations'!BC39+('Intermediate calculations'!BC39*'Net zero supporting data'!AF204)</f>
        <v>4565162.2466976885</v>
      </c>
      <c r="AG207">
        <f>'Intermediate calculations'!BD39+('Intermediate calculations'!BD39*'Net zero supporting data'!AG204)</f>
        <v>4778609.8195428932</v>
      </c>
      <c r="AH207">
        <f>'Intermediate calculations'!BE39+('Intermediate calculations'!BE39*'Net zero supporting data'!AH204)</f>
        <v>5001817.0543379895</v>
      </c>
      <c r="AI207">
        <f>'Intermediate calculations'!BF39+('Intermediate calculations'!BF39*'Net zero supporting data'!AI204)</f>
        <v>5237022.0459841173</v>
      </c>
      <c r="AJ207">
        <f>'Intermediate calculations'!BG39+('Intermediate calculations'!BG39*'Net zero supporting data'!AJ204)</f>
        <v>5495026.8329995684</v>
      </c>
      <c r="AK207">
        <f>'Intermediate calculations'!BH39+('Intermediate calculations'!BH39*'Net zero supporting data'!AK204)</f>
        <v>5653438.9173089126</v>
      </c>
      <c r="AL207">
        <f>'Intermediate calculations'!BI39+('Intermediate calculations'!BI39*'Net zero supporting data'!AL204)</f>
        <v>5798215.2143183062</v>
      </c>
      <c r="AM207">
        <f>'Intermediate calculations'!BJ39+('Intermediate calculations'!BJ39*'Net zero supporting data'!AM204)</f>
        <v>5947535.1228898987</v>
      </c>
      <c r="AN207">
        <f>'Intermediate calculations'!BK39+('Intermediate calculations'!BK39*'Net zero supporting data'!AN204)</f>
        <v>6094838.4704581862</v>
      </c>
    </row>
    <row r="209" spans="1:48" s="111" customFormat="1" ht="15.75" x14ac:dyDescent="0.25">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5">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75" x14ac:dyDescent="0.25">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5">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5546875"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42578125" customWidth="1"/>
    <col min="10" max="10" width="14" customWidth="1"/>
    <col min="11" max="16" width="9.7109375" customWidth="1"/>
    <col min="17" max="17" width="9.42578125" customWidth="1"/>
    <col min="19" max="19" width="10" customWidth="1"/>
    <col min="32" max="33" width="9.42578125" customWidth="1"/>
    <col min="34" max="34" width="9.7109375" customWidth="1"/>
  </cols>
  <sheetData>
    <row r="1" spans="1:55" ht="18.75" x14ac:dyDescent="0.3">
      <c r="D1" s="1" t="s">
        <v>658</v>
      </c>
    </row>
    <row r="2" spans="1:55" x14ac:dyDescent="0.25">
      <c r="K2" s="79">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72.449817655179615</v>
      </c>
      <c r="T4" s="93">
        <f>IF('Net zero activities &amp; levers'!$C$5="Off",('Activity data'!AM5*EF!$H4)*kgtoGg,IF('Net zero activities &amp; levers'!$C$5="On",(((('Activity data'!AM5-'Net zero supporting data'!K15)*EF!$H4)+('Net zero supporting data'!K15*'Net zero supporting data'!K25))*kgtoGg)))</f>
        <v>73.412448847195449</v>
      </c>
      <c r="U4" s="93">
        <f>IF('Net zero activities &amp; levers'!$C$5="Off",('Activity data'!AN5*EF!$H4)*kgtoGg,IF('Net zero activities &amp; levers'!$C$5="On",(((('Activity data'!AN5-'Net zero supporting data'!L15)*EF!$H4)+('Net zero supporting data'!L15*'Net zero supporting data'!L25))*kgtoGg)))</f>
        <v>74.198527813630264</v>
      </c>
      <c r="V4" s="93">
        <f>IF('Net zero activities &amp; levers'!$C$5="Off",('Activity data'!AO5*EF!$H4)*kgtoGg,IF('Net zero activities &amp; levers'!$C$5="On",(((('Activity data'!AO5-'Net zero supporting data'!M15)*EF!$H4)+('Net zero supporting data'!M15*'Net zero supporting data'!M25))*kgtoGg)))</f>
        <v>74.932183064084938</v>
      </c>
      <c r="W4" s="93">
        <f>IF('Net zero activities &amp; levers'!$C$5="Off",('Activity data'!AP5*EF!$H4)*kgtoGg,IF('Net zero activities &amp; levers'!$C$5="On",(((('Activity data'!AP5-'Net zero supporting data'!N15)*EF!$H4)+('Net zero supporting data'!N15*'Net zero supporting data'!N25))*kgtoGg)))</f>
        <v>75.728343616319663</v>
      </c>
      <c r="X4" s="93">
        <f>IF('Net zero activities &amp; levers'!$C$5="Off",('Activity data'!AQ5*EF!$H4)*kgtoGg,IF('Net zero activities &amp; levers'!$C$5="On",(((('Activity data'!AQ5-'Net zero supporting data'!O15)*EF!$H4)+('Net zero supporting data'!O15*'Net zero supporting data'!O25))*kgtoGg)))</f>
        <v>76.492433237513026</v>
      </c>
      <c r="Y4" s="93">
        <f>IF('Net zero activities &amp; levers'!$C$5="Off",('Activity data'!AR5*EF!$H4)*kgtoGg,IF('Net zero activities &amp; levers'!$C$5="On",(((('Activity data'!AR5-'Net zero supporting data'!P15)*EF!$H4)+('Net zero supporting data'!P15*'Net zero supporting data'!P25))*kgtoGg)))</f>
        <v>77.146046881915979</v>
      </c>
      <c r="Z4" s="93">
        <f>IF('Net zero activities &amp; levers'!$C$5="Off",('Activity data'!AS5*EF!$H4)*kgtoGg,IF('Net zero activities &amp; levers'!$C$5="On",(((('Activity data'!AS5-'Net zero supporting data'!Q15)*EF!$H4)+('Net zero supporting data'!Q15*'Net zero supporting data'!Q25))*kgtoGg)))</f>
        <v>77.778880182998051</v>
      </c>
      <c r="AA4" s="93">
        <f>IF('Net zero activities &amp; levers'!$C$5="Off",('Activity data'!AT5*EF!$H4)*kgtoGg,IF('Net zero activities &amp; levers'!$C$5="On",(((('Activity data'!AT5-'Net zero supporting data'!R15)*EF!$H4)+('Net zero supporting data'!R15*'Net zero supporting data'!R25))*kgtoGg)))</f>
        <v>78.408051635872468</v>
      </c>
      <c r="AB4" s="93">
        <f>IF('Net zero activities &amp; levers'!$C$5="Off",('Activity data'!AU5*EF!$H4)*kgtoGg,IF('Net zero activities &amp; levers'!$C$5="On",(((('Activity data'!AU5-'Net zero supporting data'!S15)*EF!$H4)+('Net zero supporting data'!S15*'Net zero supporting data'!S25))*kgtoGg)))</f>
        <v>79.224943174372299</v>
      </c>
      <c r="AC4" s="93">
        <f>IF('Net zero activities &amp; levers'!$C$5="Off",('Activity data'!AV5*EF!$H4)*kgtoGg,IF('Net zero activities &amp; levers'!$C$5="On",(((('Activity data'!AV5-'Net zero supporting data'!T15)*EF!$H4)+('Net zero supporting data'!T15*'Net zero supporting data'!T25))*kgtoGg)))</f>
        <v>79.926451787992249</v>
      </c>
      <c r="AD4" s="93">
        <f>IF('Net zero activities &amp; levers'!$C$5="Off",('Activity data'!AW5*EF!$H4)*kgtoGg,IF('Net zero activities &amp; levers'!$C$5="On",(((('Activity data'!AW5-'Net zero supporting data'!U15)*EF!$H4)+('Net zero supporting data'!U15*'Net zero supporting data'!U25))*kgtoGg)))</f>
        <v>80.76885718673185</v>
      </c>
      <c r="AE4" s="93">
        <f>IF('Net zero activities &amp; levers'!$C$5="Off",('Activity data'!AX5*EF!$H4)*kgtoGg,IF('Net zero activities &amp; levers'!$C$5="On",(((('Activity data'!AX5-'Net zero supporting data'!V15)*EF!$H4)+('Net zero supporting data'!V15*'Net zero supporting data'!V25))*kgtoGg)))</f>
        <v>81.644804903881038</v>
      </c>
      <c r="AF4" s="93">
        <f>IF('Net zero activities &amp; levers'!$C$5="Off",('Activity data'!AY5*EF!$H4)*kgtoGg,IF('Net zero activities &amp; levers'!$C$5="On",(((('Activity data'!AY5-'Net zero supporting data'!W15)*EF!$H4)+('Net zero supporting data'!W15*'Net zero supporting data'!W25))*kgtoGg)))</f>
        <v>82.681019501207217</v>
      </c>
      <c r="AG4" s="93">
        <f>IF('Net zero activities &amp; levers'!$C$5="Off",('Activity data'!AZ5*EF!$H4)*kgtoGg,IF('Net zero activities &amp; levers'!$C$5="On",(((('Activity data'!AZ5-'Net zero supporting data'!X15)*EF!$H4)+('Net zero supporting data'!X15*'Net zero supporting data'!X25))*kgtoGg)))</f>
        <v>83.797727927071179</v>
      </c>
      <c r="AH4" s="93">
        <f>IF('Net zero activities &amp; levers'!$C$5="Off",('Activity data'!BA5*EF!$H4)*kgtoGg,IF('Net zero activities &amp; levers'!$C$5="On",(((('Activity data'!BA5-'Net zero supporting data'!Y15)*EF!$H4)+('Net zero supporting data'!Y15*'Net zero supporting data'!Y25))*kgtoGg)))</f>
        <v>84.672576482481759</v>
      </c>
      <c r="AI4" s="93">
        <f>IF('Net zero activities &amp; levers'!$C$5="Off",('Activity data'!BB5*EF!$H4)*kgtoGg,IF('Net zero activities &amp; levers'!$C$5="On",(((('Activity data'!BB5-'Net zero supporting data'!Z15)*EF!$H4)+('Net zero supporting data'!Z15*'Net zero supporting data'!Z25))*kgtoGg)))</f>
        <v>85.547247875170797</v>
      </c>
      <c r="AJ4" s="93">
        <f>IF('Net zero activities &amp; levers'!$C$5="Off",('Activity data'!BC5*EF!$H4)*kgtoGg,IF('Net zero activities &amp; levers'!$C$5="On",(((('Activity data'!BC5-'Net zero supporting data'!AA15)*EF!$H4)+('Net zero supporting data'!AA15*'Net zero supporting data'!AA25))*kgtoGg)))</f>
        <v>86.508657043249997</v>
      </c>
      <c r="AK4" s="93">
        <f>IF('Net zero activities &amp; levers'!$C$5="Off",('Activity data'!BD5*EF!$H4)*kgtoGg,IF('Net zero activities &amp; levers'!$C$5="On",(((('Activity data'!BD5-'Net zero supporting data'!AB15)*EF!$H4)+('Net zero supporting data'!AB15*'Net zero supporting data'!AB25))*kgtoGg)))</f>
        <v>87.463265114193007</v>
      </c>
      <c r="AL4" s="93">
        <f>IF('Net zero activities &amp; levers'!$C$5="Off",('Activity data'!BE5*EF!$H4)*kgtoGg,IF('Net zero activities &amp; levers'!$C$5="On",(((('Activity data'!BE5-'Net zero supporting data'!AC15)*EF!$H4)+('Net zero supporting data'!AC15*'Net zero supporting data'!AC25))*kgtoGg)))</f>
        <v>88.512396010068016</v>
      </c>
      <c r="AM4" s="93">
        <f>IF('Net zero activities &amp; levers'!$C$5="Off",('Activity data'!BF5*EF!$H4)*kgtoGg,IF('Net zero activities &amp; levers'!$C$5="On",(((('Activity data'!BF5-'Net zero supporting data'!AD15)*EF!$H4)+('Net zero supporting data'!AD15*'Net zero supporting data'!AD25))*kgtoGg)))</f>
        <v>89.531314727003974</v>
      </c>
      <c r="AN4" s="93">
        <f>IF('Net zero activities &amp; levers'!$C$5="Off",('Activity data'!BG5*EF!$H4)*kgtoGg,IF('Net zero activities &amp; levers'!$C$5="On",(((('Activity data'!BG5-'Net zero supporting data'!AE15)*EF!$H4)+('Net zero supporting data'!AE15*'Net zero supporting data'!AE25))*kgtoGg)))</f>
        <v>90.703558661415826</v>
      </c>
      <c r="AO4" s="93">
        <f>IF('Net zero activities &amp; levers'!$C$5="Off",('Activity data'!BH5*EF!$H4)*kgtoGg,IF('Net zero activities &amp; levers'!$C$5="On",(((('Activity data'!BH5-'Net zero supporting data'!AF15)*EF!$H4)+('Net zero supporting data'!AF15*'Net zero supporting data'!AF25))*kgtoGg)))</f>
        <v>91.887099270974289</v>
      </c>
      <c r="AP4" s="93">
        <f>IF('Net zero activities &amp; levers'!$C$5="Off",('Activity data'!BI5*EF!$H4)*kgtoGg,IF('Net zero activities &amp; levers'!$C$5="On",(((('Activity data'!BI5-'Net zero supporting data'!AG15)*EF!$H4)+('Net zero supporting data'!AG15*'Net zero supporting data'!AG25))*kgtoGg)))</f>
        <v>93.100443723717078</v>
      </c>
      <c r="AQ4" s="93">
        <f>IF('Net zero activities &amp; levers'!$C$5="Off",('Activity data'!BJ5*EF!$H4)*kgtoGg,IF('Net zero activities &amp; levers'!$C$5="On",(((('Activity data'!BJ5-'Net zero supporting data'!AH15)*EF!$H4)+('Net zero supporting data'!AH15*'Net zero supporting data'!AH25))*kgtoGg)))</f>
        <v>94.3495525003203</v>
      </c>
      <c r="AR4" s="93">
        <f>IF('Net zero activities &amp; levers'!$C$5="Off",('Activity data'!BK5*EF!$H4)*kgtoGg,IF('Net zero activities &amp; levers'!$C$5="On",(((('Activity data'!BK5-'Net zero supporting data'!AI15)*EF!$H4)+('Net zero supporting data'!AI15*'Net zero supporting data'!AI25))*kgtoGg)))</f>
        <v>95.645946229187999</v>
      </c>
      <c r="AS4" s="93">
        <f>IF('Net zero activities &amp; levers'!$C$5="Off",('Activity data'!BL5*EF!$H4)*kgtoGg,IF('Net zero activities &amp; levers'!$C$5="On",(((('Activity data'!BL5-'Net zero supporting data'!AJ15)*EF!$H4)+('Net zero supporting data'!AJ15*'Net zero supporting data'!AJ25))*kgtoGg)))</f>
        <v>97.049612256350315</v>
      </c>
      <c r="AT4" s="93">
        <f>IF('Net zero activities &amp; levers'!$C$5="Off",('Activity data'!BM5*EF!$H4)*kgtoGg,IF('Net zero activities &amp; levers'!$C$5="On",(((('Activity data'!BM5-'Net zero supporting data'!AK15)*EF!$H4)+('Net zero supporting data'!AK15*'Net zero supporting data'!AK25))*kgtoGg)))</f>
        <v>97.880768544713618</v>
      </c>
      <c r="AU4" s="93">
        <f>IF('Net zero activities &amp; levers'!$C$5="Off",('Activity data'!BN5*EF!$H4)*kgtoGg,IF('Net zero activities &amp; levers'!$C$5="On",(((('Activity data'!BN5-'Net zero supporting data'!AL15)*EF!$H4)+('Net zero supporting data'!AL15*'Net zero supporting data'!AL25))*kgtoGg)))</f>
        <v>98.622364350630747</v>
      </c>
      <c r="AV4" s="93">
        <f>IF('Net zero activities &amp; levers'!$C$5="Off",('Activity data'!BO5*EF!$H4)*kgtoGg,IF('Net zero activities &amp; levers'!$C$5="On",(((('Activity data'!BO5-'Net zero supporting data'!AM15)*EF!$H4)+('Net zero supporting data'!AM15*'Net zero supporting data'!AM25))*kgtoGg)))</f>
        <v>99.375096543856301</v>
      </c>
      <c r="AW4" s="93">
        <f>IF('Net zero activities &amp; levers'!$C$5="Off",('Activity data'!BP5*EF!$H4)*kgtoGg,IF('Net zero activities &amp; levers'!$C$5="On",(((('Activity data'!BP5-'Net zero supporting data'!AN15)*EF!$H4)+('Net zero supporting data'!AN15*'Net zero supporting data'!AN25))*kgtoGg)))</f>
        <v>100.10276018423386</v>
      </c>
      <c r="AY4" s="79"/>
    </row>
    <row r="5" spans="1:55" x14ac:dyDescent="0.25">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57.946563542689915</v>
      </c>
      <c r="T5" s="93">
        <f>IF('Net zero activities &amp; levers'!$C$5="Off",('Activity data'!AM6*EF!$H5)*kgtoGg,IF('Net zero activities &amp; levers'!$C$5="On",(((('Activity data'!AM6-'Net zero supporting data'!K16)*EF!$H5)+('Net zero supporting data'!K16*'Net zero supporting data'!K26))*kgtoGg)))</f>
        <v>58.716491906095996</v>
      </c>
      <c r="U5" s="93">
        <f>IF('Net zero activities &amp; levers'!$C$5="Off",('Activity data'!AN6*EF!$H5)*kgtoGg,IF('Net zero activities &amp; levers'!$C$5="On",(((('Activity data'!AN6-'Net zero supporting data'!L16)*EF!$H5)+('Net zero supporting data'!L16*'Net zero supporting data'!L26))*kgtoGg)))</f>
        <v>59.345210876720344</v>
      </c>
      <c r="V5" s="93">
        <f>IF('Net zero activities &amp; levers'!$C$5="Off",('Activity data'!AO6*EF!$H5)*kgtoGg,IF('Net zero activities &amp; levers'!$C$5="On",(((('Activity data'!AO6-'Net zero supporting data'!M16)*EF!$H5)+('Net zero supporting data'!M16*'Net zero supporting data'!M26))*kgtoGg)))</f>
        <v>59.932000491447013</v>
      </c>
      <c r="W5" s="93">
        <f>IF('Net zero activities &amp; levers'!$C$5="Off",('Activity data'!AP6*EF!$H5)*kgtoGg,IF('Net zero activities &amp; levers'!$C$5="On",(((('Activity data'!AP6-'Net zero supporting data'!N16)*EF!$H5)+('Net zero supporting data'!N16*'Net zero supporting data'!N26))*kgtoGg)))</f>
        <v>60.568782881291369</v>
      </c>
      <c r="X5" s="93">
        <f>IF('Net zero activities &amp; levers'!$C$5="Off",('Activity data'!AQ6*EF!$H5)*kgtoGg,IF('Net zero activities &amp; levers'!$C$5="On",(((('Activity data'!AQ6-'Net zero supporting data'!O16)*EF!$H5)+('Net zero supporting data'!O16*'Net zero supporting data'!O26))*kgtoGg)))</f>
        <v>61.179914409565484</v>
      </c>
      <c r="Y5" s="93">
        <f>IF('Net zero activities &amp; levers'!$C$5="Off",('Activity data'!AR6*EF!$H5)*kgtoGg,IF('Net zero activities &amp; levers'!$C$5="On",(((('Activity data'!AR6-'Net zero supporting data'!P16)*EF!$H5)+('Net zero supporting data'!P16*'Net zero supporting data'!P26))*kgtoGg)))</f>
        <v>61.702685422710431</v>
      </c>
      <c r="Z5" s="93">
        <f>IF('Net zero activities &amp; levers'!$C$5="Off",('Activity data'!AS6*EF!$H5)*kgtoGg,IF('Net zero activities &amp; levers'!$C$5="On",(((('Activity data'!AS6-'Net zero supporting data'!Q16)*EF!$H5)+('Net zero supporting data'!Q16*'Net zero supporting data'!Q26))*kgtoGg)))</f>
        <v>62.208835973255823</v>
      </c>
      <c r="AA5" s="93">
        <f>IF('Net zero activities &amp; levers'!$C$5="Off",('Activity data'!AT6*EF!$H5)*kgtoGg,IF('Net zero activities &amp; levers'!$C$5="On",(((('Activity data'!AT6-'Net zero supporting data'!R16)*EF!$H5)+('Net zero supporting data'!R16*'Net zero supporting data'!R26))*kgtoGg)))</f>
        <v>62.712057716984084</v>
      </c>
      <c r="AB5" s="93">
        <f>IF('Net zero activities &amp; levers'!$C$5="Off",('Activity data'!AU6*EF!$H5)*kgtoGg,IF('Net zero activities &amp; levers'!$C$5="On",(((('Activity data'!AU6-'Net zero supporting data'!S16)*EF!$H5)+('Net zero supporting data'!S16*'Net zero supporting data'!S26))*kgtoGg)))</f>
        <v>63.365421092837678</v>
      </c>
      <c r="AC5" s="93">
        <f>IF('Net zero activities &amp; levers'!$C$5="Off",('Activity data'!AV6*EF!$H5)*kgtoGg,IF('Net zero activities &amp; levers'!$C$5="On",(((('Activity data'!AV6-'Net zero supporting data'!T16)*EF!$H5)+('Net zero supporting data'!T16*'Net zero supporting data'!T26))*kgtoGg)))</f>
        <v>63.926499295247297</v>
      </c>
      <c r="AD5" s="93">
        <f>IF('Net zero activities &amp; levers'!$C$5="Off",('Activity data'!AW6*EF!$H5)*kgtoGg,IF('Net zero activities &amp; levers'!$C$5="On",(((('Activity data'!AW6-'Net zero supporting data'!U16)*EF!$H5)+('Net zero supporting data'!U16*'Net zero supporting data'!U26))*kgtoGg)))</f>
        <v>64.600269078893959</v>
      </c>
      <c r="AE5" s="93">
        <f>IF('Net zero activities &amp; levers'!$C$5="Off",('Activity data'!AX6*EF!$H5)*kgtoGg,IF('Net zero activities &amp; levers'!$C$5="On",(((('Activity data'!AX6-'Net zero supporting data'!V16)*EF!$H5)+('Net zero supporting data'!V16*'Net zero supporting data'!V26))*kgtoGg)))</f>
        <v>65.300866564086249</v>
      </c>
      <c r="AF5" s="93">
        <f>IF('Net zero activities &amp; levers'!$C$5="Off",('Activity data'!AY6*EF!$H5)*kgtoGg,IF('Net zero activities &amp; levers'!$C$5="On",(((('Activity data'!AY6-'Net zero supporting data'!W16)*EF!$H5)+('Net zero supporting data'!W16*'Net zero supporting data'!W26))*kgtoGg)))</f>
        <v>66.129648153207768</v>
      </c>
      <c r="AG5" s="93">
        <f>IF('Net zero activities &amp; levers'!$C$5="Off",('Activity data'!AZ6*EF!$H5)*kgtoGg,IF('Net zero activities &amp; levers'!$C$5="On",(((('Activity data'!AZ6-'Net zero supporting data'!X16)*EF!$H5)+('Net zero supporting data'!X16*'Net zero supporting data'!X26))*kgtoGg)))</f>
        <v>67.022810038941756</v>
      </c>
      <c r="AH5" s="93">
        <f>IF('Net zero activities &amp; levers'!$C$5="Off",('Activity data'!BA6*EF!$H5)*kgtoGg,IF('Net zero activities &amp; levers'!$C$5="On",(((('Activity data'!BA6-'Net zero supporting data'!Y16)*EF!$H5)+('Net zero supporting data'!Y16*'Net zero supporting data'!Y26))*kgtoGg)))</f>
        <v>67.722528396379261</v>
      </c>
      <c r="AI5" s="93">
        <f>IF('Net zero activities &amp; levers'!$C$5="Off",('Activity data'!BB6*EF!$H5)*kgtoGg,IF('Net zero activities &amp; levers'!$C$5="On",(((('Activity data'!BB6-'Net zero supporting data'!Z16)*EF!$H5)+('Net zero supporting data'!Z16*'Net zero supporting data'!Z26))*kgtoGg)))</f>
        <v>68.42210505613923</v>
      </c>
      <c r="AJ5" s="93">
        <f>IF('Net zero activities &amp; levers'!$C$5="Off",('Activity data'!BC6*EF!$H5)*kgtoGg,IF('Net zero activities &amp; levers'!$C$5="On",(((('Activity data'!BC6-'Net zero supporting data'!AA16)*EF!$H5)+('Net zero supporting data'!AA16*'Net zero supporting data'!AA26))*kgtoGg)))</f>
        <v>69.191056024570585</v>
      </c>
      <c r="AK5" s="93">
        <f>IF('Net zero activities &amp; levers'!$C$5="Off",('Activity data'!BD6*EF!$H5)*kgtoGg,IF('Net zero activities &amp; levers'!$C$5="On",(((('Activity data'!BD6-'Net zero supporting data'!AB16)*EF!$H5)+('Net zero supporting data'!AB16*'Net zero supporting data'!AB26))*kgtoGg)))</f>
        <v>69.95456736292256</v>
      </c>
      <c r="AL5" s="93">
        <f>IF('Net zero activities &amp; levers'!$C$5="Off",('Activity data'!BE6*EF!$H5)*kgtoGg,IF('Net zero activities &amp; levers'!$C$5="On",(((('Activity data'!BE6-'Net zero supporting data'!AC16)*EF!$H5)+('Net zero supporting data'!AC16*'Net zero supporting data'!AC26))*kgtoGg)))</f>
        <v>70.793679621448376</v>
      </c>
      <c r="AM5" s="93">
        <f>IF('Net zero activities &amp; levers'!$C$5="Off",('Activity data'!BF6*EF!$H5)*kgtoGg,IF('Net zero activities &amp; levers'!$C$5="On",(((('Activity data'!BF6-'Net zero supporting data'!AD16)*EF!$H5)+('Net zero supporting data'!AD16*'Net zero supporting data'!AD26))*kgtoGg)))</f>
        <v>71.608627679106391</v>
      </c>
      <c r="AN5" s="93">
        <f>IF('Net zero activities &amp; levers'!$C$5="Off",('Activity data'!BG6*EF!$H5)*kgtoGg,IF('Net zero activities &amp; levers'!$C$5="On",(((('Activity data'!BG6-'Net zero supporting data'!AE16)*EF!$H5)+('Net zero supporting data'!AE16*'Net zero supporting data'!AE26))*kgtoGg)))</f>
        <v>72.546207783948418</v>
      </c>
      <c r="AO5" s="93">
        <f>IF('Net zero activities &amp; levers'!$C$5="Off",('Activity data'!BH6*EF!$H5)*kgtoGg,IF('Net zero activities &amp; levers'!$C$5="On",(((('Activity data'!BH6-'Net zero supporting data'!AF16)*EF!$H5)+('Net zero supporting data'!AF16*'Net zero supporting data'!AF26))*kgtoGg)))</f>
        <v>73.492823156585331</v>
      </c>
      <c r="AP5" s="93">
        <f>IF('Net zero activities &amp; levers'!$C$5="Off",('Activity data'!BI6*EF!$H5)*kgtoGg,IF('Net zero activities &amp; levers'!$C$5="On",(((('Activity data'!BI6-'Net zero supporting data'!AG16)*EF!$H5)+('Net zero supporting data'!AG16*'Net zero supporting data'!AG26))*kgtoGg)))</f>
        <v>74.463276136393532</v>
      </c>
      <c r="AQ5" s="93">
        <f>IF('Net zero activities &amp; levers'!$C$5="Off",('Activity data'!BJ6*EF!$H5)*kgtoGg,IF('Net zero activities &amp; levers'!$C$5="On",(((('Activity data'!BJ6-'Net zero supporting data'!AH16)*EF!$H5)+('Net zero supporting data'!AH16*'Net zero supporting data'!AH26))*kgtoGg)))</f>
        <v>75.462334014491503</v>
      </c>
      <c r="AR5" s="93">
        <f>IF('Net zero activities &amp; levers'!$C$5="Off",('Activity data'!BK6*EF!$H5)*kgtoGg,IF('Net zero activities &amp; levers'!$C$5="On",(((('Activity data'!BK6-'Net zero supporting data'!AI16)*EF!$H5)+('Net zero supporting data'!AI16*'Net zero supporting data'!AI26))*kgtoGg)))</f>
        <v>76.499211180196937</v>
      </c>
      <c r="AS5" s="93">
        <f>IF('Net zero activities &amp; levers'!$C$5="Off",('Activity data'!BL6*EF!$H5)*kgtoGg,IF('Net zero activities &amp; levers'!$C$5="On",(((('Activity data'!BL6-'Net zero supporting data'!AJ16)*EF!$H5)+('Net zero supporting data'!AJ16*'Net zero supporting data'!AJ26))*kgtoGg)))</f>
        <v>77.621886505934782</v>
      </c>
      <c r="AT5" s="93">
        <f>IF('Net zero activities &amp; levers'!$C$5="Off",('Activity data'!BM6*EF!$H5)*kgtoGg,IF('Net zero activities &amp; levers'!$C$5="On",(((('Activity data'!BM6-'Net zero supporting data'!AK16)*EF!$H5)+('Net zero supporting data'!AK16*'Net zero supporting data'!AK26))*kgtoGg)))</f>
        <v>78.28665906487727</v>
      </c>
      <c r="AU5" s="93">
        <f>IF('Net zero activities &amp; levers'!$C$5="Off",('Activity data'!BN6*EF!$H5)*kgtoGg,IF('Net zero activities &amp; levers'!$C$5="On",(((('Activity data'!BN6-'Net zero supporting data'!AL16)*EF!$H5)+('Net zero supporting data'!AL16*'Net zero supporting data'!AL26))*kgtoGg)))</f>
        <v>78.879799667315993</v>
      </c>
      <c r="AV5" s="93">
        <f>IF('Net zero activities &amp; levers'!$C$5="Off",('Activity data'!BO6*EF!$H5)*kgtoGg,IF('Net zero activities &amp; levers'!$C$5="On",(((('Activity data'!BO6-'Net zero supporting data'!AM16)*EF!$H5)+('Net zero supporting data'!AM16*'Net zero supporting data'!AM26))*kgtoGg)))</f>
        <v>79.481847336683103</v>
      </c>
      <c r="AW5" s="93">
        <f>IF('Net zero activities &amp; levers'!$C$5="Off",('Activity data'!BP6*EF!$H5)*kgtoGg,IF('Net zero activities &amp; levers'!$C$5="On",(((('Activity data'!BP6-'Net zero supporting data'!AN16)*EF!$H5)+('Net zero supporting data'!AN16*'Net zero supporting data'!AN26))*kgtoGg)))</f>
        <v>80.063844762481011</v>
      </c>
      <c r="AY5" s="79"/>
    </row>
    <row r="6" spans="1:55" x14ac:dyDescent="0.25">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26.199874403761022</v>
      </c>
      <c r="T6" s="93">
        <f>IF('Net zero activities &amp; levers'!$C$5="Off",('Activity data'!AM7*EF!$H6)*kgtoGg,IF('Net zero activities &amp; levers'!$C$5="On",(((('Activity data'!AM7-'Net zero supporting data'!K17)*EF!$H6)+('Net zero supporting data'!K17*'Net zero supporting data'!K27))*kgtoGg)))</f>
        <v>26.54798868678095</v>
      </c>
      <c r="U6" s="93">
        <f>IF('Net zero activities &amp; levers'!$C$5="Off",('Activity data'!AN7*EF!$H6)*kgtoGg,IF('Net zero activities &amp; levers'!$C$5="On",(((('Activity data'!AN7-'Net zero supporting data'!L17)*EF!$H6)+('Net zero supporting data'!L17*'Net zero supporting data'!L27))*kgtoGg)))</f>
        <v>26.832256761685592</v>
      </c>
      <c r="V6" s="93">
        <f>IF('Net zero activities &amp; levers'!$C$5="Off",('Activity data'!AO7*EF!$H6)*kgtoGg,IF('Net zero activities &amp; levers'!$C$5="On",(((('Activity data'!AO7-'Net zero supporting data'!M17)*EF!$H6)+('Net zero supporting data'!M17*'Net zero supporting data'!M27))*kgtoGg)))</f>
        <v>27.09756695900116</v>
      </c>
      <c r="W6" s="93">
        <f>IF('Net zero activities &amp; levers'!$C$5="Off",('Activity data'!AP7*EF!$H6)*kgtoGg,IF('Net zero activities &amp; levers'!$C$5="On",(((('Activity data'!AP7-'Net zero supporting data'!N17)*EF!$H6)+('Net zero supporting data'!N17*'Net zero supporting data'!N27))*kgtoGg)))</f>
        <v>27.385480816466714</v>
      </c>
      <c r="X6" s="93">
        <f>IF('Net zero activities &amp; levers'!$C$5="Off",('Activity data'!AQ7*EF!$H6)*kgtoGg,IF('Net zero activities &amp; levers'!$C$5="On",(((('Activity data'!AQ7-'Net zero supporting data'!O17)*EF!$H6)+('Net zero supporting data'!O17*'Net zero supporting data'!O27))*kgtoGg)))</f>
        <v>27.661796930935942</v>
      </c>
      <c r="Y6" s="93">
        <f>IF('Net zero activities &amp; levers'!$C$5="Off",('Activity data'!AR7*EF!$H6)*kgtoGg,IF('Net zero activities &amp; levers'!$C$5="On",(((('Activity data'!AR7-'Net zero supporting data'!P17)*EF!$H6)+('Net zero supporting data'!P17*'Net zero supporting data'!P27))*kgtoGg)))</f>
        <v>27.898161851458521</v>
      </c>
      <c r="Z6" s="93">
        <f>IF('Net zero activities &amp; levers'!$C$5="Off",('Activity data'!AS7*EF!$H6)*kgtoGg,IF('Net zero activities &amp; levers'!$C$5="On",(((('Activity data'!AS7-'Net zero supporting data'!Q17)*EF!$H6)+('Net zero supporting data'!Q17*'Net zero supporting data'!Q27))*kgtoGg)))</f>
        <v>28.127012020354464</v>
      </c>
      <c r="AA6" s="93">
        <f>IF('Net zero activities &amp; levers'!$C$5="Off",('Activity data'!AT7*EF!$H6)*kgtoGg,IF('Net zero activities &amp; levers'!$C$5="On",(((('Activity data'!AT7-'Net zero supporting data'!R17)*EF!$H6)+('Net zero supporting data'!R17*'Net zero supporting data'!R27))*kgtoGg)))</f>
        <v>28.354537962824008</v>
      </c>
      <c r="AB6" s="93">
        <f>IF('Net zero activities &amp; levers'!$C$5="Off",('Activity data'!AU7*EF!$H6)*kgtoGg,IF('Net zero activities &amp; levers'!$C$5="On",(((('Activity data'!AU7-'Net zero supporting data'!S17)*EF!$H6)+('Net zero supporting data'!S17*'Net zero supporting data'!S27))*kgtoGg)))</f>
        <v>28.649948723028462</v>
      </c>
      <c r="AC6" s="93">
        <f>IF('Net zero activities &amp; levers'!$C$5="Off",('Activity data'!AV7*EF!$H6)*kgtoGg,IF('Net zero activities &amp; levers'!$C$5="On",(((('Activity data'!AV7-'Net zero supporting data'!T17)*EF!$H6)+('Net zero supporting data'!T17*'Net zero supporting data'!T27))*kgtoGg)))</f>
        <v>28.90363380002168</v>
      </c>
      <c r="AD6" s="93">
        <f>IF('Net zero activities &amp; levers'!$C$5="Off",('Activity data'!AW7*EF!$H6)*kgtoGg,IF('Net zero activities &amp; levers'!$C$5="On",(((('Activity data'!AW7-'Net zero supporting data'!U17)*EF!$H6)+('Net zero supporting data'!U17*'Net zero supporting data'!U27))*kgtoGg)))</f>
        <v>29.20827108356977</v>
      </c>
      <c r="AE6" s="93">
        <f>IF('Net zero activities &amp; levers'!$C$5="Off",('Activity data'!AX7*EF!$H6)*kgtoGg,IF('Net zero activities &amp; levers'!$C$5="On",(((('Activity data'!AX7-'Net zero supporting data'!V17)*EF!$H6)+('Net zero supporting data'!V17*'Net zero supporting data'!V27))*kgtoGg)))</f>
        <v>29.525038204817712</v>
      </c>
      <c r="AF6" s="93">
        <f>IF('Net zero activities &amp; levers'!$C$5="Off",('Activity data'!AY7*EF!$H6)*kgtoGg,IF('Net zero activities &amp; levers'!$C$5="On",(((('Activity data'!AY7-'Net zero supporting data'!W17)*EF!$H6)+('Net zero supporting data'!W17*'Net zero supporting data'!W27))*kgtoGg)))</f>
        <v>29.899762299148801</v>
      </c>
      <c r="AG6" s="93">
        <f>IF('Net zero activities &amp; levers'!$C$5="Off",('Activity data'!AZ7*EF!$H6)*kgtoGg,IF('Net zero activities &amp; levers'!$C$5="On",(((('Activity data'!AZ7-'Net zero supporting data'!X17)*EF!$H6)+('Net zero supporting data'!X17*'Net zero supporting data'!X27))*kgtoGg)))</f>
        <v>30.303595206534538</v>
      </c>
      <c r="AH6" s="93">
        <f>IF('Net zero activities &amp; levers'!$C$5="Off",('Activity data'!BA7*EF!$H6)*kgtoGg,IF('Net zero activities &amp; levers'!$C$5="On",(((('Activity data'!BA7-'Net zero supporting data'!Y17)*EF!$H6)+('Net zero supporting data'!Y17*'Net zero supporting data'!Y27))*kgtoGg)))</f>
        <v>30.619964840246517</v>
      </c>
      <c r="AI6" s="93">
        <f>IF('Net zero activities &amp; levers'!$C$5="Off",('Activity data'!BB7*EF!$H6)*kgtoGg,IF('Net zero activities &amp; levers'!$C$5="On",(((('Activity data'!BB7-'Net zero supporting data'!Z17)*EF!$H6)+('Net zero supporting data'!Z17*'Net zero supporting data'!Z27))*kgtoGg)))</f>
        <v>30.936270406978018</v>
      </c>
      <c r="AJ6" s="93">
        <f>IF('Net zero activities &amp; levers'!$C$5="Off",('Activity data'!BC7*EF!$H6)*kgtoGg,IF('Net zero activities &amp; levers'!$C$5="On",(((('Activity data'!BC7-'Net zero supporting data'!AA17)*EF!$H6)+('Net zero supporting data'!AA17*'Net zero supporting data'!AA27))*kgtoGg)))</f>
        <v>31.283942772065036</v>
      </c>
      <c r="AK6" s="93">
        <f>IF('Net zero activities &amp; levers'!$C$5="Off",('Activity data'!BD7*EF!$H6)*kgtoGg,IF('Net zero activities &amp; levers'!$C$5="On",(((('Activity data'!BD7-'Net zero supporting data'!AB17)*EF!$H6)+('Net zero supporting data'!AB17*'Net zero supporting data'!AB27))*kgtoGg)))</f>
        <v>31.62915567077183</v>
      </c>
      <c r="AL6" s="93">
        <f>IF('Net zero activities &amp; levers'!$C$5="Off",('Activity data'!BE7*EF!$H6)*kgtoGg,IF('Net zero activities &amp; levers'!$C$5="On",(((('Activity data'!BE7-'Net zero supporting data'!AC17)*EF!$H6)+('Net zero supporting data'!AC17*'Net zero supporting data'!AC27))*kgtoGg)))</f>
        <v>32.0085506588428</v>
      </c>
      <c r="AM6" s="93">
        <f>IF('Net zero activities &amp; levers'!$C$5="Off",('Activity data'!BF7*EF!$H6)*kgtoGg,IF('Net zero activities &amp; levers'!$C$5="On",(((('Activity data'!BF7-'Net zero supporting data'!AD17)*EF!$H6)+('Net zero supporting data'!AD17*'Net zero supporting data'!AD27))*kgtoGg)))</f>
        <v>32.377020080510903</v>
      </c>
      <c r="AN6" s="93">
        <f>IF('Net zero activities &amp; levers'!$C$5="Off",('Activity data'!BG7*EF!$H6)*kgtoGg,IF('Net zero activities &amp; levers'!$C$5="On",(((('Activity data'!BG7-'Net zero supporting data'!AE17)*EF!$H6)+('Net zero supporting data'!AE17*'Net zero supporting data'!AE27))*kgtoGg)))</f>
        <v>32.800936176453838</v>
      </c>
      <c r="AO6" s="93">
        <f>IF('Net zero activities &amp; levers'!$C$5="Off",('Activity data'!BH7*EF!$H6)*kgtoGg,IF('Net zero activities &amp; levers'!$C$5="On",(((('Activity data'!BH7-'Net zero supporting data'!AF17)*EF!$H6)+('Net zero supporting data'!AF17*'Net zero supporting data'!AF27))*kgtoGg)))</f>
        <v>33.228937465149492</v>
      </c>
      <c r="AP6" s="93">
        <f>IF('Net zero activities &amp; levers'!$C$5="Off",('Activity data'!BI7*EF!$H6)*kgtoGg,IF('Net zero activities &amp; levers'!$C$5="On",(((('Activity data'!BI7-'Net zero supporting data'!AG17)*EF!$H6)+('Net zero supporting data'!AG17*'Net zero supporting data'!AG27))*kgtoGg)))</f>
        <v>33.667716654652232</v>
      </c>
      <c r="AQ6" s="93">
        <f>IF('Net zero activities &amp; levers'!$C$5="Off",('Activity data'!BJ7*EF!$H6)*kgtoGg,IF('Net zero activities &amp; levers'!$C$5="On",(((('Activity data'!BJ7-'Net zero supporting data'!AH17)*EF!$H6)+('Net zero supporting data'!AH17*'Net zero supporting data'!AH27))*kgtoGg)))</f>
        <v>34.119429220988827</v>
      </c>
      <c r="AR6" s="93">
        <f>IF('Net zero activities &amp; levers'!$C$5="Off",('Activity data'!BK7*EF!$H6)*kgtoGg,IF('Net zero activities &amp; levers'!$C$5="On",(((('Activity data'!BK7-'Net zero supporting data'!AI17)*EF!$H6)+('Net zero supporting data'!AI17*'Net zero supporting data'!AI27))*kgtoGg)))</f>
        <v>34.588241344655088</v>
      </c>
      <c r="AS6" s="93">
        <f>IF('Net zero activities &amp; levers'!$C$5="Off",('Activity data'!BL7*EF!$H6)*kgtoGg,IF('Net zero activities &amp; levers'!$C$5="On",(((('Activity data'!BL7-'Net zero supporting data'!AJ17)*EF!$H6)+('Net zero supporting data'!AJ17*'Net zero supporting data'!AJ27))*kgtoGg)))</f>
        <v>35.095846122785957</v>
      </c>
      <c r="AT6" s="93">
        <f>IF('Net zero activities &amp; levers'!$C$5="Off",('Activity data'!BM7*EF!$H6)*kgtoGg,IF('Net zero activities &amp; levers'!$C$5="On",(((('Activity data'!BM7-'Net zero supporting data'!AK17)*EF!$H6)+('Net zero supporting data'!AK17*'Net zero supporting data'!AK27))*kgtoGg)))</f>
        <v>35.396415414328644</v>
      </c>
      <c r="AU6" s="93">
        <f>IF('Net zero activities &amp; levers'!$C$5="Off",('Activity data'!BN7*EF!$H6)*kgtoGg,IF('Net zero activities &amp; levers'!$C$5="On",(((('Activity data'!BN7-'Net zero supporting data'!AL17)*EF!$H6)+('Net zero supporting data'!AL17*'Net zero supporting data'!AL27))*kgtoGg)))</f>
        <v>35.664597137930201</v>
      </c>
      <c r="AV6" s="93">
        <f>IF('Net zero activities &amp; levers'!$C$5="Off",('Activity data'!BO7*EF!$H6)*kgtoGg,IF('Net zero activities &amp; levers'!$C$5="On",(((('Activity data'!BO7-'Net zero supporting data'!AM17)*EF!$H6)+('Net zero supporting data'!AM17*'Net zero supporting data'!AM27))*kgtoGg)))</f>
        <v>35.9368060897324</v>
      </c>
      <c r="AW6" s="93">
        <f>IF('Net zero activities &amp; levers'!$C$5="Off",('Activity data'!BP7*EF!$H6)*kgtoGg,IF('Net zero activities &amp; levers'!$C$5="On",(((('Activity data'!BP7-'Net zero supporting data'!AN17)*EF!$H6)+('Net zero supporting data'!AN17*'Net zero supporting data'!AN27))*kgtoGg)))</f>
        <v>36.199949553761705</v>
      </c>
      <c r="AY6" s="79"/>
    </row>
    <row r="7" spans="1:55" x14ac:dyDescent="0.25">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367.29937998549639</v>
      </c>
      <c r="T7" s="93">
        <f>IF('Net zero activities &amp; levers'!$C$5="Off",('Activity data'!AM8*EF!$H7)*kgtoGg,IF('Net zero activities &amp; levers'!$C$5="On",(((('Activity data'!AM8-'Net zero supporting data'!K18)*EF!$H7)+('Net zero supporting data'!K18*'Net zero supporting data'!K28))*kgtoGg)))</f>
        <v>374.39027995025685</v>
      </c>
      <c r="U7" s="93">
        <f>IF('Net zero activities &amp; levers'!$C$5="Off",('Activity data'!AN8*EF!$H7)*kgtoGg,IF('Net zero activities &amp; levers'!$C$5="On",(((('Activity data'!AN8-'Net zero supporting data'!L18)*EF!$H7)+('Net zero supporting data'!L18*'Net zero supporting data'!L28))*kgtoGg)))</f>
        <v>378.08201548869761</v>
      </c>
      <c r="V7" s="93">
        <f>IF('Net zero activities &amp; levers'!$C$5="Off",('Activity data'!AO8*EF!$H7)*kgtoGg,IF('Net zero activities &amp; levers'!$C$5="On",(((('Activity data'!AO8-'Net zero supporting data'!M18)*EF!$H7)+('Net zero supporting data'!M18*'Net zero supporting data'!M28))*kgtoGg)))</f>
        <v>380.61774537395928</v>
      </c>
      <c r="W7" s="93">
        <f>IF('Net zero activities &amp; levers'!$C$5="Off",('Activity data'!AP8*EF!$H7)*kgtoGg,IF('Net zero activities &amp; levers'!$C$5="On",(((('Activity data'!AP8-'Net zero supporting data'!N18)*EF!$H7)+('Net zero supporting data'!N18*'Net zero supporting data'!N28))*kgtoGg)))</f>
        <v>383.77989521502451</v>
      </c>
      <c r="X7" s="93">
        <f>IF('Net zero activities &amp; levers'!$C$5="Off",('Activity data'!AQ8*EF!$H7)*kgtoGg,IF('Net zero activities &amp; levers'!$C$5="On",(((('Activity data'!AQ8-'Net zero supporting data'!O18)*EF!$H7)+('Net zero supporting data'!O18*'Net zero supporting data'!O28))*kgtoGg)))</f>
        <v>386.12523393248665</v>
      </c>
      <c r="Y7" s="93">
        <f>IF('Net zero activities &amp; levers'!$C$5="Off",('Activity data'!AR8*EF!$H7)*kgtoGg,IF('Net zero activities &amp; levers'!$C$5="On",(((('Activity data'!AR8-'Net zero supporting data'!P18)*EF!$H7)+('Net zero supporting data'!P18*'Net zero supporting data'!P28))*kgtoGg)))</f>
        <v>386.95643782005646</v>
      </c>
      <c r="Z7" s="93">
        <f>IF('Net zero activities &amp; levers'!$C$5="Off",('Activity data'!AS8*EF!$H7)*kgtoGg,IF('Net zero activities &amp; levers'!$C$5="On",(((('Activity data'!AS8-'Net zero supporting data'!Q18)*EF!$H7)+('Net zero supporting data'!Q18*'Net zero supporting data'!Q28))*kgtoGg)))</f>
        <v>387.65918830118983</v>
      </c>
      <c r="AA7" s="93">
        <f>IF('Net zero activities &amp; levers'!$C$5="Off",('Activity data'!AT8*EF!$H7)*kgtoGg,IF('Net zero activities &amp; levers'!$C$5="On",(((('Activity data'!AT8-'Net zero supporting data'!R18)*EF!$H7)+('Net zero supporting data'!R18*'Net zero supporting data'!R28))*kgtoGg)))</f>
        <v>388.49776942220768</v>
      </c>
      <c r="AB7" s="93">
        <f>IF('Net zero activities &amp; levers'!$C$5="Off",('Activity data'!AU8*EF!$H7)*kgtoGg,IF('Net zero activities &amp; levers'!$C$5="On",(((('Activity data'!AU8-'Net zero supporting data'!S18)*EF!$H7)+('Net zero supporting data'!S18*'Net zero supporting data'!S28))*kgtoGg)))</f>
        <v>392.18321030752833</v>
      </c>
      <c r="AC7" s="93">
        <f>IF('Net zero activities &amp; levers'!$C$5="Off",('Activity data'!AV8*EF!$H7)*kgtoGg,IF('Net zero activities &amp; levers'!$C$5="On",(((('Activity data'!AV8-'Net zero supporting data'!T18)*EF!$H7)+('Net zero supporting data'!T18*'Net zero supporting data'!T28))*kgtoGg)))</f>
        <v>394.38010154969788</v>
      </c>
      <c r="AD7" s="93">
        <f>IF('Net zero activities &amp; levers'!$C$5="Off",('Activity data'!AW8*EF!$H7)*kgtoGg,IF('Net zero activities &amp; levers'!$C$5="On",(((('Activity data'!AW8-'Net zero supporting data'!U18)*EF!$H7)+('Net zero supporting data'!U18*'Net zero supporting data'!U28))*kgtoGg)))</f>
        <v>395.06686480786141</v>
      </c>
      <c r="AE7" s="93">
        <f>IF('Net zero activities &amp; levers'!$C$5="Off",('Activity data'!AX8*EF!$H7)*kgtoGg,IF('Net zero activities &amp; levers'!$C$5="On",(((('Activity data'!AX8-'Net zero supporting data'!V18)*EF!$H7)+('Net zero supporting data'!V18*'Net zero supporting data'!V28))*kgtoGg)))</f>
        <v>395.93122027386613</v>
      </c>
      <c r="AF7" s="93">
        <f>IF('Net zero activities &amp; levers'!$C$5="Off",('Activity data'!AY8*EF!$H7)*kgtoGg,IF('Net zero activities &amp; levers'!$C$5="On",(((('Activity data'!AY8-'Net zero supporting data'!W18)*EF!$H7)+('Net zero supporting data'!W18*'Net zero supporting data'!W28))*kgtoGg)))</f>
        <v>398.59601636852102</v>
      </c>
      <c r="AG7" s="93">
        <f>IF('Net zero activities &amp; levers'!$C$5="Off",('Activity data'!AZ8*EF!$H7)*kgtoGg,IF('Net zero activities &amp; levers'!$C$5="On",(((('Activity data'!AZ8-'Net zero supporting data'!X18)*EF!$H7)+('Net zero supporting data'!X18*'Net zero supporting data'!X28))*kgtoGg)))</f>
        <v>401.90994539704189</v>
      </c>
      <c r="AH7" s="93">
        <f>IF('Net zero activities &amp; levers'!$C$5="Off",('Activity data'!BA8*EF!$H7)*kgtoGg,IF('Net zero activities &amp; levers'!$C$5="On",(((('Activity data'!BA8-'Net zero supporting data'!Y18)*EF!$H7)+('Net zero supporting data'!Y18*'Net zero supporting data'!Y28))*kgtoGg)))</f>
        <v>401.81503378596199</v>
      </c>
      <c r="AI7" s="93">
        <f>IF('Net zero activities &amp; levers'!$C$5="Off",('Activity data'!BB8*EF!$H7)*kgtoGg,IF('Net zero activities &amp; levers'!$C$5="On",(((('Activity data'!BB8-'Net zero supporting data'!Z18)*EF!$H7)+('Net zero supporting data'!Z18*'Net zero supporting data'!Z28))*kgtoGg)))</f>
        <v>401.42815777895129</v>
      </c>
      <c r="AJ7" s="93">
        <f>IF('Net zero activities &amp; levers'!$C$5="Off",('Activity data'!BC8*EF!$H7)*kgtoGg,IF('Net zero activities &amp; levers'!$C$5="On",(((('Activity data'!BC8-'Net zero supporting data'!AA18)*EF!$H7)+('Net zero supporting data'!AA18*'Net zero supporting data'!AA28))*kgtoGg)))</f>
        <v>401.7813582877065</v>
      </c>
      <c r="AK7" s="93">
        <f>IF('Net zero activities &amp; levers'!$C$5="Off",('Activity data'!BD8*EF!$H7)*kgtoGg,IF('Net zero activities &amp; levers'!$C$5="On",(((('Activity data'!BD8-'Net zero supporting data'!AB18)*EF!$H7)+('Net zero supporting data'!AB18*'Net zero supporting data'!AB28))*kgtoGg)))</f>
        <v>401.72821381507623</v>
      </c>
      <c r="AL7" s="93">
        <f>IF('Net zero activities &amp; levers'!$C$5="Off",('Activity data'!BE8*EF!$H7)*kgtoGg,IF('Net zero activities &amp; levers'!$C$5="On",(((('Activity data'!BE8-'Net zero supporting data'!AC18)*EF!$H7)+('Net zero supporting data'!AC18*'Net zero supporting data'!AC28))*kgtoGg)))</f>
        <v>402.4182008975921</v>
      </c>
      <c r="AM7" s="93">
        <f>IF('Net zero activities &amp; levers'!$C$5="Off",('Activity data'!BF8*EF!$H7)*kgtoGg,IF('Net zero activities &amp; levers'!$C$5="On",(((('Activity data'!BF8-'Net zero supporting data'!AD18)*EF!$H7)+('Net zero supporting data'!AD18*'Net zero supporting data'!AD28))*kgtoGg)))</f>
        <v>402.41125512656032</v>
      </c>
      <c r="AN7" s="93">
        <f>IF('Net zero activities &amp; levers'!$C$5="Off",('Activity data'!BG8*EF!$H7)*kgtoGg,IF('Net zero activities &amp; levers'!$C$5="On",(((('Activity data'!BG8-'Net zero supporting data'!AE18)*EF!$H7)+('Net zero supporting data'!AE18*'Net zero supporting data'!AE28))*kgtoGg)))</f>
        <v>405.74913704895249</v>
      </c>
      <c r="AO7" s="93">
        <f>IF('Net zero activities &amp; levers'!$C$5="Off",('Activity data'!BH8*EF!$H7)*kgtoGg,IF('Net zero activities &amp; levers'!$C$5="On",(((('Activity data'!BH8-'Net zero supporting data'!AF18)*EF!$H7)+('Net zero supporting data'!AF18*'Net zero supporting data'!AF28))*kgtoGg)))</f>
        <v>408.87066423718124</v>
      </c>
      <c r="AP7" s="93">
        <f>IF('Net zero activities &amp; levers'!$C$5="Off",('Activity data'!BI8*EF!$H7)*kgtoGg,IF('Net zero activities &amp; levers'!$C$5="On",(((('Activity data'!BI8-'Net zero supporting data'!AG18)*EF!$H7)+('Net zero supporting data'!AG18*'Net zero supporting data'!AG28))*kgtoGg)))</f>
        <v>411.96446899942566</v>
      </c>
      <c r="AQ7" s="93">
        <f>IF('Net zero activities &amp; levers'!$C$5="Off",('Activity data'!BJ8*EF!$H7)*kgtoGg,IF('Net zero activities &amp; levers'!$C$5="On",(((('Activity data'!BJ8-'Net zero supporting data'!AH18)*EF!$H7)+('Net zero supporting data'!AH18*'Net zero supporting data'!AH28))*kgtoGg)))</f>
        <v>415.076640787023</v>
      </c>
      <c r="AR7" s="93">
        <f>IF('Net zero activities &amp; levers'!$C$5="Off",('Activity data'!BK8*EF!$H7)*kgtoGg,IF('Net zero activities &amp; levers'!$C$5="On",(((('Activity data'!BK8-'Net zero supporting data'!AI18)*EF!$H7)+('Net zero supporting data'!AI18*'Net zero supporting data'!AI28))*kgtoGg)))</f>
        <v>418.30306896107567</v>
      </c>
      <c r="AS7" s="93">
        <f>IF('Net zero activities &amp; levers'!$C$5="Off",('Activity data'!BL8*EF!$H7)*kgtoGg,IF('Net zero activities &amp; levers'!$C$5="On",(((('Activity data'!BL8-'Net zero supporting data'!AJ18)*EF!$H7)+('Net zero supporting data'!AJ18*'Net zero supporting data'!AJ28))*kgtoGg)))</f>
        <v>422.19081741674233</v>
      </c>
      <c r="AT7" s="93">
        <f>IF('Net zero activities &amp; levers'!$C$5="Off",('Activity data'!BM8*EF!$H7)*kgtoGg,IF('Net zero activities &amp; levers'!$C$5="On",(((('Activity data'!BM8-'Net zero supporting data'!AK18)*EF!$H7)+('Net zero supporting data'!AK18*'Net zero supporting data'!AK28))*kgtoGg)))</f>
        <v>420.26074518236015</v>
      </c>
      <c r="AU7" s="93">
        <f>IF('Net zero activities &amp; levers'!$C$5="Off",('Activity data'!BN8*EF!$H7)*kgtoGg,IF('Net zero activities &amp; levers'!$C$5="On",(((('Activity data'!BN8-'Net zero supporting data'!AL18)*EF!$H7)+('Net zero supporting data'!AL18*'Net zero supporting data'!AL28))*kgtoGg)))</f>
        <v>417.33191079968799</v>
      </c>
      <c r="AV7" s="93">
        <f>IF('Net zero activities &amp; levers'!$C$5="Off",('Activity data'!BO8*EF!$H7)*kgtoGg,IF('Net zero activities &amp; levers'!$C$5="On",(((('Activity data'!BO8-'Net zero supporting data'!AM18)*EF!$H7)+('Net zero supporting data'!AM18*'Net zero supporting data'!AM28))*kgtoGg)))</f>
        <v>414.37000341411897</v>
      </c>
      <c r="AW7" s="93">
        <f>IF('Net zero activities &amp; levers'!$C$5="Off",('Activity data'!BP8*EF!$H7)*kgtoGg,IF('Net zero activities &amp; levers'!$C$5="On",(((('Activity data'!BP8-'Net zero supporting data'!AN18)*EF!$H7)+('Net zero supporting data'!AN18*'Net zero supporting data'!AN28))*kgtoGg)))</f>
        <v>411.04939658180723</v>
      </c>
      <c r="AY7" s="79"/>
    </row>
    <row r="8" spans="1:55" x14ac:dyDescent="0.25">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291.30873487096773</v>
      </c>
      <c r="S8" s="27">
        <f t="shared" si="5"/>
        <v>258.644557829505</v>
      </c>
      <c r="T8" s="27">
        <f t="shared" si="5"/>
        <v>263.63782159725537</v>
      </c>
      <c r="U8" s="27">
        <f t="shared" si="5"/>
        <v>266.23746471672149</v>
      </c>
      <c r="V8" s="27">
        <f t="shared" si="5"/>
        <v>268.02307278111425</v>
      </c>
      <c r="W8" s="27">
        <f t="shared" si="5"/>
        <v>270.24979270496834</v>
      </c>
      <c r="X8" s="27">
        <f t="shared" si="5"/>
        <v>271.90133128246976</v>
      </c>
      <c r="Y8" s="27">
        <f t="shared" si="5"/>
        <v>272.48664771283012</v>
      </c>
      <c r="Z8" s="27">
        <f t="shared" si="5"/>
        <v>272.98150993520676</v>
      </c>
      <c r="AA8" s="27">
        <f t="shared" si="5"/>
        <v>273.57202125939796</v>
      </c>
      <c r="AB8" s="27">
        <f t="shared" si="5"/>
        <v>276.16723181550663</v>
      </c>
      <c r="AC8" s="27">
        <f t="shared" si="5"/>
        <v>277.71423677901322</v>
      </c>
      <c r="AD8" s="27">
        <f t="shared" si="5"/>
        <v>278.19784113262864</v>
      </c>
      <c r="AE8" s="27">
        <f t="shared" si="5"/>
        <v>278.80650221264779</v>
      </c>
      <c r="AF8" s="27">
        <f t="shared" si="5"/>
        <v>280.682996008077</v>
      </c>
      <c r="AG8" s="27">
        <f t="shared" si="5"/>
        <v>283.0165956680982</v>
      </c>
      <c r="AH8" s="27">
        <f t="shared" si="5"/>
        <v>282.94976089238577</v>
      </c>
      <c r="AI8" s="27">
        <f t="shared" si="5"/>
        <v>282.6773308823702</v>
      </c>
      <c r="AJ8" s="27">
        <f t="shared" si="5"/>
        <v>282.92604730932356</v>
      </c>
      <c r="AK8" s="27">
        <f t="shared" si="5"/>
        <v>282.88862408082514</v>
      </c>
      <c r="AL8" s="27">
        <f t="shared" si="5"/>
        <v>283.37449858426822</v>
      </c>
      <c r="AM8" s="27">
        <f t="shared" si="5"/>
        <v>283.36960751726616</v>
      </c>
      <c r="AN8" s="27">
        <f t="shared" si="5"/>
        <v>285.72007430525349</v>
      </c>
      <c r="AO8" s="27">
        <f t="shared" si="5"/>
        <v>287.91818860477679</v>
      </c>
      <c r="AP8" s="27">
        <f t="shared" si="5"/>
        <v>290.09678135049057</v>
      </c>
      <c r="AQ8" s="27">
        <f t="shared" si="5"/>
        <v>292.28830777213687</v>
      </c>
      <c r="AR8" s="27">
        <f t="shared" si="5"/>
        <v>294.56029115658873</v>
      </c>
      <c r="AS8" s="27">
        <f t="shared" si="5"/>
        <v>297.29796248156612</v>
      </c>
      <c r="AT8" s="27">
        <f t="shared" si="5"/>
        <v>295.93884589481746</v>
      </c>
      <c r="AU8" s="27">
        <f t="shared" si="5"/>
        <v>293.87642184745857</v>
      </c>
      <c r="AV8" s="27">
        <f t="shared" si="5"/>
        <v>291.79070848169499</v>
      </c>
      <c r="AW8" s="27">
        <f t="shared" si="5"/>
        <v>289.45240645161033</v>
      </c>
      <c r="AY8" s="79"/>
    </row>
    <row r="9" spans="1:55" x14ac:dyDescent="0.25">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34.963976395761406</v>
      </c>
      <c r="T9" s="93">
        <f>IF('Net zero activities &amp; levers'!$C$5="Off",('Activity data'!AM10*EF!$H9)*kgtoGg,IF('Net zero activities &amp; levers'!$C$5="On",(((('Activity data'!AM10-'Net zero supporting data'!K19)*EF!$H9)+('Net zero supporting data'!K19*'Net zero supporting data'!K29))*kgtoGg)))</f>
        <v>36.497612487541794</v>
      </c>
      <c r="U9" s="93">
        <f>IF('Net zero activities &amp; levers'!$C$5="Off",('Activity data'!AN10*EF!$H9)*kgtoGg,IF('Net zero activities &amp; levers'!$C$5="On",(((('Activity data'!AN10-'Net zero supporting data'!L19)*EF!$H9)+('Net zero supporting data'!L19*'Net zero supporting data'!L29))*kgtoGg)))</f>
        <v>37.733305691645874</v>
      </c>
      <c r="V9" s="93">
        <f>IF('Net zero activities &amp; levers'!$C$5="Off",('Activity data'!AO10*EF!$H9)*kgtoGg,IF('Net zero activities &amp; levers'!$C$5="On",(((('Activity data'!AO10-'Net zero supporting data'!M19)*EF!$H9)+('Net zero supporting data'!M19*'Net zero supporting data'!M29))*kgtoGg)))</f>
        <v>38.877531015162873</v>
      </c>
      <c r="W9" s="93">
        <f>IF('Net zero activities &amp; levers'!$C$5="Off",('Activity data'!AP10*EF!$H9)*kgtoGg,IF('Net zero activities &amp; levers'!$C$5="On",(((('Activity data'!AP10-'Net zero supporting data'!N19)*EF!$H9)+('Net zero supporting data'!N19*'Net zero supporting data'!N29))*kgtoGg)))</f>
        <v>40.109336867070091</v>
      </c>
      <c r="X9" s="93">
        <f>IF('Net zero activities &amp; levers'!$C$5="Off",('Activity data'!AQ10*EF!$H9)*kgtoGg,IF('Net zero activities &amp; levers'!$C$5="On",(((('Activity data'!AQ10-'Net zero supporting data'!O19)*EF!$H9)+('Net zero supporting data'!O19*'Net zero supporting data'!O29))*kgtoGg)))</f>
        <v>41.279815018110689</v>
      </c>
      <c r="Y9" s="93">
        <f>IF('Net zero activities &amp; levers'!$C$5="Off",('Activity data'!AR10*EF!$H9)*kgtoGg,IF('Net zero activities &amp; levers'!$C$5="On",(((('Activity data'!AR10-'Net zero supporting data'!P19)*EF!$H9)+('Net zero supporting data'!P19*'Net zero supporting data'!P29))*kgtoGg)))</f>
        <v>42.307713439261846</v>
      </c>
      <c r="Z9" s="93">
        <f>IF('Net zero activities &amp; levers'!$C$5="Off",('Activity data'!AS10*EF!$H9)*kgtoGg,IF('Net zero activities &amp; levers'!$C$5="On",(((('Activity data'!AS10-'Net zero supporting data'!Q19)*EF!$H9)+('Net zero supporting data'!Q19*'Net zero supporting data'!Q29))*kgtoGg)))</f>
        <v>43.337638673567746</v>
      </c>
      <c r="AA9" s="93">
        <f>IF('Net zero activities &amp; levers'!$C$5="Off",('Activity data'!AT10*EF!$H9)*kgtoGg,IF('Net zero activities &amp; levers'!$C$5="On",(((('Activity data'!AT10-'Net zero supporting data'!R19)*EF!$H9)+('Net zero supporting data'!R19*'Net zero supporting data'!R29))*kgtoGg)))</f>
        <v>44.399551439206782</v>
      </c>
      <c r="AB9" s="93">
        <f>IF('Net zero activities &amp; levers'!$C$5="Off",('Activity data'!AU10*EF!$H9)*kgtoGg,IF('Net zero activities &amp; levers'!$C$5="On",(((('Activity data'!AU10-'Net zero supporting data'!S19)*EF!$H9)+('Net zero supporting data'!S19*'Net zero supporting data'!S29))*kgtoGg)))</f>
        <v>45.81186523573659</v>
      </c>
      <c r="AC9" s="93">
        <f>IF('Net zero activities &amp; levers'!$C$5="Off",('Activity data'!AV10*EF!$H9)*kgtoGg,IF('Net zero activities &amp; levers'!$C$5="On",(((('Activity data'!AV10-'Net zero supporting data'!T19)*EF!$H9)+('Net zero supporting data'!T19*'Net zero supporting data'!T29))*kgtoGg)))</f>
        <v>47.079649204126177</v>
      </c>
      <c r="AD9" s="93">
        <f>IF('Net zero activities &amp; levers'!$C$5="Off",('Activity data'!AW10*EF!$H9)*kgtoGg,IF('Net zero activities &amp; levers'!$C$5="On",(((('Activity data'!AW10-'Net zero supporting data'!U19)*EF!$H9)+('Net zero supporting data'!U19*'Net zero supporting data'!U29))*kgtoGg)))</f>
        <v>48.725639989018426</v>
      </c>
      <c r="AE9" s="93">
        <f>IF('Net zero activities &amp; levers'!$C$5="Off",('Activity data'!AX10*EF!$H9)*kgtoGg,IF('Net zero activities &amp; levers'!$C$5="On",(((('Activity data'!AX10-'Net zero supporting data'!V19)*EF!$H9)+('Net zero supporting data'!V19*'Net zero supporting data'!V29))*kgtoGg)))</f>
        <v>50.454759475729148</v>
      </c>
      <c r="AF9" s="93">
        <f>IF('Net zero activities &amp; levers'!$C$5="Off",('Activity data'!AY10*EF!$H9)*kgtoGg,IF('Net zero activities &amp; levers'!$C$5="On",(((('Activity data'!AY10-'Net zero supporting data'!W19)*EF!$H9)+('Net zero supporting data'!W19*'Net zero supporting data'!W29))*kgtoGg)))</f>
        <v>52.486360439556769</v>
      </c>
      <c r="AG9" s="93">
        <f>IF('Net zero activities &amp; levers'!$C$5="Off",('Activity data'!AZ10*EF!$H9)*kgtoGg,IF('Net zero activities &amp; levers'!$C$5="On",(((('Activity data'!AZ10-'Net zero supporting data'!X19)*EF!$H9)+('Net zero supporting data'!X19*'Net zero supporting data'!X29))*kgtoGg)))</f>
        <v>54.691251862588167</v>
      </c>
      <c r="AH9" s="93">
        <f>IF('Net zero activities &amp; levers'!$C$5="Off",('Activity data'!BA10*EF!$H9)*kgtoGg,IF('Net zero activities &amp; levers'!$C$5="On",(((('Activity data'!BA10-'Net zero supporting data'!Y19)*EF!$H9)+('Net zero supporting data'!Y19*'Net zero supporting data'!Y29))*kgtoGg)))</f>
        <v>56.512452453059495</v>
      </c>
      <c r="AI9" s="93">
        <f>IF('Net zero activities &amp; levers'!$C$5="Off",('Activity data'!BB10*EF!$H9)*kgtoGg,IF('Net zero activities &amp; levers'!$C$5="On",(((('Activity data'!BB10-'Net zero supporting data'!Z19)*EF!$H9)+('Net zero supporting data'!Z19*'Net zero supporting data'!Z29))*kgtoGg)))</f>
        <v>58.360185924306009</v>
      </c>
      <c r="AJ9" s="93">
        <f>IF('Net zero activities &amp; levers'!$C$5="Off",('Activity data'!BC10*EF!$H9)*kgtoGg,IF('Net zero activities &amp; levers'!$C$5="On",(((('Activity data'!BC10-'Net zero supporting data'!AA19)*EF!$H9)+('Net zero supporting data'!AA19*'Net zero supporting data'!AA29))*kgtoGg)))</f>
        <v>60.389335908393399</v>
      </c>
      <c r="AK9" s="93">
        <f>IF('Net zero activities &amp; levers'!$C$5="Off",('Activity data'!BD10*EF!$H9)*kgtoGg,IF('Net zero activities &amp; levers'!$C$5="On",(((('Activity data'!BD10-'Net zero supporting data'!AB19)*EF!$H9)+('Net zero supporting data'!AB19*'Net zero supporting data'!AB29))*kgtoGg)))</f>
        <v>62.437293405330678</v>
      </c>
      <c r="AL9" s="93">
        <f>IF('Net zero activities &amp; levers'!$C$5="Off",('Activity data'!BE10*EF!$H9)*kgtoGg,IF('Net zero activities &amp; levers'!$C$5="On",(((('Activity data'!BE10-'Net zero supporting data'!AC19)*EF!$H9)+('Net zero supporting data'!AC19*'Net zero supporting data'!AC29))*kgtoGg)))</f>
        <v>64.687328166127415</v>
      </c>
      <c r="AM9" s="93">
        <f>IF('Net zero activities &amp; levers'!$C$5="Off",('Activity data'!BF10*EF!$H9)*kgtoGg,IF('Net zero activities &amp; levers'!$C$5="On",(((('Activity data'!BF10-'Net zero supporting data'!AD19)*EF!$H9)+('Net zero supporting data'!AD19*'Net zero supporting data'!AD29))*kgtoGg)))</f>
        <v>66.917440313314131</v>
      </c>
      <c r="AN9" s="93">
        <f>IF('Net zero activities &amp; levers'!$C$5="Off",('Activity data'!BG10*EF!$H9)*kgtoGg,IF('Net zero activities &amp; levers'!$C$5="On",(((('Activity data'!BG10-'Net zero supporting data'!AE19)*EF!$H9)+('Net zero supporting data'!AE19*'Net zero supporting data'!AE29))*kgtoGg)))</f>
        <v>69.376253099010469</v>
      </c>
      <c r="AO9" s="93">
        <f>IF('Net zero activities &amp; levers'!$C$5="Off",('Activity data'!BH10*EF!$H9)*kgtoGg,IF('Net zero activities &amp; levers'!$C$5="On",(((('Activity data'!BH10-'Net zero supporting data'!AF19)*EF!$H9)+('Net zero supporting data'!AF19*'Net zero supporting data'!AF29))*kgtoGg)))</f>
        <v>71.889327005864232</v>
      </c>
      <c r="AP9" s="93">
        <f>IF('Net zero activities &amp; levers'!$C$5="Off",('Activity data'!BI10*EF!$H9)*kgtoGg,IF('Net zero activities &amp; levers'!$C$5="On",(((('Activity data'!BI10-'Net zero supporting data'!AG19)*EF!$H9)+('Net zero supporting data'!AG19*'Net zero supporting data'!AG29))*kgtoGg)))</f>
        <v>74.49206773188557</v>
      </c>
      <c r="AQ9" s="93">
        <f>IF('Net zero activities &amp; levers'!$C$5="Off",('Activity data'!BJ10*EF!$H9)*kgtoGg,IF('Net zero activities &amp; levers'!$C$5="On",(((('Activity data'!BJ10-'Net zero supporting data'!AH19)*EF!$H9)+('Net zero supporting data'!AH19*'Net zero supporting data'!AH29))*kgtoGg)))</f>
        <v>77.197338817748658</v>
      </c>
      <c r="AR9" s="93">
        <f>IF('Net zero activities &amp; levers'!$C$5="Off",('Activity data'!BK10*EF!$H9)*kgtoGg,IF('Net zero activities &amp; levers'!$C$5="On",(((('Activity data'!BK10-'Net zero supporting data'!AI19)*EF!$H9)+('Net zero supporting data'!AI19*'Net zero supporting data'!AI29))*kgtoGg)))</f>
        <v>80.028789551630112</v>
      </c>
      <c r="AS9" s="93">
        <f>IF('Net zero activities &amp; levers'!$C$5="Off",('Activity data'!BL10*EF!$H9)*kgtoGg,IF('Net zero activities &amp; levers'!$C$5="On",(((('Activity data'!BL10-'Net zero supporting data'!AJ19)*EF!$H9)+('Net zero supporting data'!AJ19*'Net zero supporting data'!AJ29))*kgtoGg)))</f>
        <v>83.101338963756518</v>
      </c>
      <c r="AT9" s="93">
        <f>IF('Net zero activities &amp; levers'!$C$5="Off",('Activity data'!BM10*EF!$H9)*kgtoGg,IF('Net zero activities &amp; levers'!$C$5="On",(((('Activity data'!BM10-'Net zero supporting data'!AK19)*EF!$H9)+('Net zero supporting data'!AK19*'Net zero supporting data'!AK29))*kgtoGg)))</f>
        <v>85.119790686428615</v>
      </c>
      <c r="AU9" s="93">
        <f>IF('Net zero activities &amp; levers'!$C$5="Off",('Activity data'!BN10*EF!$H9)*kgtoGg,IF('Net zero activities &amp; levers'!$C$5="On",(((('Activity data'!BN10-'Net zero supporting data'!AL19)*EF!$H9)+('Net zero supporting data'!AL19*'Net zero supporting data'!AL29))*kgtoGg)))</f>
        <v>86.99211656376653</v>
      </c>
      <c r="AV9" s="93">
        <f>IF('Net zero activities &amp; levers'!$C$5="Off",('Activity data'!BO10*EF!$H9)*kgtoGg,IF('Net zero activities &amp; levers'!$C$5="On",(((('Activity data'!BO10-'Net zero supporting data'!AM19)*EF!$H9)+('Net zero supporting data'!AM19*'Net zero supporting data'!AM29))*kgtoGg)))</f>
        <v>88.910503904639995</v>
      </c>
      <c r="AW9" s="93">
        <f>IF('Net zero activities &amp; levers'!$C$5="Off",('Activity data'!BP10*EF!$H9)*kgtoGg,IF('Net zero activities &amp; levers'!$C$5="On",(((('Activity data'!BP10-'Net zero supporting data'!AN19)*EF!$H9)+('Net zero supporting data'!AN19*'Net zero supporting data'!AN29))*kgtoGg)))</f>
        <v>90.805264059143951</v>
      </c>
      <c r="AY9" s="79"/>
    </row>
    <row r="10" spans="1:55" x14ac:dyDescent="0.25">
      <c r="A10" s="95" t="str">
        <f t="shared" si="0"/>
        <v>FS Sheep</v>
      </c>
      <c r="B10" s="95" t="s">
        <v>1004</v>
      </c>
      <c r="C10" s="95" t="s">
        <v>152</v>
      </c>
      <c r="D10" t="s">
        <v>15</v>
      </c>
      <c r="E10" t="s">
        <v>16</v>
      </c>
      <c r="F10" t="s">
        <v>18</v>
      </c>
      <c r="G10" t="s">
        <v>122</v>
      </c>
      <c r="H10" t="s">
        <v>1020</v>
      </c>
      <c r="I10" t="s">
        <v>121</v>
      </c>
      <c r="J10" t="s">
        <v>286</v>
      </c>
      <c r="K10" s="27">
        <f>K1385</f>
        <v>132.5903429327976</v>
      </c>
      <c r="L10" s="27">
        <f t="shared" ref="L10:AW17" si="6">L1385</f>
        <v>132.66203410931632</v>
      </c>
      <c r="M10" s="27">
        <f t="shared" si="6"/>
        <v>132.83344502276299</v>
      </c>
      <c r="N10" s="27">
        <f t="shared" si="6"/>
        <v>133.08619178866664</v>
      </c>
      <c r="O10" s="27">
        <f t="shared" si="6"/>
        <v>133.41866827856941</v>
      </c>
      <c r="P10" s="27">
        <f t="shared" si="6"/>
        <v>133.8273636783253</v>
      </c>
      <c r="Q10" s="27">
        <f t="shared" si="6"/>
        <v>134.2863843975903</v>
      </c>
      <c r="R10" s="27">
        <f t="shared" si="6"/>
        <v>134.79283247693314</v>
      </c>
      <c r="S10" s="27">
        <f t="shared" si="6"/>
        <v>135.15163149297337</v>
      </c>
      <c r="T10" s="27">
        <f t="shared" si="6"/>
        <v>135.73297226938038</v>
      </c>
      <c r="U10" s="27">
        <f t="shared" si="6"/>
        <v>136.37634861220499</v>
      </c>
      <c r="V10" s="27">
        <f t="shared" si="6"/>
        <v>137.05142671760032</v>
      </c>
      <c r="W10" s="27">
        <f t="shared" si="6"/>
        <v>137.76463297256313</v>
      </c>
      <c r="X10" s="27">
        <f t="shared" si="6"/>
        <v>138.51148304631639</v>
      </c>
      <c r="Y10" s="27">
        <f t="shared" si="6"/>
        <v>139.2033811270056</v>
      </c>
      <c r="Z10" s="27">
        <f t="shared" si="6"/>
        <v>139.83981681448427</v>
      </c>
      <c r="AA10" s="27">
        <f t="shared" si="6"/>
        <v>140.41803750246495</v>
      </c>
      <c r="AB10" s="27">
        <f t="shared" si="6"/>
        <v>140.94146440662465</v>
      </c>
      <c r="AC10" s="27">
        <f t="shared" si="6"/>
        <v>141.39689553734058</v>
      </c>
      <c r="AD10" s="27">
        <f t="shared" si="6"/>
        <v>141.84722228245158</v>
      </c>
      <c r="AE10" s="27">
        <f t="shared" si="6"/>
        <v>142.28742938202578</v>
      </c>
      <c r="AF10" s="27">
        <f t="shared" si="6"/>
        <v>142.72055070047261</v>
      </c>
      <c r="AG10" s="27">
        <f t="shared" si="6"/>
        <v>143.14265299866611</v>
      </c>
      <c r="AH10" s="27">
        <f t="shared" si="6"/>
        <v>143.54160981901757</v>
      </c>
      <c r="AI10" s="27">
        <f t="shared" si="6"/>
        <v>143.93152461477476</v>
      </c>
      <c r="AJ10" s="27">
        <f t="shared" si="6"/>
        <v>144.31443145146557</v>
      </c>
      <c r="AK10" s="27">
        <f t="shared" si="6"/>
        <v>144.68626708215652</v>
      </c>
      <c r="AL10" s="27">
        <f t="shared" si="6"/>
        <v>145.04964158167502</v>
      </c>
      <c r="AM10" s="27">
        <f t="shared" si="6"/>
        <v>145.39951303697748</v>
      </c>
      <c r="AN10" s="27">
        <f t="shared" si="6"/>
        <v>145.74335361468056</v>
      </c>
      <c r="AO10" s="27">
        <f t="shared" si="6"/>
        <v>146.0756333051672</v>
      </c>
      <c r="AP10" s="27">
        <f t="shared" si="6"/>
        <v>146.39631456756203</v>
      </c>
      <c r="AQ10" s="27">
        <f t="shared" si="6"/>
        <v>146.70496316828388</v>
      </c>
      <c r="AR10" s="27">
        <f t="shared" si="6"/>
        <v>147.00136257162529</v>
      </c>
      <c r="AS10" s="27">
        <f t="shared" si="6"/>
        <v>147.28908217664724</v>
      </c>
      <c r="AT10" s="27">
        <f t="shared" si="6"/>
        <v>147.54449688857525</v>
      </c>
      <c r="AU10" s="27">
        <f t="shared" si="6"/>
        <v>147.78351401598343</v>
      </c>
      <c r="AV10" s="27">
        <f t="shared" si="6"/>
        <v>148.00907150542642</v>
      </c>
      <c r="AW10" s="27">
        <f t="shared" si="6"/>
        <v>148.2194787996113</v>
      </c>
      <c r="AY10" s="79"/>
    </row>
    <row r="11" spans="1:55" x14ac:dyDescent="0.25">
      <c r="A11" s="95" t="str">
        <f t="shared" si="0"/>
        <v>FS Sheep</v>
      </c>
      <c r="B11" s="95" t="s">
        <v>1004</v>
      </c>
      <c r="C11" s="95" t="s">
        <v>152</v>
      </c>
      <c r="D11" t="s">
        <v>15</v>
      </c>
      <c r="E11" t="s">
        <v>16</v>
      </c>
      <c r="F11" t="s">
        <v>18</v>
      </c>
      <c r="G11" t="s">
        <v>123</v>
      </c>
      <c r="H11" t="s">
        <v>1020</v>
      </c>
      <c r="I11" t="s">
        <v>121</v>
      </c>
      <c r="J11" t="s">
        <v>286</v>
      </c>
      <c r="K11" s="27">
        <f t="shared" ref="K11:Z53" si="7">K1386</f>
        <v>14.369321450610601</v>
      </c>
      <c r="L11" s="27">
        <f t="shared" si="7"/>
        <v>14.377090896995487</v>
      </c>
      <c r="M11" s="27">
        <f t="shared" si="7"/>
        <v>14.39566735181849</v>
      </c>
      <c r="N11" s="27">
        <f t="shared" si="7"/>
        <v>14.423058483363512</v>
      </c>
      <c r="O11" s="27">
        <f t="shared" si="7"/>
        <v>14.459090229360317</v>
      </c>
      <c r="P11" s="27">
        <f t="shared" si="7"/>
        <v>14.503382109482045</v>
      </c>
      <c r="Q11" s="27">
        <f t="shared" si="7"/>
        <v>14.553127936528831</v>
      </c>
      <c r="R11" s="27">
        <f t="shared" si="7"/>
        <v>14.608013647578019</v>
      </c>
      <c r="S11" s="27">
        <f t="shared" si="7"/>
        <v>14.646898066183509</v>
      </c>
      <c r="T11" s="27">
        <f t="shared" si="7"/>
        <v>14.709900184616627</v>
      </c>
      <c r="U11" s="27">
        <f t="shared" si="7"/>
        <v>14.779625334120546</v>
      </c>
      <c r="V11" s="27">
        <f t="shared" si="7"/>
        <v>14.852786124613493</v>
      </c>
      <c r="W11" s="27">
        <f t="shared" si="7"/>
        <v>14.930079008178485</v>
      </c>
      <c r="X11" s="27">
        <f t="shared" si="7"/>
        <v>15.011018000776245</v>
      </c>
      <c r="Y11" s="27">
        <f t="shared" si="7"/>
        <v>15.086001636179642</v>
      </c>
      <c r="Z11" s="27">
        <f t="shared" si="7"/>
        <v>15.154974600377015</v>
      </c>
      <c r="AA11" s="27">
        <f t="shared" si="6"/>
        <v>15.217638582920591</v>
      </c>
      <c r="AB11" s="27">
        <f t="shared" si="6"/>
        <v>15.27436435400922</v>
      </c>
      <c r="AC11" s="27">
        <f t="shared" si="6"/>
        <v>15.323721163646475</v>
      </c>
      <c r="AD11" s="27">
        <f t="shared" si="6"/>
        <v>15.372524791536531</v>
      </c>
      <c r="AE11" s="27">
        <f t="shared" si="6"/>
        <v>15.420231714821497</v>
      </c>
      <c r="AF11" s="27">
        <f t="shared" si="6"/>
        <v>15.467170724965168</v>
      </c>
      <c r="AG11" s="27">
        <f t="shared" si="6"/>
        <v>15.512915561833548</v>
      </c>
      <c r="AH11" s="27">
        <f t="shared" si="6"/>
        <v>15.556152034941164</v>
      </c>
      <c r="AI11" s="27">
        <f t="shared" si="6"/>
        <v>15.59840858933762</v>
      </c>
      <c r="AJ11" s="27">
        <f t="shared" si="6"/>
        <v>15.639905664466506</v>
      </c>
      <c r="AK11" s="27">
        <f t="shared" si="6"/>
        <v>15.680202910751605</v>
      </c>
      <c r="AL11" s="27">
        <f t="shared" si="6"/>
        <v>15.719583191962446</v>
      </c>
      <c r="AM11" s="27">
        <f t="shared" si="6"/>
        <v>15.757500096741722</v>
      </c>
      <c r="AN11" s="27">
        <f t="shared" si="6"/>
        <v>15.794763412300707</v>
      </c>
      <c r="AO11" s="27">
        <f t="shared" si="6"/>
        <v>15.830773830393765</v>
      </c>
      <c r="AP11" s="27">
        <f t="shared" si="6"/>
        <v>15.865527282572971</v>
      </c>
      <c r="AQ11" s="27">
        <f t="shared" si="6"/>
        <v>15.898976709288013</v>
      </c>
      <c r="AR11" s="27">
        <f t="shared" si="6"/>
        <v>15.93109864373795</v>
      </c>
      <c r="AS11" s="27">
        <f t="shared" si="6"/>
        <v>15.962279915320442</v>
      </c>
      <c r="AT11" s="27">
        <f t="shared" si="6"/>
        <v>15.989960182357452</v>
      </c>
      <c r="AU11" s="27">
        <f t="shared" si="6"/>
        <v>16.015863380584115</v>
      </c>
      <c r="AV11" s="27">
        <f t="shared" si="6"/>
        <v>16.040307906480258</v>
      </c>
      <c r="AW11" s="27">
        <f t="shared" si="6"/>
        <v>16.063110547900592</v>
      </c>
      <c r="AY11" s="79"/>
    </row>
    <row r="12" spans="1:55" x14ac:dyDescent="0.25">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15.722377740059782</v>
      </c>
      <c r="T12" s="27">
        <f t="shared" si="6"/>
        <v>15.834367630628387</v>
      </c>
      <c r="U12" s="27">
        <f t="shared" si="6"/>
        <v>15.955637842097104</v>
      </c>
      <c r="V12" s="27">
        <f t="shared" si="6"/>
        <v>16.080909725931154</v>
      </c>
      <c r="W12" s="27">
        <f t="shared" si="6"/>
        <v>16.211380657417489</v>
      </c>
      <c r="X12" s="27">
        <f t="shared" si="6"/>
        <v>16.346321365102778</v>
      </c>
      <c r="Y12" s="27">
        <f t="shared" si="6"/>
        <v>16.47034507082871</v>
      </c>
      <c r="Z12" s="27">
        <f t="shared" si="6"/>
        <v>16.583510185205739</v>
      </c>
      <c r="AA12" s="27">
        <f t="shared" si="6"/>
        <v>16.68547569357975</v>
      </c>
      <c r="AB12" s="27">
        <f t="shared" si="6"/>
        <v>16.776963464218198</v>
      </c>
      <c r="AC12" s="27">
        <f t="shared" si="6"/>
        <v>16.855810068717236</v>
      </c>
      <c r="AD12" s="27">
        <f t="shared" si="6"/>
        <v>16.932979910801585</v>
      </c>
      <c r="AE12" s="27">
        <f t="shared" si="6"/>
        <v>17.007660011154073</v>
      </c>
      <c r="AF12" s="27">
        <f t="shared" si="6"/>
        <v>17.080422053016829</v>
      </c>
      <c r="AG12" s="27">
        <f t="shared" si="6"/>
        <v>17.15063599642793</v>
      </c>
      <c r="AH12" s="27">
        <f t="shared" si="6"/>
        <v>17.216272534196932</v>
      </c>
      <c r="AI12" s="27">
        <f t="shared" si="6"/>
        <v>17.279792138015079</v>
      </c>
      <c r="AJ12" s="27">
        <f t="shared" si="6"/>
        <v>17.341577796621088</v>
      </c>
      <c r="AK12" s="27">
        <f t="shared" si="6"/>
        <v>17.400970618238546</v>
      </c>
      <c r="AL12" s="27">
        <f t="shared" si="6"/>
        <v>17.458447345194678</v>
      </c>
      <c r="AM12" s="27">
        <f t="shared" si="6"/>
        <v>17.513182915700931</v>
      </c>
      <c r="AN12" s="27">
        <f t="shared" si="6"/>
        <v>17.566473155171398</v>
      </c>
      <c r="AO12" s="27">
        <f t="shared" si="6"/>
        <v>17.617407917590594</v>
      </c>
      <c r="AP12" s="27">
        <f t="shared" si="6"/>
        <v>17.666007841689598</v>
      </c>
      <c r="AQ12" s="27">
        <f t="shared" si="6"/>
        <v>17.712225410509799</v>
      </c>
      <c r="AR12" s="27">
        <f t="shared" si="6"/>
        <v>17.756048839799433</v>
      </c>
      <c r="AS12" s="27">
        <f t="shared" si="6"/>
        <v>17.798100301504366</v>
      </c>
      <c r="AT12" s="27">
        <f t="shared" si="6"/>
        <v>17.834443529113358</v>
      </c>
      <c r="AU12" s="27">
        <f t="shared" si="6"/>
        <v>17.867775366729134</v>
      </c>
      <c r="AV12" s="27">
        <f t="shared" si="6"/>
        <v>17.898609684634245</v>
      </c>
      <c r="AW12" s="27">
        <f t="shared" si="6"/>
        <v>17.926684999205985</v>
      </c>
      <c r="AY12" s="79"/>
    </row>
    <row r="13" spans="1:55" x14ac:dyDescent="0.25">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22.864295641209335</v>
      </c>
      <c r="Q13" s="27">
        <f t="shared" si="6"/>
        <v>23.006172492556328</v>
      </c>
      <c r="R13" s="27">
        <f t="shared" si="6"/>
        <v>23.157535130977113</v>
      </c>
      <c r="S13" s="27">
        <f t="shared" si="6"/>
        <v>23.267506290092879</v>
      </c>
      <c r="T13" s="27">
        <f t="shared" si="6"/>
        <v>23.433239840470087</v>
      </c>
      <c r="U13" s="27">
        <f t="shared" si="6"/>
        <v>23.612707313825592</v>
      </c>
      <c r="V13" s="27">
        <f t="shared" si="6"/>
        <v>23.798096851799468</v>
      </c>
      <c r="W13" s="27">
        <f t="shared" si="6"/>
        <v>23.991180446992438</v>
      </c>
      <c r="X13" s="27">
        <f t="shared" si="6"/>
        <v>24.190878852460532</v>
      </c>
      <c r="Y13" s="27">
        <f t="shared" si="6"/>
        <v>24.374421214869628</v>
      </c>
      <c r="Z13" s="27">
        <f t="shared" si="6"/>
        <v>24.541893975931572</v>
      </c>
      <c r="AA13" s="27">
        <f t="shared" si="6"/>
        <v>24.692792468938759</v>
      </c>
      <c r="AB13" s="27">
        <f t="shared" si="6"/>
        <v>24.828184984879453</v>
      </c>
      <c r="AC13" s="27">
        <f t="shared" si="6"/>
        <v>24.944869871635447</v>
      </c>
      <c r="AD13" s="27">
        <f t="shared" si="6"/>
        <v>25.059073322016115</v>
      </c>
      <c r="AE13" s="27">
        <f t="shared" si="6"/>
        <v>25.169592210025591</v>
      </c>
      <c r="AF13" s="27">
        <f t="shared" si="6"/>
        <v>25.277272568220265</v>
      </c>
      <c r="AG13" s="27">
        <f t="shared" si="6"/>
        <v>25.381182002084557</v>
      </c>
      <c r="AH13" s="27">
        <f t="shared" si="6"/>
        <v>25.47831734513823</v>
      </c>
      <c r="AI13" s="27">
        <f t="shared" si="6"/>
        <v>25.572319843094832</v>
      </c>
      <c r="AJ13" s="27">
        <f t="shared" si="6"/>
        <v>25.663756280001568</v>
      </c>
      <c r="AK13" s="27">
        <f t="shared" si="6"/>
        <v>25.751651563616939</v>
      </c>
      <c r="AL13" s="27">
        <f t="shared" si="6"/>
        <v>25.836711223682116</v>
      </c>
      <c r="AM13" s="27">
        <f t="shared" si="6"/>
        <v>25.917714253382961</v>
      </c>
      <c r="AN13" s="27">
        <f t="shared" si="6"/>
        <v>25.996578341409567</v>
      </c>
      <c r="AO13" s="27">
        <f t="shared" si="6"/>
        <v>26.071956565019693</v>
      </c>
      <c r="AP13" s="27">
        <f t="shared" si="6"/>
        <v>26.143879467418255</v>
      </c>
      <c r="AQ13" s="27">
        <f t="shared" si="6"/>
        <v>26.212276728380683</v>
      </c>
      <c r="AR13" s="27">
        <f t="shared" si="6"/>
        <v>26.277130908423185</v>
      </c>
      <c r="AS13" s="27">
        <f t="shared" si="6"/>
        <v>26.339362758204672</v>
      </c>
      <c r="AT13" s="27">
        <f t="shared" si="6"/>
        <v>26.393147007061629</v>
      </c>
      <c r="AU13" s="27">
        <f t="shared" si="6"/>
        <v>26.442474707630055</v>
      </c>
      <c r="AV13" s="27">
        <f t="shared" si="6"/>
        <v>26.488106335216514</v>
      </c>
      <c r="AW13" s="27">
        <f t="shared" si="6"/>
        <v>26.529654920881757</v>
      </c>
      <c r="AY13" s="79"/>
    </row>
    <row r="14" spans="1:55" x14ac:dyDescent="0.25">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5.5483103177944022</v>
      </c>
      <c r="S14" s="27">
        <f t="shared" si="6"/>
        <v>5.2594752763681871</v>
      </c>
      <c r="T14" s="27">
        <f t="shared" si="6"/>
        <v>5.3200773987468288</v>
      </c>
      <c r="U14" s="27">
        <f t="shared" si="6"/>
        <v>5.3545163749368081</v>
      </c>
      <c r="V14" s="27">
        <f t="shared" si="6"/>
        <v>5.3801734099945513</v>
      </c>
      <c r="W14" s="27">
        <f t="shared" si="6"/>
        <v>5.4100424005182939</v>
      </c>
      <c r="X14" s="27">
        <f t="shared" si="6"/>
        <v>5.4334851067530554</v>
      </c>
      <c r="Y14" s="27">
        <f t="shared" si="6"/>
        <v>5.4482182607696963</v>
      </c>
      <c r="Z14" s="27">
        <f t="shared" si="6"/>
        <v>5.4645781472734996</v>
      </c>
      <c r="AA14" s="27">
        <f t="shared" si="6"/>
        <v>5.4846325540790337</v>
      </c>
      <c r="AB14" s="27">
        <f t="shared" si="6"/>
        <v>5.5291325404289164</v>
      </c>
      <c r="AC14" s="27">
        <f t="shared" si="6"/>
        <v>5.5654149310972549</v>
      </c>
      <c r="AD14" s="27">
        <f t="shared" si="6"/>
        <v>5.617075468057485</v>
      </c>
      <c r="AE14" s="27">
        <f t="shared" si="6"/>
        <v>5.6725961228803161</v>
      </c>
      <c r="AF14" s="27">
        <f t="shared" si="6"/>
        <v>5.7452958261110387</v>
      </c>
      <c r="AG14" s="27">
        <f t="shared" si="6"/>
        <v>5.8266619535507118</v>
      </c>
      <c r="AH14" s="27">
        <f t="shared" si="6"/>
        <v>5.8832676592940976</v>
      </c>
      <c r="AI14" s="27">
        <f t="shared" si="6"/>
        <v>5.9400353043652414</v>
      </c>
      <c r="AJ14" s="27">
        <f t="shared" si="6"/>
        <v>6.0059494822867201</v>
      </c>
      <c r="AK14" s="27">
        <f t="shared" si="6"/>
        <v>6.071414002819111</v>
      </c>
      <c r="AL14" s="27">
        <f t="shared" si="6"/>
        <v>6.1467944588042647</v>
      </c>
      <c r="AM14" s="27">
        <f t="shared" si="6"/>
        <v>6.2194412555818364</v>
      </c>
      <c r="AN14" s="27">
        <f t="shared" si="6"/>
        <v>6.307766252188495</v>
      </c>
      <c r="AO14" s="27">
        <f t="shared" si="6"/>
        <v>6.3974338322939595</v>
      </c>
      <c r="AP14" s="27">
        <f t="shared" si="6"/>
        <v>6.4903535752187125</v>
      </c>
      <c r="AQ14" s="27">
        <f t="shared" si="6"/>
        <v>6.5871606200362107</v>
      </c>
      <c r="AR14" s="27">
        <f t="shared" si="6"/>
        <v>6.68903218902632</v>
      </c>
      <c r="AS14" s="27">
        <f t="shared" si="6"/>
        <v>6.8017351840427605</v>
      </c>
      <c r="AT14" s="27">
        <f t="shared" si="6"/>
        <v>6.85860610660351</v>
      </c>
      <c r="AU14" s="27">
        <f t="shared" si="6"/>
        <v>6.9074844547049681</v>
      </c>
      <c r="AV14" s="27">
        <f t="shared" si="6"/>
        <v>6.9583121868742142</v>
      </c>
      <c r="AW14" s="27">
        <f t="shared" si="6"/>
        <v>7.0076128657995085</v>
      </c>
      <c r="AY14" s="79"/>
    </row>
    <row r="15" spans="1:55" x14ac:dyDescent="0.25">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5">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1.8300977880312244</v>
      </c>
      <c r="M16" s="27">
        <f t="shared" si="6"/>
        <v>1.8309187348828144</v>
      </c>
      <c r="N16" s="27">
        <f t="shared" si="6"/>
        <v>1.8141094978660446</v>
      </c>
      <c r="O16" s="27">
        <f t="shared" si="6"/>
        <v>1.7866561368117295</v>
      </c>
      <c r="P16" s="27">
        <f t="shared" si="6"/>
        <v>1.7489975228040078</v>
      </c>
      <c r="Q16" s="27">
        <f t="shared" si="6"/>
        <v>1.721653192801009</v>
      </c>
      <c r="R16" s="27">
        <f t="shared" si="6"/>
        <v>1.6967284692901876</v>
      </c>
      <c r="S16" s="27">
        <f t="shared" si="6"/>
        <v>1.5128195936552193</v>
      </c>
      <c r="T16" s="27">
        <f t="shared" si="6"/>
        <v>1.5352610164525544</v>
      </c>
      <c r="U16" s="27">
        <f t="shared" si="6"/>
        <v>1.5434846686536063</v>
      </c>
      <c r="V16" s="27">
        <f t="shared" si="6"/>
        <v>1.5471028366184814</v>
      </c>
      <c r="W16" s="27">
        <f t="shared" si="6"/>
        <v>1.5535832373971232</v>
      </c>
      <c r="X16" s="27">
        <f t="shared" si="6"/>
        <v>1.5568584552116209</v>
      </c>
      <c r="Y16" s="27">
        <f t="shared" si="6"/>
        <v>1.5543203031401964</v>
      </c>
      <c r="Z16" s="27">
        <f t="shared" si="6"/>
        <v>1.5517629605676078</v>
      </c>
      <c r="AA16" s="27">
        <f t="shared" si="6"/>
        <v>1.5502733755592972</v>
      </c>
      <c r="AB16" s="27">
        <f t="shared" si="6"/>
        <v>1.5611227204151548</v>
      </c>
      <c r="AC16" s="27">
        <f t="shared" si="6"/>
        <v>1.5662213296531822</v>
      </c>
      <c r="AD16" s="27">
        <f t="shared" si="6"/>
        <v>1.5792100315820725</v>
      </c>
      <c r="AE16" s="27">
        <f t="shared" si="6"/>
        <v>1.5937061532018377</v>
      </c>
      <c r="AF16" s="27">
        <f t="shared" si="6"/>
        <v>1.6166540896150841</v>
      </c>
      <c r="AG16" s="27">
        <f t="shared" si="6"/>
        <v>1.6433256281808291</v>
      </c>
      <c r="AH16" s="27">
        <f t="shared" si="6"/>
        <v>1.656263047137543</v>
      </c>
      <c r="AI16" s="27">
        <f t="shared" si="6"/>
        <v>1.6687023432258052</v>
      </c>
      <c r="AJ16" s="27">
        <f t="shared" si="6"/>
        <v>1.68518294381154</v>
      </c>
      <c r="AK16" s="27">
        <f t="shared" si="6"/>
        <v>1.700726379992157</v>
      </c>
      <c r="AL16" s="27">
        <f t="shared" si="6"/>
        <v>1.7204782413845718</v>
      </c>
      <c r="AM16" s="27">
        <f t="shared" si="6"/>
        <v>1.7380422178102748</v>
      </c>
      <c r="AN16" s="27">
        <f t="shared" si="6"/>
        <v>1.7624468589343649</v>
      </c>
      <c r="AO16" s="27">
        <f t="shared" si="6"/>
        <v>1.7865245826546603</v>
      </c>
      <c r="AP16" s="27">
        <f t="shared" si="6"/>
        <v>1.8111496122526178</v>
      </c>
      <c r="AQ16" s="27">
        <f t="shared" si="6"/>
        <v>1.836555615306166</v>
      </c>
      <c r="AR16" s="27">
        <f t="shared" si="6"/>
        <v>1.8632157461195429</v>
      </c>
      <c r="AS16" s="27">
        <f t="shared" si="6"/>
        <v>1.8937319554191192</v>
      </c>
      <c r="AT16" s="27">
        <f t="shared" si="6"/>
        <v>1.8975352736813955</v>
      </c>
      <c r="AU16" s="27">
        <f t="shared" si="6"/>
        <v>1.8970542012830474</v>
      </c>
      <c r="AV16" s="27">
        <f t="shared" si="6"/>
        <v>1.8968343317409928</v>
      </c>
      <c r="AW16" s="27">
        <f t="shared" si="6"/>
        <v>1.8953089354639328</v>
      </c>
      <c r="AY16" s="79"/>
    </row>
    <row r="17" spans="1:51" x14ac:dyDescent="0.25">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v>
      </c>
      <c r="M17" s="27">
        <f t="shared" si="6"/>
        <v>0.25369507454499329</v>
      </c>
      <c r="N17" s="27">
        <f t="shared" si="6"/>
        <v>0.25136595935447836</v>
      </c>
      <c r="O17" s="27">
        <f t="shared" si="6"/>
        <v>0.247561977044127</v>
      </c>
      <c r="P17" s="27">
        <f t="shared" ref="L17:AW23" si="8">P1392</f>
        <v>0.24234393830437836</v>
      </c>
      <c r="Q17" s="27">
        <f t="shared" si="8"/>
        <v>0.23855506351363695</v>
      </c>
      <c r="R17" s="27">
        <f t="shared" si="8"/>
        <v>0.23510145332951488</v>
      </c>
      <c r="S17" s="27">
        <f t="shared" si="8"/>
        <v>0.20961874073021136</v>
      </c>
      <c r="T17" s="27">
        <f t="shared" si="8"/>
        <v>0.21272826073292742</v>
      </c>
      <c r="U17" s="27">
        <f t="shared" si="8"/>
        <v>0.21386774334263015</v>
      </c>
      <c r="V17" s="27">
        <f t="shared" si="8"/>
        <v>0.21436908257417397</v>
      </c>
      <c r="W17" s="27">
        <f t="shared" si="8"/>
        <v>0.21526701743457846</v>
      </c>
      <c r="X17" s="27">
        <f t="shared" si="8"/>
        <v>0.21572083693610497</v>
      </c>
      <c r="Y17" s="27">
        <f t="shared" si="8"/>
        <v>0.2153691464614276</v>
      </c>
      <c r="Z17" s="27">
        <f t="shared" si="8"/>
        <v>0.21501479691973072</v>
      </c>
      <c r="AA17" s="27">
        <f t="shared" si="8"/>
        <v>0.21480839760089446</v>
      </c>
      <c r="AB17" s="27">
        <f t="shared" si="8"/>
        <v>0.21631170045073245</v>
      </c>
      <c r="AC17" s="27">
        <f t="shared" si="8"/>
        <v>0.21701817203031348</v>
      </c>
      <c r="AD17" s="27">
        <f t="shared" si="8"/>
        <v>0.21881790767194123</v>
      </c>
      <c r="AE17" s="27">
        <f t="shared" si="8"/>
        <v>0.2208265138349968</v>
      </c>
      <c r="AF17" s="27">
        <f t="shared" si="8"/>
        <v>0.22400621718725125</v>
      </c>
      <c r="AG17" s="27">
        <f t="shared" si="8"/>
        <v>0.22770186890338234</v>
      </c>
      <c r="AH17" s="27">
        <f t="shared" si="8"/>
        <v>0.2294944986930674</v>
      </c>
      <c r="AI17" s="27">
        <f t="shared" si="8"/>
        <v>0.23121810776881424</v>
      </c>
      <c r="AJ17" s="27">
        <f t="shared" si="8"/>
        <v>0.23350168656151898</v>
      </c>
      <c r="AK17" s="27">
        <f t="shared" si="8"/>
        <v>0.23565541033166734</v>
      </c>
      <c r="AL17" s="27">
        <f t="shared" si="8"/>
        <v>0.23839226033646654</v>
      </c>
      <c r="AM17" s="27">
        <f t="shared" si="8"/>
        <v>0.24082595344568603</v>
      </c>
      <c r="AN17" s="27">
        <f t="shared" si="8"/>
        <v>0.24420750016934012</v>
      </c>
      <c r="AO17" s="27">
        <f t="shared" si="8"/>
        <v>0.2475437486863914</v>
      </c>
      <c r="AP17" s="27">
        <f t="shared" si="8"/>
        <v>0.25095583279504319</v>
      </c>
      <c r="AQ17" s="27">
        <f t="shared" si="8"/>
        <v>0.25447612985452611</v>
      </c>
      <c r="AR17" s="27">
        <f t="shared" si="8"/>
        <v>0.25817020089395532</v>
      </c>
      <c r="AS17" s="27">
        <f t="shared" si="8"/>
        <v>0.26239857643328912</v>
      </c>
      <c r="AT17" s="27">
        <f t="shared" si="8"/>
        <v>0.26292557039084913</v>
      </c>
      <c r="AU17" s="27">
        <f t="shared" si="8"/>
        <v>0.26285891221774987</v>
      </c>
      <c r="AV17" s="27">
        <f t="shared" si="8"/>
        <v>0.26282844673678718</v>
      </c>
      <c r="AW17" s="27">
        <f t="shared" si="8"/>
        <v>0.26261708535037148</v>
      </c>
      <c r="AY17" s="79"/>
    </row>
    <row r="18" spans="1:51" x14ac:dyDescent="0.25">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7.3720632988313213</v>
      </c>
      <c r="T18" s="27">
        <f t="shared" si="8"/>
        <v>7.4700149336407531</v>
      </c>
      <c r="U18" s="27">
        <f t="shared" si="8"/>
        <v>7.5500016621929005</v>
      </c>
      <c r="V18" s="27">
        <f t="shared" si="8"/>
        <v>7.6246540646546075</v>
      </c>
      <c r="W18" s="27">
        <f t="shared" si="8"/>
        <v>7.7056666355218217</v>
      </c>
      <c r="X18" s="27">
        <f t="shared" si="8"/>
        <v>7.7834158588563369</v>
      </c>
      <c r="Y18" s="27">
        <f t="shared" si="8"/>
        <v>7.8499237027056017</v>
      </c>
      <c r="Z18" s="27">
        <f t="shared" si="8"/>
        <v>7.9143170621946428</v>
      </c>
      <c r="AA18" s="27">
        <f t="shared" si="8"/>
        <v>7.9783378137510308</v>
      </c>
      <c r="AB18" s="27">
        <f t="shared" si="8"/>
        <v>8.0614598466975114</v>
      </c>
      <c r="AC18" s="27">
        <f t="shared" si="8"/>
        <v>8.1328411982544679</v>
      </c>
      <c r="AD18" s="27">
        <f t="shared" si="8"/>
        <v>8.2185593701392197</v>
      </c>
      <c r="AE18" s="27">
        <f t="shared" si="8"/>
        <v>8.3076906091994029</v>
      </c>
      <c r="AF18" s="27">
        <f t="shared" si="8"/>
        <v>8.4131296544571725</v>
      </c>
      <c r="AG18" s="27">
        <f t="shared" si="8"/>
        <v>8.5267592738026519</v>
      </c>
      <c r="AH18" s="27">
        <f t="shared" si="8"/>
        <v>8.6157786686902096</v>
      </c>
      <c r="AI18" s="27">
        <f t="shared" si="8"/>
        <v>8.7047800365510639</v>
      </c>
      <c r="AJ18" s="27">
        <f t="shared" si="8"/>
        <v>8.8026073254600501</v>
      </c>
      <c r="AK18" s="27">
        <f t="shared" si="8"/>
        <v>8.8997425751036214</v>
      </c>
      <c r="AL18" s="27">
        <f t="shared" si="8"/>
        <v>9.0064959062156582</v>
      </c>
      <c r="AM18" s="27">
        <f t="shared" si="8"/>
        <v>9.1101750253732341</v>
      </c>
      <c r="AN18" s="27">
        <f t="shared" si="8"/>
        <v>9.2294556083456527</v>
      </c>
      <c r="AO18" s="27">
        <f t="shared" si="8"/>
        <v>9.3498856739108849</v>
      </c>
      <c r="AP18" s="27">
        <f t="shared" si="8"/>
        <v>9.4733484016085328</v>
      </c>
      <c r="AQ18" s="27">
        <f t="shared" si="8"/>
        <v>9.6004502945639025</v>
      </c>
      <c r="AR18" s="27">
        <f t="shared" si="8"/>
        <v>9.7323636235236393</v>
      </c>
      <c r="AS18" s="27">
        <f t="shared" si="8"/>
        <v>9.8751923446656313</v>
      </c>
      <c r="AT18" s="27">
        <f t="shared" si="8"/>
        <v>9.9597658738661945</v>
      </c>
      <c r="AU18" s="27">
        <f t="shared" si="8"/>
        <v>10.035226260107457</v>
      </c>
      <c r="AV18" s="27">
        <f t="shared" si="8"/>
        <v>10.111819819002775</v>
      </c>
      <c r="AW18" s="27">
        <f t="shared" si="8"/>
        <v>10.185862550796148</v>
      </c>
      <c r="AY18" s="79"/>
    </row>
    <row r="19" spans="1:51" x14ac:dyDescent="0.25">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2.1003559749103751</v>
      </c>
      <c r="T19" s="27">
        <f t="shared" si="8"/>
        <v>2.1282631283197668</v>
      </c>
      <c r="U19" s="27">
        <f t="shared" si="8"/>
        <v>2.1510519455637347</v>
      </c>
      <c r="V19" s="27">
        <f t="shared" si="8"/>
        <v>2.1723209734051974</v>
      </c>
      <c r="W19" s="27">
        <f t="shared" si="8"/>
        <v>2.1954020607977558</v>
      </c>
      <c r="X19" s="27">
        <f t="shared" si="8"/>
        <v>2.2175533960692775</v>
      </c>
      <c r="Y19" s="27">
        <f t="shared" si="8"/>
        <v>2.236501978242921</v>
      </c>
      <c r="Z19" s="27">
        <f t="shared" si="8"/>
        <v>2.2548481280065564</v>
      </c>
      <c r="AA19" s="27">
        <f t="shared" si="8"/>
        <v>2.2730881189831709</v>
      </c>
      <c r="AB19" s="27">
        <f t="shared" si="8"/>
        <v>2.2967702079003285</v>
      </c>
      <c r="AC19" s="27">
        <f t="shared" si="8"/>
        <v>2.3171072888724353</v>
      </c>
      <c r="AD19" s="27">
        <f t="shared" si="8"/>
        <v>2.3415290371915356</v>
      </c>
      <c r="AE19" s="27">
        <f t="shared" si="8"/>
        <v>2.3669231938777511</v>
      </c>
      <c r="AF19" s="27">
        <f t="shared" si="8"/>
        <v>2.3969635665277131</v>
      </c>
      <c r="AG19" s="27">
        <f t="shared" si="8"/>
        <v>2.4293374949985802</v>
      </c>
      <c r="AH19" s="27">
        <f t="shared" si="8"/>
        <v>2.4546997864434497</v>
      </c>
      <c r="AI19" s="27">
        <f t="shared" si="8"/>
        <v>2.4800569418535745</v>
      </c>
      <c r="AJ19" s="27">
        <f t="shared" si="8"/>
        <v>2.5079286681858544</v>
      </c>
      <c r="AK19" s="27">
        <f t="shared" si="8"/>
        <v>2.5356032273551481</v>
      </c>
      <c r="AL19" s="27">
        <f t="shared" si="8"/>
        <v>2.5660180498754999</v>
      </c>
      <c r="AM19" s="27">
        <f t="shared" si="8"/>
        <v>2.5955570064157376</v>
      </c>
      <c r="AN19" s="27">
        <f t="shared" si="8"/>
        <v>2.6295409366916251</v>
      </c>
      <c r="AO19" s="27">
        <f t="shared" si="8"/>
        <v>2.6638523631560296</v>
      </c>
      <c r="AP19" s="27">
        <f t="shared" si="8"/>
        <v>2.6990278177454647</v>
      </c>
      <c r="AQ19" s="27">
        <f t="shared" si="8"/>
        <v>2.7352400977368134</v>
      </c>
      <c r="AR19" s="27">
        <f t="shared" si="8"/>
        <v>2.7728231918340698</v>
      </c>
      <c r="AS19" s="27">
        <f t="shared" si="8"/>
        <v>2.813516162808281</v>
      </c>
      <c r="AT19" s="27">
        <f t="shared" si="8"/>
        <v>2.8376117938650323</v>
      </c>
      <c r="AU19" s="27">
        <f t="shared" si="8"/>
        <v>2.859111022328793</v>
      </c>
      <c r="AV19" s="27">
        <f t="shared" si="8"/>
        <v>2.8809331001575238</v>
      </c>
      <c r="AW19" s="27">
        <f t="shared" si="8"/>
        <v>2.9020284282654027</v>
      </c>
      <c r="AY19" s="79"/>
    </row>
    <row r="20" spans="1:51" x14ac:dyDescent="0.25">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0.43380376963495304</v>
      </c>
      <c r="T20" s="27">
        <f t="shared" si="8"/>
        <v>0.43956766322889096</v>
      </c>
      <c r="U20" s="27">
        <f t="shared" si="8"/>
        <v>0.4442744248179008</v>
      </c>
      <c r="V20" s="27">
        <f t="shared" si="8"/>
        <v>0.44866729181964349</v>
      </c>
      <c r="W20" s="27">
        <f t="shared" si="8"/>
        <v>0.45343441836284437</v>
      </c>
      <c r="X20" s="27">
        <f t="shared" si="8"/>
        <v>0.45800951556447167</v>
      </c>
      <c r="Y20" s="27">
        <f t="shared" si="8"/>
        <v>0.46192312186471574</v>
      </c>
      <c r="Z20" s="27">
        <f t="shared" si="8"/>
        <v>0.46571230285156817</v>
      </c>
      <c r="AA20" s="27">
        <f t="shared" si="8"/>
        <v>0.46947955799225949</v>
      </c>
      <c r="AB20" s="27">
        <f t="shared" si="8"/>
        <v>0.47437081431633649</v>
      </c>
      <c r="AC20" s="27">
        <f t="shared" si="8"/>
        <v>0.47857119867711018</v>
      </c>
      <c r="AD20" s="27">
        <f t="shared" si="8"/>
        <v>0.48361522293226239</v>
      </c>
      <c r="AE20" s="27">
        <f t="shared" si="8"/>
        <v>0.48886008667382458</v>
      </c>
      <c r="AF20" s="27">
        <f t="shared" si="8"/>
        <v>0.49506457155755884</v>
      </c>
      <c r="AG20" s="27">
        <f t="shared" si="8"/>
        <v>0.50175102489038192</v>
      </c>
      <c r="AH20" s="27">
        <f t="shared" si="8"/>
        <v>0.50698930724194102</v>
      </c>
      <c r="AI20" s="27">
        <f t="shared" si="8"/>
        <v>0.51222652880606223</v>
      </c>
      <c r="AJ20" s="27">
        <f t="shared" si="8"/>
        <v>0.51798310535480308</v>
      </c>
      <c r="AK20" s="27">
        <f t="shared" si="8"/>
        <v>0.52369895935004673</v>
      </c>
      <c r="AL20" s="27">
        <f t="shared" si="8"/>
        <v>0.52998078244085389</v>
      </c>
      <c r="AM20" s="27">
        <f t="shared" si="8"/>
        <v>0.53608170573733693</v>
      </c>
      <c r="AN20" s="27">
        <f t="shared" si="8"/>
        <v>0.54310068596582906</v>
      </c>
      <c r="AO20" s="27">
        <f t="shared" si="8"/>
        <v>0.55018730667184823</v>
      </c>
      <c r="AP20" s="27">
        <f t="shared" si="8"/>
        <v>0.55745238220275739</v>
      </c>
      <c r="AQ20" s="27">
        <f t="shared" si="8"/>
        <v>0.564931601799328</v>
      </c>
      <c r="AR20" s="27">
        <f t="shared" si="8"/>
        <v>0.57269394689163089</v>
      </c>
      <c r="AS20" s="27">
        <f t="shared" si="8"/>
        <v>0.58109860039662153</v>
      </c>
      <c r="AT20" s="27">
        <f t="shared" si="8"/>
        <v>0.58607526897519335</v>
      </c>
      <c r="AU20" s="27">
        <f t="shared" si="8"/>
        <v>0.59051568120208764</v>
      </c>
      <c r="AV20" s="27">
        <f t="shared" si="8"/>
        <v>0.5950227741598777</v>
      </c>
      <c r="AW20" s="27">
        <f t="shared" si="8"/>
        <v>0.59937976552905481</v>
      </c>
      <c r="AY20" s="79"/>
    </row>
    <row r="21" spans="1:51" x14ac:dyDescent="0.25">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8.4723794986300283E-2</v>
      </c>
      <c r="S21" s="27">
        <f t="shared" si="8"/>
        <v>7.5223794787944012E-2</v>
      </c>
      <c r="T21" s="27">
        <f t="shared" si="8"/>
        <v>7.6676028123682405E-2</v>
      </c>
      <c r="U21" s="27">
        <f t="shared" si="8"/>
        <v>7.7432104424617079E-2</v>
      </c>
      <c r="V21" s="27">
        <f t="shared" si="8"/>
        <v>7.7951427992585268E-2</v>
      </c>
      <c r="W21" s="27">
        <f t="shared" si="8"/>
        <v>7.8599043871333596E-2</v>
      </c>
      <c r="X21" s="27">
        <f t="shared" si="8"/>
        <v>7.9079374871068892E-2</v>
      </c>
      <c r="Y21" s="27">
        <f t="shared" si="8"/>
        <v>7.9249607422694671E-2</v>
      </c>
      <c r="Z21" s="27">
        <f t="shared" si="8"/>
        <v>7.9393532408307196E-2</v>
      </c>
      <c r="AA21" s="27">
        <f t="shared" si="8"/>
        <v>7.9565275835053476E-2</v>
      </c>
      <c r="AB21" s="27">
        <f t="shared" si="8"/>
        <v>8.0320062975917705E-2</v>
      </c>
      <c r="AC21" s="27">
        <f t="shared" si="8"/>
        <v>8.0769991576338754E-2</v>
      </c>
      <c r="AD21" s="27">
        <f t="shared" si="8"/>
        <v>8.0910642340306926E-2</v>
      </c>
      <c r="AE21" s="27">
        <f t="shared" si="8"/>
        <v>8.1087664414782379E-2</v>
      </c>
      <c r="AF21" s="27">
        <f t="shared" si="8"/>
        <v>8.1633421052280511E-2</v>
      </c>
      <c r="AG21" s="27">
        <f t="shared" si="8"/>
        <v>8.2312121672992442E-2</v>
      </c>
      <c r="AH21" s="27">
        <f t="shared" si="8"/>
        <v>8.2292683547191214E-2</v>
      </c>
      <c r="AI21" s="27">
        <f t="shared" si="8"/>
        <v>8.2213450412191358E-2</v>
      </c>
      <c r="AJ21" s="27">
        <f t="shared" si="8"/>
        <v>8.2285786724304519E-2</v>
      </c>
      <c r="AK21" s="27">
        <f t="shared" si="8"/>
        <v>8.2274902608727177E-2</v>
      </c>
      <c r="AL21" s="27">
        <f t="shared" si="8"/>
        <v>8.2416213619662046E-2</v>
      </c>
      <c r="AM21" s="27">
        <f t="shared" si="8"/>
        <v>8.241479110908019E-2</v>
      </c>
      <c r="AN21" s="27">
        <f t="shared" si="8"/>
        <v>8.309839733996012E-2</v>
      </c>
      <c r="AO21" s="27">
        <f t="shared" si="8"/>
        <v>8.3737693601885682E-2</v>
      </c>
      <c r="AP21" s="27">
        <f t="shared" si="8"/>
        <v>8.4371312244417102E-2</v>
      </c>
      <c r="AQ21" s="27">
        <f t="shared" si="8"/>
        <v>8.5008692497834049E-2</v>
      </c>
      <c r="AR21" s="27">
        <f t="shared" si="8"/>
        <v>8.5669472733489668E-2</v>
      </c>
      <c r="AS21" s="27">
        <f t="shared" si="8"/>
        <v>8.6465692950435769E-2</v>
      </c>
      <c r="AT21" s="27">
        <f t="shared" si="8"/>
        <v>8.6070409523355637E-2</v>
      </c>
      <c r="AU21" s="27">
        <f t="shared" si="8"/>
        <v>8.5470577210601112E-2</v>
      </c>
      <c r="AV21" s="27">
        <f t="shared" si="8"/>
        <v>8.4863971467455723E-2</v>
      </c>
      <c r="AW21" s="27">
        <f t="shared" si="8"/>
        <v>8.4183903216496173E-2</v>
      </c>
      <c r="AY21" s="79"/>
    </row>
    <row r="22" spans="1:51" x14ac:dyDescent="0.25">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6.2235193009075998E-2</v>
      </c>
      <c r="S22" s="27">
        <f t="shared" si="8"/>
        <v>5.5256818798778126E-2</v>
      </c>
      <c r="T22" s="27">
        <f t="shared" si="8"/>
        <v>5.6323579582552137E-2</v>
      </c>
      <c r="U22" s="27">
        <f t="shared" si="8"/>
        <v>5.6878967293004255E-2</v>
      </c>
      <c r="V22" s="27">
        <f t="shared" si="8"/>
        <v>5.7260444568566451E-2</v>
      </c>
      <c r="W22" s="27">
        <f t="shared" si="8"/>
        <v>5.7736160974048066E-2</v>
      </c>
      <c r="X22" s="27">
        <f t="shared" si="8"/>
        <v>5.8088995646782014E-2</v>
      </c>
      <c r="Y22" s="27">
        <f t="shared" si="8"/>
        <v>5.8214042638699344E-2</v>
      </c>
      <c r="Z22" s="27">
        <f t="shared" si="8"/>
        <v>5.8319764995209362E-2</v>
      </c>
      <c r="AA22" s="27">
        <f t="shared" si="8"/>
        <v>5.8445921824153618E-2</v>
      </c>
      <c r="AB22" s="27">
        <f t="shared" si="8"/>
        <v>5.9000362561847784E-2</v>
      </c>
      <c r="AC22" s="27">
        <f t="shared" si="8"/>
        <v>5.9330864675121102E-2</v>
      </c>
      <c r="AD22" s="27">
        <f t="shared" si="8"/>
        <v>5.9434181900746418E-2</v>
      </c>
      <c r="AE22" s="27">
        <f t="shared" si="8"/>
        <v>5.9564216243207457E-2</v>
      </c>
      <c r="AF22" s="27">
        <f t="shared" si="8"/>
        <v>5.9965110344754394E-2</v>
      </c>
      <c r="AG22" s="27">
        <f t="shared" si="8"/>
        <v>6.0463660535196369E-2</v>
      </c>
      <c r="AH22" s="27">
        <f t="shared" si="8"/>
        <v>6.0449381954885265E-2</v>
      </c>
      <c r="AI22" s="27">
        <f t="shared" si="8"/>
        <v>6.0391180012323221E-2</v>
      </c>
      <c r="AJ22" s="27">
        <f t="shared" si="8"/>
        <v>6.0444315785415724E-2</v>
      </c>
      <c r="AK22" s="27">
        <f t="shared" si="8"/>
        <v>6.0436320687535613E-2</v>
      </c>
      <c r="AL22" s="27">
        <f t="shared" si="8"/>
        <v>6.0540122907930281E-2</v>
      </c>
      <c r="AM22" s="27">
        <f t="shared" si="8"/>
        <v>6.0539077980461743E-2</v>
      </c>
      <c r="AN22" s="27">
        <f t="shared" si="8"/>
        <v>6.1041231663826613E-2</v>
      </c>
      <c r="AO22" s="27">
        <f t="shared" si="8"/>
        <v>6.1510836764227868E-2</v>
      </c>
      <c r="AP22" s="27">
        <f t="shared" si="8"/>
        <v>6.19762712802156E-2</v>
      </c>
      <c r="AQ22" s="27">
        <f t="shared" si="8"/>
        <v>6.2444468946502747E-2</v>
      </c>
      <c r="AR22" s="27">
        <f t="shared" si="8"/>
        <v>6.2929855436912666E-2</v>
      </c>
      <c r="AS22" s="27">
        <f t="shared" si="8"/>
        <v>6.3514731490769583E-2</v>
      </c>
      <c r="AT22" s="27">
        <f t="shared" si="8"/>
        <v>6.3224369847011783E-2</v>
      </c>
      <c r="AU22" s="27">
        <f t="shared" si="8"/>
        <v>6.2783753609703299E-2</v>
      </c>
      <c r="AV22" s="27">
        <f t="shared" si="8"/>
        <v>6.2338161842819269E-2</v>
      </c>
      <c r="AW22" s="27">
        <f t="shared" si="8"/>
        <v>6.1838607038119407E-2</v>
      </c>
      <c r="AY22" s="79"/>
    </row>
    <row r="23" spans="1:51" x14ac:dyDescent="0.25">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0.51986569055899412</v>
      </c>
      <c r="O23" s="27">
        <f t="shared" si="8"/>
        <v>0.53070826286138528</v>
      </c>
      <c r="P23" s="27">
        <f t="shared" si="8"/>
        <v>0.53817886796858128</v>
      </c>
      <c r="Q23" s="27">
        <f t="shared" si="8"/>
        <v>0.54837935702304741</v>
      </c>
      <c r="R23" s="27">
        <f t="shared" si="8"/>
        <v>0.55907244781022658</v>
      </c>
      <c r="S23" s="27">
        <f t="shared" si="8"/>
        <v>0.5164458313126048</v>
      </c>
      <c r="T23" s="27">
        <f t="shared" si="8"/>
        <v>0.53909886017251885</v>
      </c>
      <c r="U23" s="27">
        <f t="shared" si="8"/>
        <v>0.55735103483415815</v>
      </c>
      <c r="V23" s="27">
        <f t="shared" si="8"/>
        <v>0.57425215591157386</v>
      </c>
      <c r="W23" s="27">
        <f t="shared" si="8"/>
        <v>0.5924469112793036</v>
      </c>
      <c r="X23" s="27">
        <f t="shared" si="8"/>
        <v>0.6097358075680186</v>
      </c>
      <c r="Y23" s="27">
        <f t="shared" si="8"/>
        <v>0.62491868747296775</v>
      </c>
      <c r="Z23" s="27">
        <f t="shared" si="8"/>
        <v>0.64013150502553384</v>
      </c>
      <c r="AA23" s="27">
        <f t="shared" si="8"/>
        <v>0.65581680394074537</v>
      </c>
      <c r="AB23" s="27">
        <f t="shared" si="8"/>
        <v>0.67667780568914837</v>
      </c>
      <c r="AC23" s="27">
        <f t="shared" si="8"/>
        <v>0.6954039865465157</v>
      </c>
      <c r="AD23" s="27">
        <f t="shared" si="8"/>
        <v>0.71971658387854032</v>
      </c>
      <c r="AE23" s="27">
        <f t="shared" si="8"/>
        <v>0.74525705847002321</v>
      </c>
      <c r="AF23" s="27">
        <f t="shared" si="8"/>
        <v>0.77526542584744296</v>
      </c>
      <c r="AG23" s="27">
        <f t="shared" si="8"/>
        <v>0.80783343158661636</v>
      </c>
      <c r="AH23" s="27">
        <f t="shared" si="8"/>
        <v>0.83473401755792453</v>
      </c>
      <c r="AI23" s="27">
        <f t="shared" si="8"/>
        <v>0.86202651535053021</v>
      </c>
      <c r="AJ23" s="27">
        <f t="shared" si="8"/>
        <v>0.89199867980139647</v>
      </c>
      <c r="AK23" s="27">
        <f t="shared" si="8"/>
        <v>0.92224864622474856</v>
      </c>
      <c r="AL23" s="27">
        <f t="shared" si="8"/>
        <v>0.95548345508541344</v>
      </c>
      <c r="AM23" s="27">
        <f t="shared" si="8"/>
        <v>0.98842399104555678</v>
      </c>
      <c r="AN23" s="27">
        <f t="shared" si="8"/>
        <v>1.0247426179310546</v>
      </c>
      <c r="AO23" s="27">
        <f t="shared" si="8"/>
        <v>1.0618627248743953</v>
      </c>
      <c r="AP23" s="27">
        <f t="shared" si="8"/>
        <v>1.1003072822876137</v>
      </c>
      <c r="AQ23" s="27">
        <f t="shared" ref="L23:AW30" si="9">AQ1398</f>
        <v>1.1402662949310922</v>
      </c>
      <c r="AR23" s="27">
        <f t="shared" si="9"/>
        <v>1.1820890816624481</v>
      </c>
      <c r="AS23" s="27">
        <f t="shared" si="9"/>
        <v>1.227473088259222</v>
      </c>
      <c r="AT23" s="27">
        <f t="shared" si="9"/>
        <v>1.2572872308521712</v>
      </c>
      <c r="AU23" s="27">
        <f t="shared" si="9"/>
        <v>1.2849429781065684</v>
      </c>
      <c r="AV23" s="27">
        <f t="shared" si="9"/>
        <v>1.3132790899327131</v>
      </c>
      <c r="AW23" s="27">
        <f t="shared" si="9"/>
        <v>1.3412662093625678</v>
      </c>
      <c r="AY23" s="79"/>
    </row>
    <row r="24" spans="1:51" x14ac:dyDescent="0.25">
      <c r="A24" s="95" t="str">
        <f t="shared" si="0"/>
        <v>FS Sheep MMCH4</v>
      </c>
      <c r="B24" s="95" t="s">
        <v>1004</v>
      </c>
      <c r="C24" s="95" t="s">
        <v>1324</v>
      </c>
      <c r="D24" t="s">
        <v>15</v>
      </c>
      <c r="E24" t="s">
        <v>22</v>
      </c>
      <c r="F24" t="s">
        <v>18</v>
      </c>
      <c r="G24" t="s">
        <v>122</v>
      </c>
      <c r="H24" t="s">
        <v>1227</v>
      </c>
      <c r="I24" t="s">
        <v>121</v>
      </c>
      <c r="J24" t="s">
        <v>286</v>
      </c>
      <c r="K24" s="27">
        <f t="shared" si="7"/>
        <v>3.6054675351507595E-2</v>
      </c>
      <c r="L24" s="27">
        <f t="shared" si="9"/>
        <v>3.6074169999743479E-2</v>
      </c>
      <c r="M24" s="27">
        <f t="shared" si="9"/>
        <v>3.6120780972302445E-2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3.6751154638581106E-2</v>
      </c>
      <c r="T24" s="27">
        <f t="shared" si="9"/>
        <v>3.6909235932424442E-2</v>
      </c>
      <c r="U24" s="27">
        <f t="shared" si="9"/>
        <v>3.7084186269351616E-2</v>
      </c>
      <c r="V24" s="27">
        <f t="shared" si="9"/>
        <v>3.726775711914778E-2</v>
      </c>
      <c r="W24" s="27">
        <f t="shared" si="9"/>
        <v>3.7461695979343519E-2</v>
      </c>
      <c r="X24" s="27">
        <f t="shared" si="9"/>
        <v>3.7664783446724685E-2</v>
      </c>
      <c r="Y24" s="27">
        <f t="shared" si="9"/>
        <v>3.7852928074182404E-2</v>
      </c>
      <c r="Z24" s="27">
        <f t="shared" si="9"/>
        <v>3.8025991070978385E-2</v>
      </c>
      <c r="AA24" s="27">
        <f t="shared" si="9"/>
        <v>3.81832239336857E-2</v>
      </c>
      <c r="AB24" s="27">
        <f t="shared" si="9"/>
        <v>3.8325556977573269E-2</v>
      </c>
      <c r="AC24" s="27">
        <f t="shared" si="9"/>
        <v>3.8449400246997931E-2</v>
      </c>
      <c r="AD24" s="27">
        <f t="shared" si="9"/>
        <v>3.8571855504582621E-2</v>
      </c>
      <c r="AE24" s="27">
        <f t="shared" si="9"/>
        <v>3.8691558974017194E-2</v>
      </c>
      <c r="AF24" s="27">
        <f t="shared" si="9"/>
        <v>3.8809335639941746E-2</v>
      </c>
      <c r="AG24" s="27">
        <f t="shared" si="9"/>
        <v>3.8924115954931997E-2</v>
      </c>
      <c r="AH24" s="27">
        <f t="shared" si="9"/>
        <v>3.9032602427769104E-2</v>
      </c>
      <c r="AI24" s="27">
        <f t="shared" si="9"/>
        <v>3.9138630144907594E-2</v>
      </c>
      <c r="AJ24" s="27">
        <f t="shared" si="9"/>
        <v>3.9242752220327207E-2</v>
      </c>
      <c r="AK24" s="27">
        <f t="shared" si="9"/>
        <v>3.9343863754185138E-2</v>
      </c>
      <c r="AL24" s="27">
        <f t="shared" si="9"/>
        <v>3.9442674491991257E-2</v>
      </c>
      <c r="AM24" s="27">
        <f t="shared" si="9"/>
        <v>3.9537813409778681E-2</v>
      </c>
      <c r="AN24" s="27">
        <f t="shared" si="9"/>
        <v>3.9631312379066676E-2</v>
      </c>
      <c r="AO24" s="27">
        <f t="shared" si="9"/>
        <v>3.9721667650057024E-2</v>
      </c>
      <c r="AP24" s="27">
        <f t="shared" si="9"/>
        <v>3.9808869014434055E-2</v>
      </c>
      <c r="AQ24" s="27">
        <f t="shared" si="9"/>
        <v>3.9892798393079396E-2</v>
      </c>
      <c r="AR24" s="27">
        <f t="shared" si="9"/>
        <v>3.9973396904445131E-2</v>
      </c>
      <c r="AS24" s="27">
        <f t="shared" si="9"/>
        <v>4.0051635158618648E-2</v>
      </c>
      <c r="AT24" s="27">
        <f t="shared" si="9"/>
        <v>4.0121088893444797E-2</v>
      </c>
      <c r="AU24" s="27">
        <f t="shared" si="9"/>
        <v>4.0186083709368305E-2</v>
      </c>
      <c r="AV24" s="27">
        <f t="shared" si="9"/>
        <v>4.0247418508533056E-2</v>
      </c>
      <c r="AW24" s="27">
        <f t="shared" si="9"/>
        <v>4.03046335855562E-2</v>
      </c>
      <c r="AY24" s="79"/>
    </row>
    <row r="25" spans="1:51" x14ac:dyDescent="0.25">
      <c r="A25" s="95" t="str">
        <f t="shared" si="0"/>
        <v>FS Sheep MMCH4</v>
      </c>
      <c r="B25" s="95" t="s">
        <v>1004</v>
      </c>
      <c r="C25" s="95" t="s">
        <v>1324</v>
      </c>
      <c r="D25" t="s">
        <v>15</v>
      </c>
      <c r="E25" t="s">
        <v>22</v>
      </c>
      <c r="F25" t="s">
        <v>18</v>
      </c>
      <c r="G25" t="s">
        <v>123</v>
      </c>
      <c r="H25" t="s">
        <v>1227</v>
      </c>
      <c r="I25" t="s">
        <v>121</v>
      </c>
      <c r="J25" t="s">
        <v>286</v>
      </c>
      <c r="K25" s="27">
        <f t="shared" si="7"/>
        <v>4.1176157807460223E-3</v>
      </c>
      <c r="L25" s="27">
        <f t="shared" si="9"/>
        <v>4.1198421624963379E-3</v>
      </c>
      <c r="M25" s="27">
        <f t="shared" si="9"/>
        <v>4.1251653577350578E-3</v>
      </c>
      <c r="N25" s="27">
        <f t="shared" si="9"/>
        <v>4.1330144517851795E-3</v>
      </c>
      <c r="O25" s="27">
        <f t="shared" si="9"/>
        <v>4.1433395660526989E-3</v>
      </c>
      <c r="P25" s="27">
        <f t="shared" si="9"/>
        <v>4.1560316716037502E-3</v>
      </c>
      <c r="Q25" s="27">
        <f t="shared" si="9"/>
        <v>4.1702866385608306E-3</v>
      </c>
      <c r="R25" s="27">
        <f t="shared" si="9"/>
        <v>4.1860144702980757E-3</v>
      </c>
      <c r="S25" s="27">
        <f t="shared" si="9"/>
        <v>4.1971570351175365E-3</v>
      </c>
      <c r="T25" s="27">
        <f t="shared" si="9"/>
        <v>4.2152106723732903E-3</v>
      </c>
      <c r="U25" s="27">
        <f t="shared" si="9"/>
        <v>4.2351908347559759E-3</v>
      </c>
      <c r="V25" s="27">
        <f t="shared" si="9"/>
        <v>4.256155500798213E-3</v>
      </c>
      <c r="W25" s="27">
        <f t="shared" si="9"/>
        <v>4.2783042430474903E-3</v>
      </c>
      <c r="X25" s="27">
        <f t="shared" si="9"/>
        <v>4.3014977998444299E-3</v>
      </c>
      <c r="Y25" s="27">
        <f t="shared" si="9"/>
        <v>4.3229848130966536E-3</v>
      </c>
      <c r="Z25" s="27">
        <f t="shared" si="9"/>
        <v>4.342749432240299E-3</v>
      </c>
      <c r="AA25" s="27">
        <f t="shared" si="9"/>
        <v>4.3607061746162501E-3</v>
      </c>
      <c r="AB25" s="27">
        <f t="shared" si="9"/>
        <v>4.3769612866625873E-3</v>
      </c>
      <c r="AC25" s="27">
        <f t="shared" si="9"/>
        <v>4.3911047783332397E-3</v>
      </c>
      <c r="AD25" s="27">
        <f t="shared" si="9"/>
        <v>4.4050897524357726E-3</v>
      </c>
      <c r="AE25" s="27">
        <f t="shared" si="9"/>
        <v>4.4187604592150868E-3</v>
      </c>
      <c r="AF25" s="27">
        <f t="shared" si="9"/>
        <v>4.4322111158493953E-3</v>
      </c>
      <c r="AG25" s="27">
        <f t="shared" si="9"/>
        <v>4.4453195749248166E-3</v>
      </c>
      <c r="AH25" s="27">
        <f t="shared" si="9"/>
        <v>4.4577092472265776E-3</v>
      </c>
      <c r="AI25" s="27">
        <f t="shared" si="9"/>
        <v>4.4698181179078297E-3</v>
      </c>
      <c r="AJ25" s="27">
        <f t="shared" si="9"/>
        <v>4.4817093552214915E-3</v>
      </c>
      <c r="AK25" s="27">
        <f t="shared" si="9"/>
        <v>4.493256774338982E-3</v>
      </c>
      <c r="AL25" s="27">
        <f t="shared" si="9"/>
        <v>4.5045414315805447E-3</v>
      </c>
      <c r="AM25" s="27">
        <f t="shared" si="9"/>
        <v>4.5154067494741429E-3</v>
      </c>
      <c r="AN25" s="27">
        <f t="shared" si="9"/>
        <v>4.5260847774322458E-3</v>
      </c>
      <c r="AO25" s="27">
        <f t="shared" si="9"/>
        <v>4.5364037800602322E-3</v>
      </c>
      <c r="AP25" s="27">
        <f t="shared" si="9"/>
        <v>4.5463625915197967E-3</v>
      </c>
      <c r="AQ25" s="27">
        <f t="shared" si="9"/>
        <v>4.5559477266127911E-3</v>
      </c>
      <c r="AR25" s="27">
        <f t="shared" si="9"/>
        <v>4.5651524607857839E-3</v>
      </c>
      <c r="AS25" s="27">
        <f t="shared" si="9"/>
        <v>4.5740876423371957E-3</v>
      </c>
      <c r="AT25" s="27">
        <f t="shared" si="9"/>
        <v>4.5820195899074828E-3</v>
      </c>
      <c r="AU25" s="27">
        <f t="shared" si="9"/>
        <v>4.5894423076855298E-3</v>
      </c>
      <c r="AV25" s="27">
        <f t="shared" si="9"/>
        <v>4.5964470341041553E-3</v>
      </c>
      <c r="AW25" s="27">
        <f t="shared" si="9"/>
        <v>4.602981268617439E-3</v>
      </c>
      <c r="AY25" s="79"/>
    </row>
    <row r="26" spans="1:51" x14ac:dyDescent="0.25">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1.6415023507755741E-2</v>
      </c>
      <c r="T26" s="27">
        <f t="shared" si="9"/>
        <v>1.6531947087427196E-2</v>
      </c>
      <c r="U26" s="27">
        <f t="shared" si="9"/>
        <v>1.6658559830420732E-2</v>
      </c>
      <c r="V26" s="27">
        <f t="shared" si="9"/>
        <v>1.6789350538543545E-2</v>
      </c>
      <c r="W26" s="27">
        <f t="shared" si="9"/>
        <v>1.6925569337177933E-2</v>
      </c>
      <c r="X26" s="27">
        <f t="shared" si="9"/>
        <v>1.7066454826982911E-2</v>
      </c>
      <c r="Y26" s="27">
        <f t="shared" si="9"/>
        <v>1.7195942368795552E-2</v>
      </c>
      <c r="Z26" s="27">
        <f t="shared" si="9"/>
        <v>1.7314092946492447E-2</v>
      </c>
      <c r="AA26" s="27">
        <f t="shared" si="9"/>
        <v>1.7420550522096612E-2</v>
      </c>
      <c r="AB26" s="27">
        <f t="shared" si="9"/>
        <v>1.7516068765617489E-2</v>
      </c>
      <c r="AC26" s="27">
        <f t="shared" si="9"/>
        <v>1.7598388939306021E-2</v>
      </c>
      <c r="AD26" s="27">
        <f t="shared" si="9"/>
        <v>1.7678958481193875E-2</v>
      </c>
      <c r="AE26" s="27">
        <f t="shared" si="9"/>
        <v>1.7756928596345364E-2</v>
      </c>
      <c r="AF26" s="27">
        <f t="shared" si="9"/>
        <v>1.7832896153377541E-2</v>
      </c>
      <c r="AG26" s="27">
        <f t="shared" si="9"/>
        <v>1.7906203356061575E-2</v>
      </c>
      <c r="AH26" s="27">
        <f t="shared" si="9"/>
        <v>1.7974731496541281E-2</v>
      </c>
      <c r="AI26" s="27">
        <f t="shared" si="9"/>
        <v>1.8041049442027446E-2</v>
      </c>
      <c r="AJ26" s="27">
        <f t="shared" si="9"/>
        <v>1.8105557053740378E-2</v>
      </c>
      <c r="AK26" s="27">
        <f t="shared" si="9"/>
        <v>1.8167566412576632E-2</v>
      </c>
      <c r="AL26" s="27">
        <f t="shared" si="9"/>
        <v>1.8227575263637996E-2</v>
      </c>
      <c r="AM26" s="27">
        <f t="shared" si="9"/>
        <v>1.828472219722688E-2</v>
      </c>
      <c r="AN26" s="27">
        <f t="shared" si="9"/>
        <v>1.8340360126050639E-2</v>
      </c>
      <c r="AO26" s="27">
        <f t="shared" si="9"/>
        <v>1.8393538807818521E-2</v>
      </c>
      <c r="AP26" s="27">
        <f t="shared" si="9"/>
        <v>1.8444279790496197E-2</v>
      </c>
      <c r="AQ26" s="27">
        <f t="shared" si="9"/>
        <v>1.8492533463776283E-2</v>
      </c>
      <c r="AR26" s="27">
        <f t="shared" si="9"/>
        <v>1.8538287524254488E-2</v>
      </c>
      <c r="AS26" s="27">
        <f t="shared" si="9"/>
        <v>1.8582191553519929E-2</v>
      </c>
      <c r="AT26" s="27">
        <f t="shared" si="9"/>
        <v>1.8620135873737433E-2</v>
      </c>
      <c r="AU26" s="27">
        <f t="shared" si="9"/>
        <v>1.8654936137861958E-2</v>
      </c>
      <c r="AV26" s="27">
        <f t="shared" si="9"/>
        <v>1.8687128854614234E-2</v>
      </c>
      <c r="AW26" s="27">
        <f t="shared" si="9"/>
        <v>1.871644102077015E-2</v>
      </c>
      <c r="AY26" s="79"/>
    </row>
    <row r="27" spans="1:51" x14ac:dyDescent="0.25">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2.7166328132291771E-2</v>
      </c>
      <c r="Q27" s="27">
        <f t="shared" si="9"/>
        <v>2.7334899828466052E-2</v>
      </c>
      <c r="R27" s="27">
        <f t="shared" si="9"/>
        <v>2.7514742110372921E-2</v>
      </c>
      <c r="S27" s="27">
        <f t="shared" si="9"/>
        <v>2.7645404897475918E-2</v>
      </c>
      <c r="T27" s="27">
        <f t="shared" si="9"/>
        <v>2.7842322050872156E-2</v>
      </c>
      <c r="U27" s="27">
        <f t="shared" si="9"/>
        <v>2.8055557234092133E-2</v>
      </c>
      <c r="V27" s="27">
        <f t="shared" si="9"/>
        <v>2.8275828748243439E-2</v>
      </c>
      <c r="W27" s="27">
        <f t="shared" si="9"/>
        <v>2.8505241995267803E-2</v>
      </c>
      <c r="X27" s="27">
        <f t="shared" si="9"/>
        <v>2.8742514662467918E-2</v>
      </c>
      <c r="Y27" s="27">
        <f t="shared" si="9"/>
        <v>2.8960591445659732E-2</v>
      </c>
      <c r="Z27" s="27">
        <f t="shared" si="9"/>
        <v>2.9159575050998952E-2</v>
      </c>
      <c r="AA27" s="27">
        <f t="shared" si="9"/>
        <v>2.9338865856192754E-2</v>
      </c>
      <c r="AB27" s="27">
        <f t="shared" si="9"/>
        <v>2.9499733156564435E-2</v>
      </c>
      <c r="AC27" s="27">
        <f t="shared" si="9"/>
        <v>2.9638372893009211E-2</v>
      </c>
      <c r="AD27" s="27">
        <f t="shared" si="9"/>
        <v>2.9774064298314931E-2</v>
      </c>
      <c r="AE27" s="27">
        <f t="shared" si="9"/>
        <v>2.9905377872264268E-2</v>
      </c>
      <c r="AF27" s="27">
        <f t="shared" si="9"/>
        <v>3.0033318832704214E-2</v>
      </c>
      <c r="AG27" s="27">
        <f t="shared" si="9"/>
        <v>3.015677935039059E-2</v>
      </c>
      <c r="AH27" s="27">
        <f t="shared" si="9"/>
        <v>3.0272191197929978E-2</v>
      </c>
      <c r="AI27" s="27">
        <f t="shared" si="9"/>
        <v>3.0383880739773619E-2</v>
      </c>
      <c r="AJ27" s="27">
        <f t="shared" si="9"/>
        <v>3.0492521403244526E-2</v>
      </c>
      <c r="AK27" s="27">
        <f t="shared" si="9"/>
        <v>3.059695462758022E-2</v>
      </c>
      <c r="AL27" s="27">
        <f t="shared" si="9"/>
        <v>3.0698018691499469E-2</v>
      </c>
      <c r="AM27" s="27">
        <f t="shared" si="9"/>
        <v>3.0794262849600573E-2</v>
      </c>
      <c r="AN27" s="27">
        <f t="shared" si="9"/>
        <v>3.0887965613368346E-2</v>
      </c>
      <c r="AO27" s="27">
        <f t="shared" si="9"/>
        <v>3.0977526629756322E-2</v>
      </c>
      <c r="AP27" s="27">
        <f t="shared" si="9"/>
        <v>3.1062982188827408E-2</v>
      </c>
      <c r="AQ27" s="27">
        <f t="shared" si="9"/>
        <v>3.1144248739252273E-2</v>
      </c>
      <c r="AR27" s="27">
        <f t="shared" si="9"/>
        <v>3.1221305560220326E-2</v>
      </c>
      <c r="AS27" s="27">
        <f t="shared" si="9"/>
        <v>3.1295246646268753E-2</v>
      </c>
      <c r="AT27" s="27">
        <f t="shared" si="9"/>
        <v>3.1359150672691655E-2</v>
      </c>
      <c r="AU27" s="27">
        <f t="shared" si="9"/>
        <v>3.1417759628798669E-2</v>
      </c>
      <c r="AV27" s="27">
        <f t="shared" si="9"/>
        <v>3.1471977077159069E-2</v>
      </c>
      <c r="AW27" s="27">
        <f t="shared" si="9"/>
        <v>3.152134323867687E-2</v>
      </c>
      <c r="AY27" s="79"/>
    </row>
    <row r="28" spans="1:51" x14ac:dyDescent="0.25">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3.9153871501852065E-3</v>
      </c>
      <c r="T28" s="27">
        <f t="shared" si="9"/>
        <v>3.9605020635115288E-3</v>
      </c>
      <c r="U28" s="27">
        <f t="shared" si="9"/>
        <v>3.9861399680085124E-3</v>
      </c>
      <c r="V28" s="27">
        <f t="shared" si="9"/>
        <v>4.0052402052181664E-3</v>
      </c>
      <c r="W28" s="27">
        <f t="shared" si="9"/>
        <v>4.0274760092747297E-3</v>
      </c>
      <c r="X28" s="27">
        <f t="shared" si="9"/>
        <v>4.0449278016939415E-3</v>
      </c>
      <c r="Y28" s="27">
        <f t="shared" si="9"/>
        <v>4.0558958163507746E-3</v>
      </c>
      <c r="Z28" s="27">
        <f t="shared" si="9"/>
        <v>4.0680748429702722E-3</v>
      </c>
      <c r="AA28" s="27">
        <f t="shared" si="9"/>
        <v>4.0830042347032814E-3</v>
      </c>
      <c r="AB28" s="27">
        <f t="shared" si="9"/>
        <v>4.1161320023193042E-3</v>
      </c>
      <c r="AC28" s="27">
        <f t="shared" si="9"/>
        <v>4.1431422264835115E-3</v>
      </c>
      <c r="AD28" s="27">
        <f t="shared" si="9"/>
        <v>4.1816006262205717E-3</v>
      </c>
      <c r="AE28" s="27">
        <f t="shared" si="9"/>
        <v>4.2229326692553469E-3</v>
      </c>
      <c r="AF28" s="27">
        <f t="shared" si="9"/>
        <v>4.2770535594382183E-3</v>
      </c>
      <c r="AG28" s="27">
        <f t="shared" si="9"/>
        <v>4.3376261209766417E-3</v>
      </c>
      <c r="AH28" s="27">
        <f t="shared" si="9"/>
        <v>4.3797659241411619E-3</v>
      </c>
      <c r="AI28" s="27">
        <f t="shared" si="9"/>
        <v>4.4220262821385685E-3</v>
      </c>
      <c r="AJ28" s="27">
        <f t="shared" si="9"/>
        <v>4.4710957257023363E-3</v>
      </c>
      <c r="AK28" s="27">
        <f t="shared" si="9"/>
        <v>4.5198304243208942E-3</v>
      </c>
      <c r="AL28" s="27">
        <f t="shared" si="9"/>
        <v>4.5759469859987297E-3</v>
      </c>
      <c r="AM28" s="27">
        <f t="shared" si="9"/>
        <v>4.630028490266478E-3</v>
      </c>
      <c r="AN28" s="27">
        <f t="shared" si="9"/>
        <v>4.6957815432958801E-3</v>
      </c>
      <c r="AO28" s="27">
        <f t="shared" si="9"/>
        <v>4.7625340751521698E-3</v>
      </c>
      <c r="AP28" s="27">
        <f t="shared" si="9"/>
        <v>4.8317076615517086E-3</v>
      </c>
      <c r="AQ28" s="27">
        <f t="shared" si="9"/>
        <v>4.9037751282491786E-3</v>
      </c>
      <c r="AR28" s="27">
        <f t="shared" si="9"/>
        <v>4.9796128518307045E-3</v>
      </c>
      <c r="AS28" s="27">
        <f t="shared" si="9"/>
        <v>5.0635139703429444E-3</v>
      </c>
      <c r="AT28" s="27">
        <f t="shared" si="9"/>
        <v>5.1058512126937244E-3</v>
      </c>
      <c r="AU28" s="27">
        <f t="shared" si="9"/>
        <v>5.1422384273914767E-3</v>
      </c>
      <c r="AV28" s="27">
        <f t="shared" si="9"/>
        <v>5.1800768502285816E-3</v>
      </c>
      <c r="AW28" s="27">
        <f t="shared" si="9"/>
        <v>5.2167784667618566E-3</v>
      </c>
      <c r="AY28" s="79"/>
    </row>
    <row r="29" spans="1:51" x14ac:dyDescent="0.25">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5">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23.152530650802593</v>
      </c>
      <c r="M30" s="27">
        <f t="shared" si="9"/>
        <v>23.1629164330643</v>
      </c>
      <c r="N30" s="27">
        <f t="shared" si="9"/>
        <v>22.950263110497293</v>
      </c>
      <c r="O30" s="27">
        <f t="shared" si="9"/>
        <v>22.602951186820601</v>
      </c>
      <c r="P30" s="27">
        <f t="shared" si="9"/>
        <v>22.126532811374943</v>
      </c>
      <c r="Q30" s="27">
        <f t="shared" si="9"/>
        <v>21.780600237355962</v>
      </c>
      <c r="R30" s="27">
        <f t="shared" si="9"/>
        <v>21.465278056857684</v>
      </c>
      <c r="S30" s="27">
        <f t="shared" si="9"/>
        <v>19.138650535672685</v>
      </c>
      <c r="T30" s="27">
        <f t="shared" si="9"/>
        <v>19.422556528325604</v>
      </c>
      <c r="U30" s="27">
        <f t="shared" si="9"/>
        <v>19.526593788460882</v>
      </c>
      <c r="V30" s="27">
        <f t="shared" si="9"/>
        <v>19.572367159290774</v>
      </c>
      <c r="W30" s="27">
        <f t="shared" si="9"/>
        <v>19.654350580416263</v>
      </c>
      <c r="X30" s="27">
        <f t="shared" si="9"/>
        <v>19.69578529572718</v>
      </c>
      <c r="Y30" s="27">
        <f t="shared" si="9"/>
        <v>19.663675184445491</v>
      </c>
      <c r="Z30" s="27">
        <f t="shared" si="9"/>
        <v>19.631322294515954</v>
      </c>
      <c r="AA30" s="27">
        <f t="shared" si="9"/>
        <v>19.612477584256517</v>
      </c>
      <c r="AB30" s="27">
        <f t="shared" si="9"/>
        <v>19.749732429849548</v>
      </c>
      <c r="AC30" s="27">
        <f t="shared" si="9"/>
        <v>19.814234833727586</v>
      </c>
      <c r="AD30" s="27">
        <f t="shared" si="9"/>
        <v>19.978554643023834</v>
      </c>
      <c r="AE30" s="27">
        <f t="shared" si="9"/>
        <v>20.161944788793271</v>
      </c>
      <c r="AF30" s="27">
        <f t="shared" ref="L30:AW38" si="10">AF1405</f>
        <v>20.452258675108563</v>
      </c>
      <c r="AG30" s="27">
        <f t="shared" si="10"/>
        <v>20.789679778060538</v>
      </c>
      <c r="AH30" s="27">
        <f t="shared" si="10"/>
        <v>20.953350807497621</v>
      </c>
      <c r="AI30" s="27">
        <f t="shared" si="10"/>
        <v>21.110720094451256</v>
      </c>
      <c r="AJ30" s="27">
        <f t="shared" si="10"/>
        <v>21.319215844077476</v>
      </c>
      <c r="AK30" s="27">
        <f t="shared" si="10"/>
        <v>21.515855545488005</v>
      </c>
      <c r="AL30" s="27">
        <f t="shared" si="10"/>
        <v>21.765735950398085</v>
      </c>
      <c r="AM30" s="27">
        <f t="shared" si="10"/>
        <v>21.98793746618896</v>
      </c>
      <c r="AN30" s="27">
        <f t="shared" si="10"/>
        <v>22.296680094775589</v>
      </c>
      <c r="AO30" s="27">
        <f t="shared" si="10"/>
        <v>22.601286897800797</v>
      </c>
      <c r="AP30" s="27">
        <f t="shared" si="10"/>
        <v>22.912817656578977</v>
      </c>
      <c r="AQ30" s="27">
        <f t="shared" si="10"/>
        <v>23.23422849498256</v>
      </c>
      <c r="AR30" s="27">
        <f t="shared" si="10"/>
        <v>23.571505278686633</v>
      </c>
      <c r="AS30" s="27">
        <f t="shared" si="10"/>
        <v>23.957565234485394</v>
      </c>
      <c r="AT30" s="27">
        <f t="shared" si="10"/>
        <v>24.005680938038509</v>
      </c>
      <c r="AU30" s="27">
        <f t="shared" si="10"/>
        <v>23.999594900712601</v>
      </c>
      <c r="AV30" s="27">
        <f t="shared" si="10"/>
        <v>23.996813335517075</v>
      </c>
      <c r="AW30" s="27">
        <f t="shared" si="10"/>
        <v>23.977515577610244</v>
      </c>
      <c r="AY30" s="79"/>
    </row>
    <row r="31" spans="1:51" x14ac:dyDescent="0.25">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7.7508449141861099E-2</v>
      </c>
      <c r="M31" s="27">
        <f t="shared" si="10"/>
        <v>7.7543217949140569E-2</v>
      </c>
      <c r="N31" s="27">
        <f t="shared" si="10"/>
        <v>7.6831311787104603E-2</v>
      </c>
      <c r="O31" s="27">
        <f t="shared" si="10"/>
        <v>7.5668604825232008E-2</v>
      </c>
      <c r="P31" s="27">
        <f t="shared" si="10"/>
        <v>7.4073684167079379E-2</v>
      </c>
      <c r="Q31" s="27">
        <f t="shared" si="10"/>
        <v>7.2915594897087016E-2</v>
      </c>
      <c r="R31" s="27">
        <f t="shared" si="10"/>
        <v>7.1859980996426695E-2</v>
      </c>
      <c r="S31" s="27">
        <f t="shared" si="10"/>
        <v>6.4071057460693442E-2</v>
      </c>
      <c r="T31" s="27">
        <f t="shared" si="10"/>
        <v>6.5021498409223E-2</v>
      </c>
      <c r="U31" s="27">
        <f t="shared" si="10"/>
        <v>6.536978719059533E-2</v>
      </c>
      <c r="V31" s="27">
        <f t="shared" si="10"/>
        <v>6.5523024132099927E-2</v>
      </c>
      <c r="W31" s="27">
        <f t="shared" si="10"/>
        <v>6.5797482588612552E-2</v>
      </c>
      <c r="X31" s="27">
        <f t="shared" si="10"/>
        <v>6.5936194877684609E-2</v>
      </c>
      <c r="Y31" s="27">
        <f t="shared" si="10"/>
        <v>6.5828698856417914E-2</v>
      </c>
      <c r="Z31" s="27">
        <f t="shared" si="10"/>
        <v>6.5720390077497956E-2</v>
      </c>
      <c r="AA31" s="27">
        <f t="shared" si="10"/>
        <v>6.5657303053069979E-2</v>
      </c>
      <c r="AB31" s="27">
        <f t="shared" si="10"/>
        <v>6.6116795381557736E-2</v>
      </c>
      <c r="AC31" s="27">
        <f t="shared" si="10"/>
        <v>6.6332732091281307E-2</v>
      </c>
      <c r="AD31" s="27">
        <f t="shared" si="10"/>
        <v>6.6882830643095442E-2</v>
      </c>
      <c r="AE31" s="27">
        <f t="shared" si="10"/>
        <v>6.7496771555252091E-2</v>
      </c>
      <c r="AF31" s="27">
        <f t="shared" si="10"/>
        <v>6.8468664409300189E-2</v>
      </c>
      <c r="AG31" s="27">
        <f t="shared" si="10"/>
        <v>6.9598259562071857E-2</v>
      </c>
      <c r="AH31" s="27">
        <f t="shared" si="10"/>
        <v>7.0146186173311684E-2</v>
      </c>
      <c r="AI31" s="27">
        <f t="shared" si="10"/>
        <v>7.0673016244646183E-2</v>
      </c>
      <c r="AJ31" s="27">
        <f t="shared" si="10"/>
        <v>7.1371003970045782E-2</v>
      </c>
      <c r="AK31" s="27">
        <f t="shared" si="10"/>
        <v>7.2029300832964327E-2</v>
      </c>
      <c r="AL31" s="27">
        <f t="shared" si="10"/>
        <v>7.2865833259921686E-2</v>
      </c>
      <c r="AM31" s="27">
        <f t="shared" si="10"/>
        <v>7.360970420628514E-2</v>
      </c>
      <c r="AN31" s="27">
        <f t="shared" si="10"/>
        <v>7.4643291535750639E-2</v>
      </c>
      <c r="AO31" s="27">
        <f t="shared" si="10"/>
        <v>7.5663033232960128E-2</v>
      </c>
      <c r="AP31" s="27">
        <f t="shared" si="10"/>
        <v>7.6705954472848309E-2</v>
      </c>
      <c r="AQ31" s="27">
        <f t="shared" si="10"/>
        <v>7.7781951563524146E-2</v>
      </c>
      <c r="AR31" s="27">
        <f t="shared" si="10"/>
        <v>7.8911063574247334E-2</v>
      </c>
      <c r="AS31" s="27">
        <f t="shared" si="10"/>
        <v>8.0203488532065076E-2</v>
      </c>
      <c r="AT31" s="27">
        <f t="shared" si="10"/>
        <v>8.0364566973900195E-2</v>
      </c>
      <c r="AU31" s="27">
        <f t="shared" si="10"/>
        <v>8.0344192556880079E-2</v>
      </c>
      <c r="AV31" s="27">
        <f t="shared" si="10"/>
        <v>8.0334880624299401E-2</v>
      </c>
      <c r="AW31" s="27">
        <f t="shared" si="10"/>
        <v>8.0270276918128672E-2</v>
      </c>
      <c r="AY31" s="79"/>
    </row>
    <row r="32" spans="1:51" x14ac:dyDescent="0.25">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0.56716712532642322</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0.62068986953889782</v>
      </c>
      <c r="S32" s="27">
        <f t="shared" si="10"/>
        <v>0.59567995442298338</v>
      </c>
      <c r="T32" s="27">
        <f t="shared" si="10"/>
        <v>0.61258506681737179</v>
      </c>
      <c r="U32" s="27">
        <f t="shared" si="10"/>
        <v>0.6268687597783329</v>
      </c>
      <c r="V32" s="27">
        <f t="shared" si="10"/>
        <v>0.64032496531200889</v>
      </c>
      <c r="W32" s="27">
        <f t="shared" si="10"/>
        <v>0.65458388204864981</v>
      </c>
      <c r="X32" s="27">
        <f t="shared" si="10"/>
        <v>0.66830438134050119</v>
      </c>
      <c r="Y32" s="27">
        <f t="shared" si="10"/>
        <v>0.68052036795324078</v>
      </c>
      <c r="Z32" s="27">
        <f t="shared" si="10"/>
        <v>0.69252292909732049</v>
      </c>
      <c r="AA32" s="27">
        <f t="shared" si="10"/>
        <v>0.70456909493958753</v>
      </c>
      <c r="AB32" s="27">
        <f t="shared" si="10"/>
        <v>0.71947506019886931</v>
      </c>
      <c r="AC32" s="27">
        <f t="shared" si="10"/>
        <v>0.73282403802218554</v>
      </c>
      <c r="AD32" s="27">
        <f t="shared" si="10"/>
        <v>0.74827679567031213</v>
      </c>
      <c r="AE32" s="27">
        <f t="shared" si="10"/>
        <v>0.76427003191217846</v>
      </c>
      <c r="AF32" s="27">
        <f t="shared" si="10"/>
        <v>0.78270449195184111</v>
      </c>
      <c r="AG32" s="27">
        <f t="shared" si="10"/>
        <v>0.80241815839258679</v>
      </c>
      <c r="AH32" s="27">
        <f t="shared" si="10"/>
        <v>0.81858054125500712</v>
      </c>
      <c r="AI32" s="27">
        <f t="shared" si="10"/>
        <v>0.83478577875901172</v>
      </c>
      <c r="AJ32" s="27">
        <f t="shared" si="10"/>
        <v>0.85235375931551716</v>
      </c>
      <c r="AK32" s="27">
        <f t="shared" si="10"/>
        <v>0.86987891850277199</v>
      </c>
      <c r="AL32" s="27">
        <f t="shared" si="10"/>
        <v>0.88890926422007976</v>
      </c>
      <c r="AM32" s="27">
        <f t="shared" si="10"/>
        <v>0.90755126049839108</v>
      </c>
      <c r="AN32" s="27">
        <f t="shared" si="10"/>
        <v>0.92861956798204925</v>
      </c>
      <c r="AO32" s="27">
        <f t="shared" si="10"/>
        <v>0.94994891779849933</v>
      </c>
      <c r="AP32" s="27">
        <f t="shared" si="10"/>
        <v>0.97182881392978526</v>
      </c>
      <c r="AQ32" s="27">
        <f t="shared" si="10"/>
        <v>0.99435758356337589</v>
      </c>
      <c r="AR32" s="27">
        <f t="shared" si="10"/>
        <v>1.0177212232392898</v>
      </c>
      <c r="AS32" s="27">
        <f t="shared" si="10"/>
        <v>1.0428609041820094</v>
      </c>
      <c r="AT32" s="27">
        <f t="shared" si="10"/>
        <v>1.0591328338169261</v>
      </c>
      <c r="AU32" s="27">
        <f t="shared" si="10"/>
        <v>1.0740511329803928</v>
      </c>
      <c r="AV32" s="27">
        <f t="shared" si="10"/>
        <v>1.0891933187405669</v>
      </c>
      <c r="AW32" s="27">
        <f t="shared" si="10"/>
        <v>1.1039896549201815</v>
      </c>
      <c r="AY32" s="79"/>
    </row>
    <row r="33" spans="1:51" x14ac:dyDescent="0.25">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2.2910596881616572</v>
      </c>
      <c r="P33" s="27">
        <f t="shared" si="10"/>
        <v>2.2612642885898917</v>
      </c>
      <c r="Q33" s="27">
        <f t="shared" si="10"/>
        <v>2.2487211059946208</v>
      </c>
      <c r="R33" s="27">
        <f t="shared" si="10"/>
        <v>2.2390235702415184</v>
      </c>
      <c r="S33" s="27">
        <f t="shared" si="10"/>
        <v>1.917582032562541</v>
      </c>
      <c r="T33" s="27">
        <f t="shared" si="10"/>
        <v>1.9949306075186419</v>
      </c>
      <c r="U33" s="27">
        <f t="shared" si="10"/>
        <v>2.044288904217296</v>
      </c>
      <c r="V33" s="27">
        <f t="shared" si="10"/>
        <v>2.0845971300541457</v>
      </c>
      <c r="W33" s="27">
        <f t="shared" si="10"/>
        <v>2.1309157041909628</v>
      </c>
      <c r="X33" s="27">
        <f t="shared" si="10"/>
        <v>2.1708192639705723</v>
      </c>
      <c r="Y33" s="27">
        <f t="shared" si="10"/>
        <v>2.1996220085381215</v>
      </c>
      <c r="Z33" s="27">
        <f t="shared" si="10"/>
        <v>2.2293574604127704</v>
      </c>
      <c r="AA33" s="27">
        <f t="shared" si="10"/>
        <v>2.2624467152349834</v>
      </c>
      <c r="AB33" s="27">
        <f t="shared" si="10"/>
        <v>2.3238821657335698</v>
      </c>
      <c r="AC33" s="27">
        <f t="shared" si="10"/>
        <v>2.3743691032177434</v>
      </c>
      <c r="AD33" s="27">
        <f t="shared" si="10"/>
        <v>2.4436189064549914</v>
      </c>
      <c r="AE33" s="27">
        <f t="shared" si="10"/>
        <v>2.517739825358988</v>
      </c>
      <c r="AF33" s="27">
        <f t="shared" si="10"/>
        <v>2.6130234811816759</v>
      </c>
      <c r="AG33" s="27">
        <f t="shared" si="10"/>
        <v>2.7191635068873463</v>
      </c>
      <c r="AH33" s="27">
        <f t="shared" si="10"/>
        <v>2.795020539448708</v>
      </c>
      <c r="AI33" s="27">
        <f t="shared" si="10"/>
        <v>2.8712201092386116</v>
      </c>
      <c r="AJ33" s="27">
        <f t="shared" si="10"/>
        <v>2.9588444821985522</v>
      </c>
      <c r="AK33" s="27">
        <f t="shared" si="10"/>
        <v>3.0460192698370157</v>
      </c>
      <c r="AL33" s="27">
        <f t="shared" si="10"/>
        <v>3.1455909524901542</v>
      </c>
      <c r="AM33" s="27">
        <f t="shared" si="10"/>
        <v>3.2418082968483239</v>
      </c>
      <c r="AN33" s="27">
        <f t="shared" si="10"/>
        <v>3.3576747641873639</v>
      </c>
      <c r="AO33" s="27">
        <f t="shared" si="10"/>
        <v>3.4752934753998708</v>
      </c>
      <c r="AP33" s="27">
        <f t="shared" si="10"/>
        <v>3.597008474768483</v>
      </c>
      <c r="AQ33" s="27">
        <f t="shared" si="10"/>
        <v>3.7235752205638795</v>
      </c>
      <c r="AR33" s="27">
        <f t="shared" si="10"/>
        <v>3.8564324810735506</v>
      </c>
      <c r="AS33" s="27">
        <f t="shared" si="10"/>
        <v>4.0028901226558187</v>
      </c>
      <c r="AT33" s="27">
        <f t="shared" si="10"/>
        <v>4.078718140015364</v>
      </c>
      <c r="AU33" s="27">
        <f t="shared" si="10"/>
        <v>4.144098467699119</v>
      </c>
      <c r="AV33" s="27">
        <f t="shared" si="10"/>
        <v>4.211542823369804</v>
      </c>
      <c r="AW33" s="27">
        <f t="shared" si="10"/>
        <v>4.2766119007305354</v>
      </c>
      <c r="AY33" s="79"/>
    </row>
    <row r="34" spans="1:51" x14ac:dyDescent="0.25">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2.3631963555267654E-2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2.5862077897454101E-2</v>
      </c>
      <c r="S34" s="27">
        <f t="shared" si="10"/>
        <v>2.4819998100957669E-2</v>
      </c>
      <c r="T34" s="27">
        <f t="shared" si="10"/>
        <v>2.5524377784057181E-2</v>
      </c>
      <c r="U34" s="27">
        <f t="shared" si="10"/>
        <v>2.6119531657430559E-2</v>
      </c>
      <c r="V34" s="27">
        <f t="shared" si="10"/>
        <v>2.668020688800039E-2</v>
      </c>
      <c r="W34" s="27">
        <f t="shared" si="10"/>
        <v>2.7274328418693768E-2</v>
      </c>
      <c r="X34" s="27">
        <f t="shared" si="10"/>
        <v>2.7846015889187579E-2</v>
      </c>
      <c r="Y34" s="27">
        <f t="shared" si="10"/>
        <v>2.8355015331385056E-2</v>
      </c>
      <c r="Z34" s="27">
        <f t="shared" si="10"/>
        <v>2.8855122045721715E-2</v>
      </c>
      <c r="AA34" s="27">
        <f t="shared" si="10"/>
        <v>2.9357045622482838E-2</v>
      </c>
      <c r="AB34" s="27">
        <f t="shared" si="10"/>
        <v>2.997812750828625E-2</v>
      </c>
      <c r="AC34" s="27">
        <f t="shared" si="10"/>
        <v>3.0534334917591093E-2</v>
      </c>
      <c r="AD34" s="27">
        <f t="shared" si="10"/>
        <v>3.1178199819596363E-2</v>
      </c>
      <c r="AE34" s="27">
        <f t="shared" si="10"/>
        <v>3.1844584663007464E-2</v>
      </c>
      <c r="AF34" s="27">
        <f t="shared" si="10"/>
        <v>3.2612687164660079E-2</v>
      </c>
      <c r="AG34" s="27">
        <f t="shared" si="10"/>
        <v>3.3434089933024477E-2</v>
      </c>
      <c r="AH34" s="27">
        <f t="shared" si="10"/>
        <v>3.4107522552291991E-2</v>
      </c>
      <c r="AI34" s="27">
        <f t="shared" si="10"/>
        <v>3.4782740781625521E-2</v>
      </c>
      <c r="AJ34" s="27">
        <f t="shared" si="10"/>
        <v>3.5514739971479907E-2</v>
      </c>
      <c r="AK34" s="27">
        <f t="shared" si="10"/>
        <v>3.624495493761553E-2</v>
      </c>
      <c r="AL34" s="27">
        <f t="shared" si="10"/>
        <v>3.7037886009170025E-2</v>
      </c>
      <c r="AM34" s="27">
        <f t="shared" si="10"/>
        <v>3.7814635854099665E-2</v>
      </c>
      <c r="AN34" s="27">
        <f t="shared" si="10"/>
        <v>3.8692481999252085E-2</v>
      </c>
      <c r="AO34" s="27">
        <f t="shared" si="10"/>
        <v>3.9581204908270835E-2</v>
      </c>
      <c r="AP34" s="27">
        <f t="shared" si="10"/>
        <v>4.0492867247074425E-2</v>
      </c>
      <c r="AQ34" s="27">
        <f t="shared" si="10"/>
        <v>4.1431565981807375E-2</v>
      </c>
      <c r="AR34" s="27">
        <f t="shared" si="10"/>
        <v>4.2405050968303784E-2</v>
      </c>
      <c r="AS34" s="27">
        <f t="shared" si="10"/>
        <v>4.3452537674250426E-2</v>
      </c>
      <c r="AT34" s="27">
        <f t="shared" si="10"/>
        <v>4.4130534742371962E-2</v>
      </c>
      <c r="AU34" s="27">
        <f t="shared" si="10"/>
        <v>4.4752130540849741E-2</v>
      </c>
      <c r="AV34" s="27">
        <f t="shared" si="10"/>
        <v>4.5383054947523663E-2</v>
      </c>
      <c r="AW34" s="27">
        <f t="shared" si="10"/>
        <v>4.5999568955007598E-2</v>
      </c>
      <c r="AY34" s="79"/>
    </row>
    <row r="35" spans="1:51" x14ac:dyDescent="0.25">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9.5803753116994225E-2</v>
      </c>
      <c r="O35" s="27">
        <f t="shared" si="10"/>
        <v>9.5460820340069155E-2</v>
      </c>
      <c r="P35" s="27">
        <f t="shared" si="10"/>
        <v>9.4219345357912251E-2</v>
      </c>
      <c r="Q35" s="27">
        <f t="shared" si="10"/>
        <v>9.3696712749775951E-2</v>
      </c>
      <c r="R35" s="27">
        <f t="shared" si="10"/>
        <v>9.3292648760063338E-2</v>
      </c>
      <c r="S35" s="27">
        <f t="shared" si="10"/>
        <v>7.9899251356772616E-2</v>
      </c>
      <c r="T35" s="27">
        <f t="shared" si="10"/>
        <v>8.3122108646610154E-2</v>
      </c>
      <c r="U35" s="27">
        <f t="shared" si="10"/>
        <v>8.5178704342387404E-2</v>
      </c>
      <c r="V35" s="27">
        <f t="shared" si="10"/>
        <v>8.6858213752256136E-2</v>
      </c>
      <c r="W35" s="27">
        <f t="shared" si="10"/>
        <v>8.8788154341290212E-2</v>
      </c>
      <c r="X35" s="27">
        <f t="shared" si="10"/>
        <v>9.0450802665440602E-2</v>
      </c>
      <c r="Y35" s="27">
        <f t="shared" si="10"/>
        <v>9.1650917022421813E-2</v>
      </c>
      <c r="Z35" s="27">
        <f t="shared" si="10"/>
        <v>9.2889894183865521E-2</v>
      </c>
      <c r="AA35" s="27">
        <f t="shared" si="10"/>
        <v>9.4268613134791082E-2</v>
      </c>
      <c r="AB35" s="27">
        <f t="shared" si="10"/>
        <v>9.6828423572232161E-2</v>
      </c>
      <c r="AC35" s="27">
        <f t="shared" si="10"/>
        <v>9.8932045967406068E-2</v>
      </c>
      <c r="AD35" s="27">
        <f t="shared" si="10"/>
        <v>0.10181745443562475</v>
      </c>
      <c r="AE35" s="27">
        <f t="shared" si="10"/>
        <v>0.10490582605662462</v>
      </c>
      <c r="AF35" s="27">
        <f t="shared" si="10"/>
        <v>0.10887597838256992</v>
      </c>
      <c r="AG35" s="27">
        <f t="shared" si="10"/>
        <v>0.11329847945363954</v>
      </c>
      <c r="AH35" s="27">
        <f t="shared" si="10"/>
        <v>0.11645918914369628</v>
      </c>
      <c r="AI35" s="27">
        <f t="shared" si="10"/>
        <v>0.11963417121827559</v>
      </c>
      <c r="AJ35" s="27">
        <f t="shared" si="10"/>
        <v>0.12328518675827312</v>
      </c>
      <c r="AK35" s="27">
        <f t="shared" si="10"/>
        <v>0.12691746957654246</v>
      </c>
      <c r="AL35" s="27">
        <f t="shared" si="10"/>
        <v>0.13106628968708986</v>
      </c>
      <c r="AM35" s="27">
        <f t="shared" si="10"/>
        <v>0.13507534570201363</v>
      </c>
      <c r="AN35" s="27">
        <f t="shared" si="10"/>
        <v>0.13990311517447362</v>
      </c>
      <c r="AO35" s="27">
        <f t="shared" si="10"/>
        <v>0.14480389480832806</v>
      </c>
      <c r="AP35" s="27">
        <f t="shared" si="10"/>
        <v>0.1498753531153536</v>
      </c>
      <c r="AQ35" s="27">
        <f t="shared" si="10"/>
        <v>0.15514896752349511</v>
      </c>
      <c r="AR35" s="27">
        <f t="shared" si="10"/>
        <v>0.1606846867113981</v>
      </c>
      <c r="AS35" s="27">
        <f t="shared" si="10"/>
        <v>0.16678708844399262</v>
      </c>
      <c r="AT35" s="27">
        <f t="shared" si="10"/>
        <v>0.16994658916730698</v>
      </c>
      <c r="AU35" s="27">
        <f t="shared" si="10"/>
        <v>0.17267076948746343</v>
      </c>
      <c r="AV35" s="27">
        <f t="shared" si="10"/>
        <v>0.175480950973742</v>
      </c>
      <c r="AW35" s="27">
        <f t="shared" si="10"/>
        <v>0.17819216253043912</v>
      </c>
      <c r="AY35" s="79"/>
    </row>
    <row r="36" spans="1:51" x14ac:dyDescent="0.25">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5.9641811308270655E-2</v>
      </c>
      <c r="T36" s="27">
        <f t="shared" si="11"/>
        <v>6.043426420562531E-2</v>
      </c>
      <c r="U36" s="27">
        <f t="shared" si="11"/>
        <v>6.1081376578117977E-2</v>
      </c>
      <c r="V36" s="27">
        <f t="shared" si="11"/>
        <v>6.1685332936175313E-2</v>
      </c>
      <c r="W36" s="27">
        <f t="shared" si="11"/>
        <v>6.2340744626146333E-2</v>
      </c>
      <c r="X36" s="27">
        <f t="shared" si="11"/>
        <v>6.2969755029274155E-2</v>
      </c>
      <c r="Y36" s="27">
        <f t="shared" si="11"/>
        <v>6.3507819898305687E-2</v>
      </c>
      <c r="Z36" s="27">
        <f t="shared" si="11"/>
        <v>6.4028778067066902E-2</v>
      </c>
      <c r="AA36" s="27">
        <f t="shared" si="11"/>
        <v>6.4546721745703667E-2</v>
      </c>
      <c r="AB36" s="27">
        <f t="shared" si="11"/>
        <v>6.521919950445268E-2</v>
      </c>
      <c r="AC36" s="27">
        <f t="shared" si="11"/>
        <v>6.5796692253485931E-2</v>
      </c>
      <c r="AD36" s="27">
        <f t="shared" si="11"/>
        <v>6.6490173416900639E-2</v>
      </c>
      <c r="AE36" s="27">
        <f t="shared" si="11"/>
        <v>6.7211267136014843E-2</v>
      </c>
      <c r="AF36" s="27">
        <f t="shared" si="11"/>
        <v>6.8064295031581748E-2</v>
      </c>
      <c r="AG36" s="27">
        <f t="shared" si="11"/>
        <v>6.8983586692724724E-2</v>
      </c>
      <c r="AH36" s="27">
        <f t="shared" si="11"/>
        <v>6.9703775564882359E-2</v>
      </c>
      <c r="AI36" s="27">
        <f t="shared" si="11"/>
        <v>7.042381859394542E-2</v>
      </c>
      <c r="AJ36" s="27">
        <f t="shared" si="11"/>
        <v>7.1215265502280342E-2</v>
      </c>
      <c r="AK36" s="27">
        <f t="shared" si="11"/>
        <v>7.2001113642181966E-2</v>
      </c>
      <c r="AL36" s="27">
        <f t="shared" si="11"/>
        <v>7.2864774434639193E-2</v>
      </c>
      <c r="AM36" s="27">
        <f t="shared" si="11"/>
        <v>7.3703564093754587E-2</v>
      </c>
      <c r="AN36" s="27">
        <f t="shared" si="11"/>
        <v>7.4668573445140565E-2</v>
      </c>
      <c r="AO36" s="27">
        <f t="shared" si="11"/>
        <v>7.5642882394362801E-2</v>
      </c>
      <c r="AP36" s="27">
        <f t="shared" si="11"/>
        <v>7.6641726328613172E-2</v>
      </c>
      <c r="AQ36" s="27">
        <f t="shared" si="11"/>
        <v>7.7670012007843584E-2</v>
      </c>
      <c r="AR36" s="27">
        <f t="shared" si="11"/>
        <v>7.8737223391678227E-2</v>
      </c>
      <c r="AS36" s="27">
        <f t="shared" si="11"/>
        <v>7.9892742991883328E-2</v>
      </c>
      <c r="AT36" s="27">
        <f t="shared" si="11"/>
        <v>8.0576963713516872E-2</v>
      </c>
      <c r="AU36" s="27">
        <f t="shared" si="11"/>
        <v>8.1187456859738785E-2</v>
      </c>
      <c r="AV36" s="27">
        <f t="shared" si="11"/>
        <v>8.1807117652367575E-2</v>
      </c>
      <c r="AW36" s="27">
        <f t="shared" si="11"/>
        <v>8.2406141624268278E-2</v>
      </c>
      <c r="AY36" s="79"/>
    </row>
    <row r="37" spans="1:51" x14ac:dyDescent="0.25">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0.26114955156117181</v>
      </c>
      <c r="T37" s="27">
        <f t="shared" si="10"/>
        <v>0.26461941128269945</v>
      </c>
      <c r="U37" s="27">
        <f t="shared" si="10"/>
        <v>0.2674528783116043</v>
      </c>
      <c r="V37" s="27">
        <f t="shared" si="10"/>
        <v>0.27009738102890052</v>
      </c>
      <c r="W37" s="27">
        <f t="shared" si="10"/>
        <v>0.27296718771601136</v>
      </c>
      <c r="X37" s="27">
        <f t="shared" si="10"/>
        <v>0.2757213928801554</v>
      </c>
      <c r="Y37" s="27">
        <f t="shared" si="10"/>
        <v>0.27807738100620549</v>
      </c>
      <c r="Z37" s="27">
        <f t="shared" si="10"/>
        <v>0.28035846518473473</v>
      </c>
      <c r="AA37" s="27">
        <f t="shared" si="10"/>
        <v>0.28262635001993552</v>
      </c>
      <c r="AB37" s="27">
        <f t="shared" si="10"/>
        <v>0.28557088274420922</v>
      </c>
      <c r="AC37" s="27">
        <f t="shared" si="10"/>
        <v>0.2880995110526347</v>
      </c>
      <c r="AD37" s="27">
        <f t="shared" si="10"/>
        <v>0.29113600995951411</v>
      </c>
      <c r="AE37" s="27">
        <f t="shared" si="10"/>
        <v>0.29429341409009835</v>
      </c>
      <c r="AF37" s="27">
        <f t="shared" si="10"/>
        <v>0.29802850944535247</v>
      </c>
      <c r="AG37" s="27">
        <f t="shared" si="10"/>
        <v>0.30205374945391877</v>
      </c>
      <c r="AH37" s="27">
        <f t="shared" si="10"/>
        <v>0.30520719159254189</v>
      </c>
      <c r="AI37" s="27">
        <f t="shared" si="10"/>
        <v>0.30835999513790457</v>
      </c>
      <c r="AJ37" s="27">
        <f t="shared" si="10"/>
        <v>0.3118254500035833</v>
      </c>
      <c r="AK37" s="27">
        <f t="shared" si="10"/>
        <v>0.31526638992188577</v>
      </c>
      <c r="AL37" s="27">
        <f t="shared" si="10"/>
        <v>0.31904804282114807</v>
      </c>
      <c r="AM37" s="27">
        <f t="shared" si="10"/>
        <v>0.32272079417673527</v>
      </c>
      <c r="AN37" s="27">
        <f t="shared" si="10"/>
        <v>0.32694621513292005</v>
      </c>
      <c r="AO37" s="27">
        <f t="shared" si="10"/>
        <v>0.33121235560702972</v>
      </c>
      <c r="AP37" s="27">
        <f t="shared" si="10"/>
        <v>0.3355859257550059</v>
      </c>
      <c r="AQ37" s="27">
        <f t="shared" si="10"/>
        <v>0.34008841047365079</v>
      </c>
      <c r="AR37" s="27">
        <f t="shared" si="10"/>
        <v>0.34476133653333862</v>
      </c>
      <c r="AS37" s="27">
        <f t="shared" si="10"/>
        <v>0.34982093178697676</v>
      </c>
      <c r="AT37" s="27">
        <f t="shared" si="10"/>
        <v>0.35281688262589234</v>
      </c>
      <c r="AU37" s="27">
        <f t="shared" si="10"/>
        <v>0.35549000753390314</v>
      </c>
      <c r="AV37" s="27">
        <f t="shared" si="10"/>
        <v>0.35820327419307002</v>
      </c>
      <c r="AW37" s="27">
        <f t="shared" si="10"/>
        <v>0.36082617980584042</v>
      </c>
      <c r="AY37" s="79"/>
    </row>
    <row r="38" spans="1:51" x14ac:dyDescent="0.25">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1.1619612942227023E-2</v>
      </c>
      <c r="T38" s="27">
        <f t="shared" si="10"/>
        <v>1.177400121012543E-2</v>
      </c>
      <c r="U38" s="27">
        <f t="shared" ref="L38:AW44" si="12">U1413</f>
        <v>1.190007376113544E-2</v>
      </c>
      <c r="V38" s="27">
        <f t="shared" si="12"/>
        <v>1.2017738516123354E-2</v>
      </c>
      <c r="W38" s="27">
        <f t="shared" si="12"/>
        <v>1.2145427967335877E-2</v>
      </c>
      <c r="X38" s="27">
        <f t="shared" si="12"/>
        <v>1.2267973833409636E-2</v>
      </c>
      <c r="Y38" s="27">
        <f t="shared" si="12"/>
        <v>1.2372801392781385E-2</v>
      </c>
      <c r="Z38" s="27">
        <f t="shared" si="12"/>
        <v>1.2474296168800325E-2</v>
      </c>
      <c r="AA38" s="27">
        <f t="shared" si="12"/>
        <v>1.2575203651983986E-2</v>
      </c>
      <c r="AB38" s="27">
        <f t="shared" si="12"/>
        <v>1.2706217970588964E-2</v>
      </c>
      <c r="AC38" s="27">
        <f t="shared" si="12"/>
        <v>1.281872699862679E-2</v>
      </c>
      <c r="AD38" s="27">
        <f t="shared" si="12"/>
        <v>1.2953833269292428E-2</v>
      </c>
      <c r="AE38" s="27">
        <f t="shared" si="12"/>
        <v>1.3094319108461041E-2</v>
      </c>
      <c r="AF38" s="27">
        <f t="shared" si="12"/>
        <v>1.3260508795829495E-2</v>
      </c>
      <c r="AG38" s="27">
        <f t="shared" si="12"/>
        <v>1.3439608206950445E-2</v>
      </c>
      <c r="AH38" s="27">
        <f t="shared" si="12"/>
        <v>1.3579917760872567E-2</v>
      </c>
      <c r="AI38" s="27">
        <f t="shared" si="12"/>
        <v>1.3720198901165522E-2</v>
      </c>
      <c r="AJ38" s="27">
        <f t="shared" si="12"/>
        <v>1.3874391178989566E-2</v>
      </c>
      <c r="AK38" s="27">
        <f t="shared" si="12"/>
        <v>1.4027492686417455E-2</v>
      </c>
      <c r="AL38" s="27">
        <f t="shared" si="12"/>
        <v>1.4195753909569451E-2</v>
      </c>
      <c r="AM38" s="27">
        <f t="shared" si="12"/>
        <v>1.4359169657097425E-2</v>
      </c>
      <c r="AN38" s="27">
        <f t="shared" si="12"/>
        <v>1.4547175938308062E-2</v>
      </c>
      <c r="AO38" s="27">
        <f t="shared" si="12"/>
        <v>1.4736993997615399E-2</v>
      </c>
      <c r="AP38" s="27">
        <f t="shared" si="12"/>
        <v>1.4931592043031754E-2</v>
      </c>
      <c r="AQ38" s="27">
        <f t="shared" si="12"/>
        <v>1.5131926025595346E-2</v>
      </c>
      <c r="AR38" s="27">
        <f t="shared" si="12"/>
        <v>1.5339843641369999E-2</v>
      </c>
      <c r="AS38" s="27">
        <f t="shared" si="12"/>
        <v>1.5564965752972906E-2</v>
      </c>
      <c r="AT38" s="27">
        <f t="shared" si="12"/>
        <v>1.5698267874052697E-2</v>
      </c>
      <c r="AU38" s="27">
        <f t="shared" si="12"/>
        <v>1.5817206147511829E-2</v>
      </c>
      <c r="AV38" s="27">
        <f t="shared" si="12"/>
        <v>1.5937930491858186E-2</v>
      </c>
      <c r="AW38" s="27">
        <f t="shared" si="12"/>
        <v>1.6054634303226775E-2</v>
      </c>
      <c r="AY38" s="79"/>
    </row>
    <row r="39" spans="1:51" x14ac:dyDescent="0.25">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0.46906920988966794</v>
      </c>
      <c r="S39" s="27">
        <f t="shared" si="12"/>
        <v>0.41647291639602518</v>
      </c>
      <c r="T39" s="27">
        <f t="shared" si="12"/>
        <v>0.42451313630685894</v>
      </c>
      <c r="U39" s="27">
        <f t="shared" si="12"/>
        <v>0.4286991163276202</v>
      </c>
      <c r="V39" s="27">
        <f t="shared" si="12"/>
        <v>0.43157432624643138</v>
      </c>
      <c r="W39" s="27">
        <f t="shared" si="12"/>
        <v>0.43515982036417711</v>
      </c>
      <c r="X39" s="27">
        <f t="shared" si="12"/>
        <v>0.43781914980719577</v>
      </c>
      <c r="Y39" s="27">
        <f t="shared" si="12"/>
        <v>0.4387616341293572</v>
      </c>
      <c r="Z39" s="27">
        <f t="shared" si="12"/>
        <v>0.43955846787949271</v>
      </c>
      <c r="AA39" s="27">
        <f t="shared" si="12"/>
        <v>0.44050931708898167</v>
      </c>
      <c r="AB39" s="27">
        <f t="shared" si="12"/>
        <v>0.44468815973711034</v>
      </c>
      <c r="AC39" s="27">
        <f t="shared" si="12"/>
        <v>0.44717916776077588</v>
      </c>
      <c r="AD39" s="27">
        <f t="shared" si="12"/>
        <v>0.44795787394049319</v>
      </c>
      <c r="AE39" s="27">
        <f t="shared" si="12"/>
        <v>0.44893794812886795</v>
      </c>
      <c r="AF39" s="27">
        <f t="shared" si="12"/>
        <v>0.45195950346387948</v>
      </c>
      <c r="AG39" s="27">
        <f t="shared" si="12"/>
        <v>0.45571709675818911</v>
      </c>
      <c r="AH39" s="27">
        <f t="shared" si="12"/>
        <v>0.45560947851100364</v>
      </c>
      <c r="AI39" s="27">
        <f t="shared" si="12"/>
        <v>0.45517080807564986</v>
      </c>
      <c r="AJ39" s="27">
        <f t="shared" si="12"/>
        <v>0.45557129458330387</v>
      </c>
      <c r="AK39" s="27">
        <f t="shared" si="12"/>
        <v>0.45551103520168579</v>
      </c>
      <c r="AL39" s="27">
        <f t="shared" si="12"/>
        <v>0.45629339680693076</v>
      </c>
      <c r="AM39" s="27">
        <f t="shared" si="12"/>
        <v>0.4562855211456151</v>
      </c>
      <c r="AN39" s="27">
        <f t="shared" si="12"/>
        <v>0.46007027411432189</v>
      </c>
      <c r="AO39" s="27">
        <f t="shared" si="12"/>
        <v>0.46360970707427518</v>
      </c>
      <c r="AP39" s="27">
        <f t="shared" si="12"/>
        <v>0.46711770616793746</v>
      </c>
      <c r="AQ39" s="27">
        <f t="shared" si="12"/>
        <v>0.47064653123907496</v>
      </c>
      <c r="AR39" s="27">
        <f t="shared" si="12"/>
        <v>0.47430490918472545</v>
      </c>
      <c r="AS39" s="27">
        <f t="shared" si="12"/>
        <v>0.47871314406279569</v>
      </c>
      <c r="AT39" s="27">
        <f t="shared" si="12"/>
        <v>0.47652467640913432</v>
      </c>
      <c r="AU39" s="27">
        <f t="shared" si="12"/>
        <v>0.47320373370283142</v>
      </c>
      <c r="AV39" s="27">
        <f t="shared" si="12"/>
        <v>0.46984529022543825</v>
      </c>
      <c r="AW39" s="27">
        <f t="shared" si="12"/>
        <v>0.46608012511214003</v>
      </c>
      <c r="AY39" s="79"/>
    </row>
    <row r="40" spans="1:51" x14ac:dyDescent="0.25">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0.71847062359542491</v>
      </c>
      <c r="S40" s="27">
        <f t="shared" si="12"/>
        <v>0.63790918193935475</v>
      </c>
      <c r="T40" s="27">
        <f t="shared" si="12"/>
        <v>0.650224340750439</v>
      </c>
      <c r="U40" s="27">
        <f t="shared" si="12"/>
        <v>0.65663598238554377</v>
      </c>
      <c r="V40" s="27">
        <f t="shared" si="12"/>
        <v>0.66103992495901154</v>
      </c>
      <c r="W40" s="27">
        <f t="shared" si="12"/>
        <v>0.66653180577395654</v>
      </c>
      <c r="X40" s="27">
        <f t="shared" si="12"/>
        <v>0.67060508545846376</v>
      </c>
      <c r="Y40" s="27">
        <f t="shared" si="12"/>
        <v>0.672048683299455</v>
      </c>
      <c r="Z40" s="27">
        <f t="shared" si="12"/>
        <v>0.67326918899305277</v>
      </c>
      <c r="AA40" s="27">
        <f t="shared" si="12"/>
        <v>0.67472559928407883</v>
      </c>
      <c r="AB40" s="27">
        <f t="shared" si="12"/>
        <v>0.68112630864638002</v>
      </c>
      <c r="AC40" s="27">
        <f t="shared" si="12"/>
        <v>0.68494177137642187</v>
      </c>
      <c r="AD40" s="27">
        <f t="shared" si="12"/>
        <v>0.68613451117418145</v>
      </c>
      <c r="AE40" s="27">
        <f t="shared" si="12"/>
        <v>0.68763568519806828</v>
      </c>
      <c r="AF40" s="27">
        <f t="shared" si="12"/>
        <v>0.6922637842077739</v>
      </c>
      <c r="AG40" s="27">
        <f t="shared" si="12"/>
        <v>0.69801926834627781</v>
      </c>
      <c r="AH40" s="27">
        <f t="shared" si="12"/>
        <v>0.69785443009312609</v>
      </c>
      <c r="AI40" s="27">
        <f t="shared" si="12"/>
        <v>0.69718252109846901</v>
      </c>
      <c r="AJ40" s="27">
        <f t="shared" si="12"/>
        <v>0.69779594398965272</v>
      </c>
      <c r="AK40" s="27">
        <f t="shared" si="12"/>
        <v>0.69770364503978377</v>
      </c>
      <c r="AL40" s="27">
        <f t="shared" si="12"/>
        <v>0.69890198383189894</v>
      </c>
      <c r="AM40" s="27">
        <f t="shared" si="12"/>
        <v>0.69888992072654588</v>
      </c>
      <c r="AN40" s="27">
        <f t="shared" si="12"/>
        <v>0.70468700518284833</v>
      </c>
      <c r="AO40" s="27">
        <f t="shared" si="12"/>
        <v>0.71010833438608023</v>
      </c>
      <c r="AP40" s="27">
        <f t="shared" si="12"/>
        <v>0.71548151651625824</v>
      </c>
      <c r="AQ40" s="27">
        <f t="shared" si="12"/>
        <v>0.72088659767691576</v>
      </c>
      <c r="AR40" s="27">
        <f t="shared" si="12"/>
        <v>0.72649011423383802</v>
      </c>
      <c r="AS40" s="27">
        <f t="shared" si="12"/>
        <v>0.73324218236158256</v>
      </c>
      <c r="AT40" s="27">
        <f t="shared" si="12"/>
        <v>0.72989011898438005</v>
      </c>
      <c r="AU40" s="27">
        <f t="shared" si="12"/>
        <v>0.72480345005191393</v>
      </c>
      <c r="AV40" s="27">
        <f t="shared" si="12"/>
        <v>0.71965934140304277</v>
      </c>
      <c r="AW40" s="27">
        <f t="shared" si="12"/>
        <v>0.71389225955273872</v>
      </c>
      <c r="AY40" s="79"/>
    </row>
    <row r="41" spans="1:51" x14ac:dyDescent="0.25">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1.0806972456941153</v>
      </c>
      <c r="O41" s="27">
        <f t="shared" si="12"/>
        <v>1.1032367943433712</v>
      </c>
      <c r="P41" s="27">
        <f t="shared" si="12"/>
        <v>1.1187666946803865</v>
      </c>
      <c r="Q41" s="27">
        <f t="shared" si="12"/>
        <v>1.1399714801203362</v>
      </c>
      <c r="R41" s="27">
        <f t="shared" si="12"/>
        <v>1.1622002864669057</v>
      </c>
      <c r="S41" s="27">
        <f t="shared" si="12"/>
        <v>1.0735880393445663</v>
      </c>
      <c r="T41" s="27">
        <f t="shared" si="12"/>
        <v>1.1206791752670291</v>
      </c>
      <c r="U41" s="27">
        <f t="shared" si="12"/>
        <v>1.1586218116882778</v>
      </c>
      <c r="V41" s="27">
        <f t="shared" si="12"/>
        <v>1.193755876753942</v>
      </c>
      <c r="W41" s="27">
        <f t="shared" si="12"/>
        <v>1.2315791498975122</v>
      </c>
      <c r="X41" s="27">
        <f t="shared" si="12"/>
        <v>1.2675193224067141</v>
      </c>
      <c r="Y41" s="27">
        <f t="shared" si="12"/>
        <v>1.2990815062418122</v>
      </c>
      <c r="Z41" s="27">
        <f t="shared" si="12"/>
        <v>1.330705924484584</v>
      </c>
      <c r="AA41" s="27">
        <f t="shared" si="12"/>
        <v>1.3633125373913351</v>
      </c>
      <c r="AB41" s="27">
        <f t="shared" si="12"/>
        <v>1.4066784058095376</v>
      </c>
      <c r="AC41" s="27">
        <f t="shared" si="12"/>
        <v>1.4456064067190921</v>
      </c>
      <c r="AD41" s="27">
        <f t="shared" si="12"/>
        <v>1.4961474550120406</v>
      </c>
      <c r="AE41" s="27">
        <f t="shared" si="12"/>
        <v>1.5492410156104657</v>
      </c>
      <c r="AF41" s="27">
        <f t="shared" si="12"/>
        <v>1.6116224355839281</v>
      </c>
      <c r="AG41" s="27">
        <f t="shared" si="12"/>
        <v>1.679324833990389</v>
      </c>
      <c r="AH41" s="27">
        <f t="shared" si="12"/>
        <v>1.7352457952977047</v>
      </c>
      <c r="AI41" s="27">
        <f t="shared" si="12"/>
        <v>1.7919814632369884</v>
      </c>
      <c r="AJ41" s="27">
        <f t="shared" si="12"/>
        <v>1.8542876245355222</v>
      </c>
      <c r="AK41" s="27">
        <f t="shared" si="12"/>
        <v>1.9171712808139438</v>
      </c>
      <c r="AL41" s="27">
        <f t="shared" si="12"/>
        <v>1.9862598301241912</v>
      </c>
      <c r="AM41" s="27">
        <f t="shared" si="12"/>
        <v>2.0547366446751507</v>
      </c>
      <c r="AN41" s="27">
        <f t="shared" si="12"/>
        <v>2.1302358375538848</v>
      </c>
      <c r="AO41" s="27">
        <f t="shared" si="12"/>
        <v>2.2074011478677935</v>
      </c>
      <c r="AP41" s="27">
        <f t="shared" si="12"/>
        <v>2.2873197269602517</v>
      </c>
      <c r="AQ41" s="27">
        <f t="shared" si="12"/>
        <v>2.3703865568909399</v>
      </c>
      <c r="AR41" s="27">
        <f t="shared" si="12"/>
        <v>2.4573278020022085</v>
      </c>
      <c r="AS41" s="27">
        <f t="shared" si="12"/>
        <v>2.551672114039726</v>
      </c>
      <c r="AT41" s="27">
        <f t="shared" si="12"/>
        <v>2.6136497793637963</v>
      </c>
      <c r="AU41" s="27">
        <f t="shared" si="12"/>
        <v>2.6711405705973985</v>
      </c>
      <c r="AV41" s="27">
        <f t="shared" si="12"/>
        <v>2.7300457042892705</v>
      </c>
      <c r="AW41" s="27">
        <f t="shared" si="12"/>
        <v>2.7882253522868798</v>
      </c>
      <c r="AY41" s="79"/>
    </row>
    <row r="42" spans="1:51" x14ac:dyDescent="0.25">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0.11740318150277544</v>
      </c>
      <c r="N42" s="27">
        <f t="shared" si="12"/>
        <v>0.11762656857541021</v>
      </c>
      <c r="O42" s="27">
        <f t="shared" si="12"/>
        <v>0.1179204237689029</v>
      </c>
      <c r="P42" s="27">
        <f t="shared" si="12"/>
        <v>0.11828164409401502</v>
      </c>
      <c r="Q42" s="27">
        <f t="shared" si="12"/>
        <v>0.1186873438242913</v>
      </c>
      <c r="R42" s="27">
        <f t="shared" si="12"/>
        <v>0.11913496163447934</v>
      </c>
      <c r="S42" s="27">
        <f t="shared" si="12"/>
        <v>0.11945208166397166</v>
      </c>
      <c r="T42" s="27">
        <f t="shared" si="12"/>
        <v>0.11996589244916799</v>
      </c>
      <c r="U42" s="27">
        <f t="shared" si="12"/>
        <v>0.12053453259501594</v>
      </c>
      <c r="V42" s="27">
        <f t="shared" si="12"/>
        <v>0.12113119194780692</v>
      </c>
      <c r="W42" s="27">
        <f t="shared" si="12"/>
        <v>0.12176155038943258</v>
      </c>
      <c r="X42" s="27">
        <f t="shared" si="12"/>
        <v>0.12242164450013776</v>
      </c>
      <c r="Y42" s="27">
        <f t="shared" si="12"/>
        <v>0.12303316997803727</v>
      </c>
      <c r="Z42" s="27">
        <f t="shared" si="12"/>
        <v>0.12359567571233554</v>
      </c>
      <c r="AA42" s="27">
        <f t="shared" si="12"/>
        <v>0.12410672884634125</v>
      </c>
      <c r="AB42" s="27">
        <f t="shared" si="12"/>
        <v>0.12456935317880485</v>
      </c>
      <c r="AC42" s="27">
        <f t="shared" si="12"/>
        <v>0.12497188029607036</v>
      </c>
      <c r="AD42" s="27">
        <f t="shared" si="12"/>
        <v>0.12536989596586467</v>
      </c>
      <c r="AE42" s="27">
        <f t="shared" si="12"/>
        <v>0.12575896751332971</v>
      </c>
      <c r="AF42" s="27">
        <f t="shared" si="12"/>
        <v>0.12614177638163557</v>
      </c>
      <c r="AG42" s="27">
        <f t="shared" si="12"/>
        <v>0.12651484622650078</v>
      </c>
      <c r="AH42" s="27">
        <f t="shared" si="12"/>
        <v>0.12686745922982584</v>
      </c>
      <c r="AI42" s="27">
        <f t="shared" si="12"/>
        <v>0.12721208055263392</v>
      </c>
      <c r="AJ42" s="27">
        <f t="shared" si="12"/>
        <v>0.12755050797833958</v>
      </c>
      <c r="AK42" s="27">
        <f t="shared" si="12"/>
        <v>0.12787915025688415</v>
      </c>
      <c r="AL42" s="27">
        <f t="shared" si="12"/>
        <v>0.12820031427030817</v>
      </c>
      <c r="AM42" s="27">
        <f t="shared" si="12"/>
        <v>0.12850954378673363</v>
      </c>
      <c r="AN42" s="27">
        <f t="shared" si="12"/>
        <v>0.12881344298730901</v>
      </c>
      <c r="AO42" s="27">
        <f t="shared" si="12"/>
        <v>0.12910712424209544</v>
      </c>
      <c r="AP42" s="27">
        <f t="shared" si="12"/>
        <v>0.12939055437105906</v>
      </c>
      <c r="AQ42" s="27">
        <f t="shared" si="12"/>
        <v>0.12966334958227196</v>
      </c>
      <c r="AR42" s="27">
        <f t="shared" si="12"/>
        <v>0.12992531849335337</v>
      </c>
      <c r="AS42" s="27">
        <f t="shared" si="12"/>
        <v>0.13017961587308713</v>
      </c>
      <c r="AT42" s="27">
        <f t="shared" si="12"/>
        <v>0.1304053609764971</v>
      </c>
      <c r="AU42" s="27">
        <f t="shared" si="12"/>
        <v>0.13061661327960919</v>
      </c>
      <c r="AV42" s="27">
        <f t="shared" si="12"/>
        <v>0.13081596944979548</v>
      </c>
      <c r="AW42" s="27">
        <f t="shared" si="12"/>
        <v>0.13100193530910495</v>
      </c>
      <c r="AY42" s="79"/>
    </row>
    <row r="43" spans="1:51" x14ac:dyDescent="0.25">
      <c r="A43" s="95" t="str">
        <f t="shared" si="0"/>
        <v>FS Sheep MMN2O</v>
      </c>
      <c r="B43" s="95" t="s">
        <v>1004</v>
      </c>
      <c r="C43" s="95" t="s">
        <v>1328</v>
      </c>
      <c r="D43" t="s">
        <v>15</v>
      </c>
      <c r="E43" t="s">
        <v>657</v>
      </c>
      <c r="F43" t="s">
        <v>18</v>
      </c>
      <c r="G43" t="s">
        <v>123</v>
      </c>
      <c r="H43" t="s">
        <v>1227</v>
      </c>
      <c r="I43" t="s">
        <v>139</v>
      </c>
      <c r="J43" t="s">
        <v>287</v>
      </c>
      <c r="K43" s="27">
        <f t="shared" si="7"/>
        <v>6.2665450726748353E-2</v>
      </c>
      <c r="L43" s="27">
        <f t="shared" si="12"/>
        <v>6.269933373655362E-2</v>
      </c>
      <c r="M43" s="27">
        <f t="shared" si="12"/>
        <v>6.2780346741822507E-2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6.3875978571495157E-2</v>
      </c>
      <c r="T43" s="27">
        <f t="shared" si="12"/>
        <v>6.4150734492428599E-2</v>
      </c>
      <c r="U43" s="27">
        <f t="shared" si="12"/>
        <v>6.4454809944820071E-2</v>
      </c>
      <c r="V43" s="27">
        <f t="shared" si="12"/>
        <v>6.4773868428376444E-2</v>
      </c>
      <c r="W43" s="27">
        <f t="shared" si="12"/>
        <v>6.5110947211339046E-2</v>
      </c>
      <c r="X43" s="27">
        <f t="shared" si="12"/>
        <v>6.5463926888907065E-2</v>
      </c>
      <c r="Y43" s="27">
        <f t="shared" si="12"/>
        <v>6.5790934905662388E-2</v>
      </c>
      <c r="Z43" s="27">
        <f t="shared" si="12"/>
        <v>6.6091730033967122E-2</v>
      </c>
      <c r="AA43" s="27">
        <f t="shared" si="12"/>
        <v>6.6365011324522383E-2</v>
      </c>
      <c r="AB43" s="27">
        <f t="shared" si="12"/>
        <v>6.6612395727836712E-2</v>
      </c>
      <c r="AC43" s="27">
        <f t="shared" si="12"/>
        <v>6.6827643659549019E-2</v>
      </c>
      <c r="AD43" s="27">
        <f t="shared" si="12"/>
        <v>6.7040479133328515E-2</v>
      </c>
      <c r="AE43" s="27">
        <f t="shared" si="12"/>
        <v>6.7248531814223342E-2</v>
      </c>
      <c r="AF43" s="27">
        <f t="shared" si="12"/>
        <v>6.7453235581024756E-2</v>
      </c>
      <c r="AG43" s="27">
        <f t="shared" si="12"/>
        <v>6.7652731488373724E-2</v>
      </c>
      <c r="AH43" s="27">
        <f t="shared" si="12"/>
        <v>6.7841288274749237E-2</v>
      </c>
      <c r="AI43" s="27">
        <f t="shared" si="12"/>
        <v>6.8025571578349556E-2</v>
      </c>
      <c r="AJ43" s="27">
        <f t="shared" si="12"/>
        <v>6.8206542748472723E-2</v>
      </c>
      <c r="AK43" s="27">
        <f t="shared" si="12"/>
        <v>6.8382281394878702E-2</v>
      </c>
      <c r="AL43" s="27">
        <f t="shared" si="12"/>
        <v>6.8554021102999629E-2</v>
      </c>
      <c r="AM43" s="27">
        <f t="shared" si="12"/>
        <v>6.8719378940968759E-2</v>
      </c>
      <c r="AN43" s="27">
        <f t="shared" si="12"/>
        <v>6.8881886438146203E-2</v>
      </c>
      <c r="AO43" s="27">
        <f t="shared" si="12"/>
        <v>6.9038929976243418E-2</v>
      </c>
      <c r="AP43" s="27">
        <f t="shared" si="12"/>
        <v>6.919049181252121E-2</v>
      </c>
      <c r="AQ43" s="27">
        <f t="shared" si="12"/>
        <v>6.933636671753006E-2</v>
      </c>
      <c r="AR43" s="27">
        <f t="shared" si="12"/>
        <v>6.9476452351179455E-2</v>
      </c>
      <c r="AS43" s="27">
        <f t="shared" si="12"/>
        <v>6.9612435699082542E-2</v>
      </c>
      <c r="AT43" s="27">
        <f t="shared" si="12"/>
        <v>6.9733150961530599E-2</v>
      </c>
      <c r="AU43" s="27">
        <f t="shared" si="12"/>
        <v>6.9846116323027854E-2</v>
      </c>
      <c r="AV43" s="27">
        <f t="shared" si="12"/>
        <v>6.9952720329232901E-2</v>
      </c>
      <c r="AW43" s="27">
        <f t="shared" si="12"/>
        <v>7.0052163981271523E-2</v>
      </c>
      <c r="AY43" s="79"/>
    </row>
    <row r="44" spans="1:51" x14ac:dyDescent="0.25">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1.5059853867070929E-2</v>
      </c>
      <c r="T44" s="27">
        <f t="shared" si="12"/>
        <v>1.5167124625631526E-2</v>
      </c>
      <c r="U44" s="27">
        <f t="shared" si="12"/>
        <v>1.5283284642477728E-2</v>
      </c>
      <c r="V44" s="27">
        <f t="shared" si="12"/>
        <v>1.5403277705574446E-2</v>
      </c>
      <c r="W44" s="27">
        <f t="shared" si="12"/>
        <v>1.5528250734118242E-2</v>
      </c>
      <c r="X44" s="27">
        <f t="shared" si="12"/>
        <v>1.5657505187360494E-2</v>
      </c>
      <c r="Y44" s="27">
        <f t="shared" si="12"/>
        <v>1.5776302669215047E-2</v>
      </c>
      <c r="Z44" s="27">
        <f t="shared" si="12"/>
        <v>1.5884699128932849E-2</v>
      </c>
      <c r="AA44" s="27">
        <f t="shared" si="12"/>
        <v>1.5982367921845868E-2</v>
      </c>
      <c r="AB44" s="27">
        <f t="shared" si="12"/>
        <v>1.6070000497479042E-2</v>
      </c>
      <c r="AC44" s="27">
        <f t="shared" si="12"/>
        <v>1.6145524591945036E-2</v>
      </c>
      <c r="AD44" s="27">
        <f t="shared" si="12"/>
        <v>1.6219442580938142E-2</v>
      </c>
      <c r="AE44" s="27">
        <f t="shared" si="12"/>
        <v>1.6290975743204119E-2</v>
      </c>
      <c r="AF44" s="27">
        <f t="shared" si="12"/>
        <v>1.6360671671875947E-2</v>
      </c>
      <c r="AG44" s="27">
        <f t="shared" si="12"/>
        <v>1.6427926876189464E-2</v>
      </c>
      <c r="AH44" s="27">
        <f t="shared" si="12"/>
        <v>1.6490797561748882E-2</v>
      </c>
      <c r="AI44" s="27">
        <f t="shared" si="12"/>
        <v>1.6551640518648342E-2</v>
      </c>
      <c r="AJ44" s="27">
        <f t="shared" si="12"/>
        <v>1.6610822596898271E-2</v>
      </c>
      <c r="AK44" s="27">
        <f t="shared" si="12"/>
        <v>1.6667712669704054E-2</v>
      </c>
      <c r="AL44" s="27">
        <f t="shared" si="12"/>
        <v>1.6722767389990501E-2</v>
      </c>
      <c r="AM44" s="27">
        <f t="shared" si="12"/>
        <v>1.6775196463174172E-2</v>
      </c>
      <c r="AN44" s="27">
        <f t="shared" si="12"/>
        <v>1.6826241109997638E-2</v>
      </c>
      <c r="AO44" s="27">
        <f t="shared" si="12"/>
        <v>1.6875029537007157E-2</v>
      </c>
      <c r="AP44" s="27">
        <f t="shared" si="12"/>
        <v>1.6921581513240178E-2</v>
      </c>
      <c r="AQ44" s="27">
        <f t="shared" si="12"/>
        <v>1.6965851524050946E-2</v>
      </c>
      <c r="AR44" s="27">
        <f t="shared" si="12"/>
        <v>1.7007828281763254E-2</v>
      </c>
      <c r="AS44" s="27">
        <f t="shared" si="12"/>
        <v>1.7048107740674834E-2</v>
      </c>
      <c r="AT44" s="27">
        <f t="shared" si="12"/>
        <v>1.7082919504257801E-2</v>
      </c>
      <c r="AU44" s="27">
        <f t="shared" si="12"/>
        <v>1.711484677454183E-2</v>
      </c>
      <c r="AV44" s="27">
        <f t="shared" ref="L44:AW51" si="13">AV1419</f>
        <v>1.7144381767875482E-2</v>
      </c>
      <c r="AW44" s="27">
        <f t="shared" si="13"/>
        <v>1.7171274019271092E-2</v>
      </c>
      <c r="AY44" s="79"/>
    </row>
    <row r="45" spans="1:51" x14ac:dyDescent="0.25">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0.11732381389682568</v>
      </c>
      <c r="Q45" s="27">
        <f t="shared" si="13"/>
        <v>0.11805182815822728</v>
      </c>
      <c r="R45" s="27">
        <f t="shared" si="13"/>
        <v>0.11882851694408277</v>
      </c>
      <c r="S45" s="27">
        <f t="shared" si="13"/>
        <v>0.11939281317295336</v>
      </c>
      <c r="T45" s="27">
        <f t="shared" si="13"/>
        <v>0.1202432435787722</v>
      </c>
      <c r="U45" s="27">
        <f t="shared" si="13"/>
        <v>0.12116414701594369</v>
      </c>
      <c r="V45" s="27">
        <f t="shared" si="13"/>
        <v>0.12211543840899508</v>
      </c>
      <c r="W45" s="27">
        <f t="shared" si="13"/>
        <v>0.12310621040321831</v>
      </c>
      <c r="X45" s="27">
        <f t="shared" si="13"/>
        <v>0.12413092504679578</v>
      </c>
      <c r="Y45" s="27">
        <f t="shared" si="13"/>
        <v>0.12507273800737775</v>
      </c>
      <c r="Z45" s="27">
        <f t="shared" si="13"/>
        <v>0.12593209284427923</v>
      </c>
      <c r="AA45" s="27">
        <f t="shared" si="13"/>
        <v>0.12670639995562441</v>
      </c>
      <c r="AB45" s="27">
        <f t="shared" si="13"/>
        <v>0.12740114107481371</v>
      </c>
      <c r="AC45" s="27">
        <f t="shared" si="13"/>
        <v>0.12799988752881153</v>
      </c>
      <c r="AD45" s="27">
        <f t="shared" si="13"/>
        <v>0.12858590096080583</v>
      </c>
      <c r="AE45" s="27">
        <f t="shared" si="13"/>
        <v>0.1291530077570256</v>
      </c>
      <c r="AF45" s="27">
        <f t="shared" si="13"/>
        <v>0.12970554917371394</v>
      </c>
      <c r="AG45" s="27">
        <f t="shared" si="13"/>
        <v>0.13023874080454845</v>
      </c>
      <c r="AH45" s="27">
        <f t="shared" si="13"/>
        <v>0.13073717246804978</v>
      </c>
      <c r="AI45" s="27">
        <f t="shared" si="13"/>
        <v>0.13121952852874641</v>
      </c>
      <c r="AJ45" s="27">
        <f t="shared" si="13"/>
        <v>0.13168871733190812</v>
      </c>
      <c r="AK45" s="27">
        <f t="shared" si="13"/>
        <v>0.13213973537589774</v>
      </c>
      <c r="AL45" s="27">
        <f t="shared" si="13"/>
        <v>0.13257620295330377</v>
      </c>
      <c r="AM45" s="27">
        <f t="shared" si="13"/>
        <v>0.13299185469831412</v>
      </c>
      <c r="AN45" s="27">
        <f t="shared" si="13"/>
        <v>0.13339653086818046</v>
      </c>
      <c r="AO45" s="27">
        <f t="shared" si="13"/>
        <v>0.13378331998329182</v>
      </c>
      <c r="AP45" s="27">
        <f t="shared" si="13"/>
        <v>0.13415237877033442</v>
      </c>
      <c r="AQ45" s="27">
        <f t="shared" si="13"/>
        <v>0.13450334639435979</v>
      </c>
      <c r="AR45" s="27">
        <f t="shared" si="13"/>
        <v>0.13483613336795122</v>
      </c>
      <c r="AS45" s="27">
        <f t="shared" si="13"/>
        <v>0.13515546434918027</v>
      </c>
      <c r="AT45" s="27">
        <f t="shared" si="13"/>
        <v>0.13543144806206145</v>
      </c>
      <c r="AU45" s="27">
        <f t="shared" si="13"/>
        <v>0.13568456383926555</v>
      </c>
      <c r="AV45" s="27">
        <f t="shared" si="13"/>
        <v>0.13591871391617028</v>
      </c>
      <c r="AW45" s="27">
        <f t="shared" si="13"/>
        <v>0.13613191263476454</v>
      </c>
      <c r="AY45" s="79"/>
    </row>
    <row r="46" spans="1:51" x14ac:dyDescent="0.25">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5">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5">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9.6937181363551492E-2</v>
      </c>
      <c r="M48" s="27">
        <f t="shared" si="13"/>
        <v>9.6980665528366566E-2</v>
      </c>
      <c r="N48" s="27">
        <f t="shared" si="13"/>
        <v>9.6090308702663552E-2</v>
      </c>
      <c r="O48" s="27">
        <f t="shared" si="13"/>
        <v>9.4636150647850484E-2</v>
      </c>
      <c r="P48" s="27">
        <f t="shared" si="13"/>
        <v>9.2641437622218326E-2</v>
      </c>
      <c r="Q48" s="27">
        <f t="shared" si="13"/>
        <v>9.1193054757597189E-2</v>
      </c>
      <c r="R48" s="27">
        <f t="shared" si="13"/>
        <v>8.9872834352323586E-2</v>
      </c>
      <c r="S48" s="27">
        <f t="shared" si="13"/>
        <v>8.0131492579011976E-2</v>
      </c>
      <c r="T48" s="27">
        <f t="shared" si="13"/>
        <v>8.1320176749873491E-2</v>
      </c>
      <c r="U48" s="27">
        <f t="shared" si="13"/>
        <v>8.1755769683812693E-2</v>
      </c>
      <c r="V48" s="27">
        <f t="shared" si="13"/>
        <v>8.1947417915130535E-2</v>
      </c>
      <c r="W48" s="27">
        <f t="shared" si="13"/>
        <v>8.2290673772656878E-2</v>
      </c>
      <c r="X48" s="27">
        <f t="shared" si="13"/>
        <v>8.2464156515144993E-2</v>
      </c>
      <c r="Y48" s="27">
        <f t="shared" si="13"/>
        <v>8.2329714897169684E-2</v>
      </c>
      <c r="Z48" s="27">
        <f t="shared" si="13"/>
        <v>8.2194256790838402E-2</v>
      </c>
      <c r="AA48" s="27">
        <f t="shared" si="13"/>
        <v>8.2115355994907518E-2</v>
      </c>
      <c r="AB48" s="27">
        <f t="shared" si="13"/>
        <v>8.2690027423312107E-2</v>
      </c>
      <c r="AC48" s="27">
        <f t="shared" si="13"/>
        <v>8.296009212239043E-2</v>
      </c>
      <c r="AD48" s="27">
        <f t="shared" si="13"/>
        <v>8.3648081672890048E-2</v>
      </c>
      <c r="AE48" s="27">
        <f t="shared" si="13"/>
        <v>8.441591669226077E-2</v>
      </c>
      <c r="AF48" s="27">
        <f t="shared" si="13"/>
        <v>8.5631430031798308E-2</v>
      </c>
      <c r="AG48" s="27">
        <f t="shared" si="13"/>
        <v>8.7044176273065529E-2</v>
      </c>
      <c r="AH48" s="27">
        <f t="shared" si="13"/>
        <v>8.7729449451354205E-2</v>
      </c>
      <c r="AI48" s="27">
        <f t="shared" si="13"/>
        <v>8.8388337904653738E-2</v>
      </c>
      <c r="AJ48" s="27">
        <f t="shared" si="13"/>
        <v>8.9261287415006552E-2</v>
      </c>
      <c r="AK48" s="27">
        <f t="shared" si="13"/>
        <v>9.0084596913497461E-2</v>
      </c>
      <c r="AL48" s="27">
        <f t="shared" si="13"/>
        <v>9.113081957033374E-2</v>
      </c>
      <c r="AM48" s="27">
        <f t="shared" si="13"/>
        <v>9.2061153664707532E-2</v>
      </c>
      <c r="AN48" s="27">
        <f t="shared" si="13"/>
        <v>9.3353826186487521E-2</v>
      </c>
      <c r="AO48" s="27">
        <f t="shared" si="13"/>
        <v>9.4629182446879845E-2</v>
      </c>
      <c r="AP48" s="27">
        <f t="shared" si="13"/>
        <v>9.5933528572989299E-2</v>
      </c>
      <c r="AQ48" s="27">
        <f t="shared" si="13"/>
        <v>9.7279241540805181E-2</v>
      </c>
      <c r="AR48" s="27">
        <f t="shared" si="13"/>
        <v>9.8691383532743496E-2</v>
      </c>
      <c r="AS48" s="27">
        <f t="shared" si="13"/>
        <v>0.10030777547351701</v>
      </c>
      <c r="AT48" s="27">
        <f t="shared" si="13"/>
        <v>0.10050923080261732</v>
      </c>
      <c r="AU48" s="27">
        <f t="shared" si="13"/>
        <v>0.10048374921216208</v>
      </c>
      <c r="AV48" s="27">
        <f t="shared" si="13"/>
        <v>0.10047210309477214</v>
      </c>
      <c r="AW48" s="27">
        <f t="shared" si="13"/>
        <v>0.10039130543656628</v>
      </c>
      <c r="AY48" s="79"/>
    </row>
    <row r="49" spans="1:51" x14ac:dyDescent="0.25">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3.7923788015899955E-2</v>
      </c>
      <c r="M49" s="27">
        <f t="shared" si="13"/>
        <v>3.794079990159023E-2</v>
      </c>
      <c r="N49" s="27">
        <f t="shared" si="13"/>
        <v>3.7592474284510076E-2</v>
      </c>
      <c r="O49" s="27">
        <f t="shared" si="13"/>
        <v>3.7023578211438569E-2</v>
      </c>
      <c r="P49" s="27">
        <f t="shared" si="13"/>
        <v>3.6243206089281201E-2</v>
      </c>
      <c r="Q49" s="27">
        <f t="shared" si="13"/>
        <v>3.567656938754183E-2</v>
      </c>
      <c r="R49" s="27">
        <f t="shared" si="13"/>
        <v>3.5160072434777256E-2</v>
      </c>
      <c r="S49" s="27">
        <f t="shared" si="13"/>
        <v>3.1349062302184247E-2</v>
      </c>
      <c r="T49" s="27">
        <f t="shared" si="13"/>
        <v>3.1814099616860686E-2</v>
      </c>
      <c r="U49" s="27">
        <f t="shared" si="13"/>
        <v>3.1984512391975112E-2</v>
      </c>
      <c r="V49" s="27">
        <f t="shared" si="13"/>
        <v>3.2059489060327608E-2</v>
      </c>
      <c r="W49" s="27">
        <f t="shared" si="13"/>
        <v>3.2193777701620192E-2</v>
      </c>
      <c r="X49" s="27">
        <f t="shared" si="13"/>
        <v>3.2261647662949706E-2</v>
      </c>
      <c r="Y49" s="27">
        <f t="shared" si="13"/>
        <v>3.2209051379986933E-2</v>
      </c>
      <c r="Z49" s="27">
        <f t="shared" si="13"/>
        <v>3.2156057426198696E-2</v>
      </c>
      <c r="AA49" s="27">
        <f t="shared" si="13"/>
        <v>3.2125189837342923E-2</v>
      </c>
      <c r="AB49" s="27">
        <f t="shared" si="13"/>
        <v>3.2350012935384892E-2</v>
      </c>
      <c r="AC49" s="27">
        <f t="shared" si="13"/>
        <v>3.2455667713606806E-2</v>
      </c>
      <c r="AD49" s="27">
        <f t="shared" si="13"/>
        <v>3.2724823155340255E-2</v>
      </c>
      <c r="AE49" s="27">
        <f t="shared" si="13"/>
        <v>3.302521576111029E-2</v>
      </c>
      <c r="AF49" s="27">
        <f t="shared" si="13"/>
        <v>3.3500749189777246E-2</v>
      </c>
      <c r="AG49" s="27">
        <f t="shared" si="13"/>
        <v>3.4053444122933429E-2</v>
      </c>
      <c r="AH49" s="27">
        <f t="shared" si="13"/>
        <v>3.4321536864860155E-2</v>
      </c>
      <c r="AI49" s="27">
        <f t="shared" si="13"/>
        <v>3.457930736816521E-2</v>
      </c>
      <c r="AJ49" s="27">
        <f t="shared" si="13"/>
        <v>3.4920822891038157E-2</v>
      </c>
      <c r="AK49" s="27">
        <f t="shared" si="13"/>
        <v>3.5242918236219972E-2</v>
      </c>
      <c r="AL49" s="27">
        <f t="shared" si="13"/>
        <v>3.565222172222178E-2</v>
      </c>
      <c r="AM49" s="27">
        <f t="shared" si="13"/>
        <v>3.6016187256217198E-2</v>
      </c>
      <c r="AN49" s="27">
        <f t="shared" si="13"/>
        <v>3.6521906919202943E-2</v>
      </c>
      <c r="AO49" s="27">
        <f t="shared" si="13"/>
        <v>3.7020852110135179E-2</v>
      </c>
      <c r="AP49" s="27">
        <f t="shared" si="13"/>
        <v>3.7531138723487602E-2</v>
      </c>
      <c r="AQ49" s="27">
        <f t="shared" si="13"/>
        <v>3.8057608882861187E-2</v>
      </c>
      <c r="AR49" s="27">
        <f t="shared" si="13"/>
        <v>3.86100674214458E-2</v>
      </c>
      <c r="AS49" s="27">
        <f t="shared" si="13"/>
        <v>3.9242432675419991E-2</v>
      </c>
      <c r="AT49" s="27">
        <f t="shared" si="13"/>
        <v>3.9321246078987203E-2</v>
      </c>
      <c r="AU49" s="27">
        <f t="shared" si="13"/>
        <v>3.9311277164880767E-2</v>
      </c>
      <c r="AV49" s="27">
        <f t="shared" si="13"/>
        <v>3.9306720967961367E-2</v>
      </c>
      <c r="AW49" s="27">
        <f t="shared" si="13"/>
        <v>3.9275111288178247E-2</v>
      </c>
      <c r="AY49" s="79"/>
    </row>
    <row r="50" spans="1:51" x14ac:dyDescent="0.25">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0.33450793008613727</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0.36607496135357975</v>
      </c>
      <c r="S50" s="27">
        <f t="shared" si="13"/>
        <v>0.3513244326937256</v>
      </c>
      <c r="T50" s="27">
        <f t="shared" si="13"/>
        <v>0.36129485217399038</v>
      </c>
      <c r="U50" s="27">
        <f t="shared" si="13"/>
        <v>0.36971919193734865</v>
      </c>
      <c r="V50" s="27">
        <f t="shared" si="13"/>
        <v>0.37765549017976352</v>
      </c>
      <c r="W50" s="27">
        <f t="shared" si="13"/>
        <v>0.38606521724231002</v>
      </c>
      <c r="X50" s="27">
        <f t="shared" si="13"/>
        <v>0.39415739256933385</v>
      </c>
      <c r="Y50" s="27">
        <f t="shared" si="13"/>
        <v>0.40136222552476242</v>
      </c>
      <c r="Z50" s="27">
        <f t="shared" si="13"/>
        <v>0.4084411828633559</v>
      </c>
      <c r="AA50" s="27">
        <f t="shared" si="13"/>
        <v>0.41554585769628438</v>
      </c>
      <c r="AB50" s="27">
        <f t="shared" si="13"/>
        <v>0.42433720571729061</v>
      </c>
      <c r="AC50" s="27">
        <f t="shared" si="13"/>
        <v>0.43221026242499966</v>
      </c>
      <c r="AD50" s="27">
        <f t="shared" si="13"/>
        <v>0.44132410161661811</v>
      </c>
      <c r="AE50" s="27">
        <f t="shared" si="13"/>
        <v>0.4507567081830976</v>
      </c>
      <c r="AF50" s="27">
        <f t="shared" si="13"/>
        <v>0.46162911738095824</v>
      </c>
      <c r="AG50" s="27">
        <f t="shared" si="13"/>
        <v>0.47325598618388309</v>
      </c>
      <c r="AH50" s="27">
        <f t="shared" si="13"/>
        <v>0.4827883532678468</v>
      </c>
      <c r="AI50" s="27">
        <f t="shared" si="13"/>
        <v>0.49234599547233626</v>
      </c>
      <c r="AJ50" s="27">
        <f t="shared" si="13"/>
        <v>0.50270736613247102</v>
      </c>
      <c r="AK50" s="27">
        <f t="shared" si="13"/>
        <v>0.51304348129567745</v>
      </c>
      <c r="AL50" s="27">
        <f t="shared" si="13"/>
        <v>0.52426733625916189</v>
      </c>
      <c r="AM50" s="27">
        <f t="shared" si="13"/>
        <v>0.53526214768117875</v>
      </c>
      <c r="AN50" s="27">
        <f t="shared" si="13"/>
        <v>0.54768796647792339</v>
      </c>
      <c r="AO50" s="27">
        <f t="shared" si="13"/>
        <v>0.56026774471009355</v>
      </c>
      <c r="AP50" s="27">
        <f t="shared" si="13"/>
        <v>0.57317222813050317</v>
      </c>
      <c r="AQ50" s="27">
        <f t="shared" si="13"/>
        <v>0.58645940885908054</v>
      </c>
      <c r="AR50" s="27">
        <f t="shared" si="13"/>
        <v>0.60023898528070463</v>
      </c>
      <c r="AS50" s="27">
        <f t="shared" si="13"/>
        <v>0.61506604816862342</v>
      </c>
      <c r="AT50" s="27">
        <f t="shared" si="13"/>
        <v>0.62466302454053602</v>
      </c>
      <c r="AU50" s="27">
        <f t="shared" si="13"/>
        <v>0.63346164694077634</v>
      </c>
      <c r="AV50" s="27">
        <f t="shared" si="13"/>
        <v>0.64239231479762804</v>
      </c>
      <c r="AW50" s="27">
        <f t="shared" si="13"/>
        <v>0.65111900498696662</v>
      </c>
      <c r="AY50" s="79"/>
    </row>
    <row r="51" spans="1:51" x14ac:dyDescent="0.25">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1.7641159598844758</v>
      </c>
      <c r="P51" s="27">
        <f t="shared" si="13"/>
        <v>1.7411735022142167</v>
      </c>
      <c r="Q51" s="27">
        <f t="shared" si="13"/>
        <v>1.7315152516158581</v>
      </c>
      <c r="R51" s="27">
        <f t="shared" si="13"/>
        <v>1.7240481490859689</v>
      </c>
      <c r="S51" s="27">
        <f t="shared" si="13"/>
        <v>1.4765381650731566</v>
      </c>
      <c r="T51" s="27">
        <f t="shared" si="13"/>
        <v>1.5360965677893541</v>
      </c>
      <c r="U51" s="27">
        <f t="shared" si="13"/>
        <v>1.5741024562473178</v>
      </c>
      <c r="V51" s="27">
        <f t="shared" si="13"/>
        <v>1.6051397901416917</v>
      </c>
      <c r="W51" s="27">
        <f t="shared" si="13"/>
        <v>1.6408050922270412</v>
      </c>
      <c r="X51" s="27">
        <f t="shared" si="13"/>
        <v>1.6715308332573406</v>
      </c>
      <c r="Y51" s="27">
        <f t="shared" si="13"/>
        <v>1.6937089465743533</v>
      </c>
      <c r="Z51" s="27">
        <f t="shared" si="13"/>
        <v>1.7166052445178333</v>
      </c>
      <c r="AA51" s="27">
        <f t="shared" si="13"/>
        <v>1.7420839707309372</v>
      </c>
      <c r="AB51" s="27">
        <f t="shared" si="13"/>
        <v>1.7893892676148484</v>
      </c>
      <c r="AC51" s="27">
        <f t="shared" si="13"/>
        <v>1.828264209477662</v>
      </c>
      <c r="AD51" s="27">
        <f t="shared" si="13"/>
        <v>1.8815865579703432</v>
      </c>
      <c r="AE51" s="27">
        <f t="shared" si="13"/>
        <v>1.9386596655264206</v>
      </c>
      <c r="AF51" s="27">
        <f t="shared" si="13"/>
        <v>2.0120280805098902</v>
      </c>
      <c r="AG51" s="27">
        <f t="shared" si="13"/>
        <v>2.0937559003032562</v>
      </c>
      <c r="AH51" s="27">
        <f t="shared" si="13"/>
        <v>2.152165815375505</v>
      </c>
      <c r="AI51" s="27">
        <f t="shared" si="13"/>
        <v>2.2108394841137309</v>
      </c>
      <c r="AJ51" s="27">
        <f t="shared" si="13"/>
        <v>2.2783102512928846</v>
      </c>
      <c r="AK51" s="27">
        <f t="shared" ref="L51:AW53" si="14">AK1426</f>
        <v>2.3454348377745018</v>
      </c>
      <c r="AL51" s="27">
        <f t="shared" si="14"/>
        <v>2.4221050334174183</v>
      </c>
      <c r="AM51" s="27">
        <f t="shared" si="14"/>
        <v>2.4961923885732098</v>
      </c>
      <c r="AN51" s="27">
        <f t="shared" si="14"/>
        <v>2.5854095684242697</v>
      </c>
      <c r="AO51" s="27">
        <f t="shared" si="14"/>
        <v>2.6759759760579005</v>
      </c>
      <c r="AP51" s="27">
        <f t="shared" si="14"/>
        <v>2.7696965255717316</v>
      </c>
      <c r="AQ51" s="27">
        <f t="shared" si="14"/>
        <v>2.8671529198341865</v>
      </c>
      <c r="AR51" s="27">
        <f t="shared" si="14"/>
        <v>2.9694530104266339</v>
      </c>
      <c r="AS51" s="27">
        <f t="shared" si="14"/>
        <v>3.0822253944449796</v>
      </c>
      <c r="AT51" s="27">
        <f t="shared" si="14"/>
        <v>3.1406129678118302</v>
      </c>
      <c r="AU51" s="27">
        <f t="shared" si="14"/>
        <v>3.190955820128321</v>
      </c>
      <c r="AV51" s="27">
        <f t="shared" si="14"/>
        <v>3.242887973994748</v>
      </c>
      <c r="AW51" s="27">
        <f t="shared" si="14"/>
        <v>3.2929911635625113</v>
      </c>
      <c r="AY51" s="79"/>
    </row>
    <row r="52" spans="1:51" x14ac:dyDescent="0.25">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1.3937830420255733E-2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1.4638518028905246E-2</v>
      </c>
      <c r="T52" s="27">
        <f t="shared" si="14"/>
        <v>1.505395217391628E-2</v>
      </c>
      <c r="U52" s="27">
        <f t="shared" si="14"/>
        <v>1.5404966330722875E-2</v>
      </c>
      <c r="V52" s="27">
        <f t="shared" si="14"/>
        <v>1.5735645424156824E-2</v>
      </c>
      <c r="W52" s="27">
        <f t="shared" si="14"/>
        <v>1.6086050718429598E-2</v>
      </c>
      <c r="X52" s="27">
        <f t="shared" si="14"/>
        <v>1.642322469038893E-2</v>
      </c>
      <c r="Y52" s="27">
        <f t="shared" si="14"/>
        <v>1.6723426063531784E-2</v>
      </c>
      <c r="Z52" s="27">
        <f t="shared" si="14"/>
        <v>1.7018382619306511E-2</v>
      </c>
      <c r="AA52" s="27">
        <f t="shared" si="14"/>
        <v>1.7314410737345198E-2</v>
      </c>
      <c r="AB52" s="27">
        <f t="shared" si="14"/>
        <v>1.7680716904887126E-2</v>
      </c>
      <c r="AC52" s="27">
        <f t="shared" si="14"/>
        <v>1.8008760934375E-2</v>
      </c>
      <c r="AD52" s="27">
        <f t="shared" si="14"/>
        <v>1.8388504234025771E-2</v>
      </c>
      <c r="AE52" s="27">
        <f t="shared" si="14"/>
        <v>1.8781529507629086E-2</v>
      </c>
      <c r="AF52" s="27">
        <f t="shared" si="14"/>
        <v>1.9234546557539943E-2</v>
      </c>
      <c r="AG52" s="27">
        <f t="shared" si="14"/>
        <v>1.9718999424328476E-2</v>
      </c>
      <c r="AH52" s="27">
        <f t="shared" si="14"/>
        <v>2.0116181386160299E-2</v>
      </c>
      <c r="AI52" s="27">
        <f t="shared" si="14"/>
        <v>2.0514416478014028E-2</v>
      </c>
      <c r="AJ52" s="27">
        <f t="shared" si="14"/>
        <v>2.0946140255519642E-2</v>
      </c>
      <c r="AK52" s="27">
        <f t="shared" si="14"/>
        <v>2.1376811720653244E-2</v>
      </c>
      <c r="AL52" s="27">
        <f t="shared" si="14"/>
        <v>2.1844472344131772E-2</v>
      </c>
      <c r="AM52" s="27">
        <f t="shared" si="14"/>
        <v>2.2302589486715801E-2</v>
      </c>
      <c r="AN52" s="27">
        <f t="shared" si="14"/>
        <v>2.2820331936580167E-2</v>
      </c>
      <c r="AO52" s="27">
        <f t="shared" si="14"/>
        <v>2.3344489362920589E-2</v>
      </c>
      <c r="AP52" s="27">
        <f t="shared" si="14"/>
        <v>2.3882176172104322E-2</v>
      </c>
      <c r="AQ52" s="27">
        <f t="shared" si="14"/>
        <v>2.443580870246171E-2</v>
      </c>
      <c r="AR52" s="27">
        <f t="shared" si="14"/>
        <v>2.5009957720029383E-2</v>
      </c>
      <c r="AS52" s="27">
        <f t="shared" si="14"/>
        <v>2.5627752007025998E-2</v>
      </c>
      <c r="AT52" s="27">
        <f t="shared" si="14"/>
        <v>2.6027626022522357E-2</v>
      </c>
      <c r="AU52" s="27">
        <f t="shared" si="14"/>
        <v>2.6394235289199042E-2</v>
      </c>
      <c r="AV52" s="27">
        <f t="shared" si="14"/>
        <v>2.6766346449901193E-2</v>
      </c>
      <c r="AW52" s="27">
        <f t="shared" si="14"/>
        <v>2.7129958541123631E-2</v>
      </c>
      <c r="AY52" s="79"/>
    </row>
    <row r="53" spans="1:51" x14ac:dyDescent="0.25">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7.3768889900085552E-2</v>
      </c>
      <c r="O53" s="27">
        <f t="shared" si="14"/>
        <v>7.3504831661853232E-2</v>
      </c>
      <c r="P53" s="27">
        <f t="shared" si="14"/>
        <v>7.2548895925592424E-2</v>
      </c>
      <c r="Q53" s="27">
        <f t="shared" si="14"/>
        <v>7.2146468817327475E-2</v>
      </c>
      <c r="R53" s="27">
        <f t="shared" si="14"/>
        <v>7.1835339545248775E-2</v>
      </c>
      <c r="S53" s="27">
        <f t="shared" si="14"/>
        <v>6.1522423544714912E-2</v>
      </c>
      <c r="T53" s="27">
        <f t="shared" si="14"/>
        <v>6.4004023657889819E-2</v>
      </c>
      <c r="U53" s="27">
        <f t="shared" si="14"/>
        <v>6.5587602343638293E-2</v>
      </c>
      <c r="V53" s="27">
        <f t="shared" si="14"/>
        <v>6.688082458923722E-2</v>
      </c>
      <c r="W53" s="27">
        <f t="shared" si="14"/>
        <v>6.8366878842793452E-2</v>
      </c>
      <c r="X53" s="27">
        <f t="shared" si="14"/>
        <v>6.9647118052389267E-2</v>
      </c>
      <c r="Y53" s="27">
        <f t="shared" si="14"/>
        <v>7.0571206107264792E-2</v>
      </c>
      <c r="Z53" s="27">
        <f t="shared" si="14"/>
        <v>7.1525218521576464E-2</v>
      </c>
      <c r="AA53" s="27">
        <f t="shared" si="14"/>
        <v>7.2586832113789121E-2</v>
      </c>
      <c r="AB53" s="27">
        <f t="shared" si="14"/>
        <v>7.4557886150618743E-2</v>
      </c>
      <c r="AC53" s="27">
        <f t="shared" si="14"/>
        <v>7.6177675394902652E-2</v>
      </c>
      <c r="AD53" s="27">
        <f t="shared" si="14"/>
        <v>7.8399439915431052E-2</v>
      </c>
      <c r="AE53" s="27">
        <f t="shared" si="14"/>
        <v>8.0777486063600953E-2</v>
      </c>
      <c r="AF53" s="27">
        <f t="shared" si="14"/>
        <v>8.3834503354578829E-2</v>
      </c>
      <c r="AG53" s="27">
        <f t="shared" si="14"/>
        <v>8.7239829179302425E-2</v>
      </c>
      <c r="AH53" s="27">
        <f t="shared" si="14"/>
        <v>8.9673575640646125E-2</v>
      </c>
      <c r="AI53" s="27">
        <f t="shared" si="14"/>
        <v>9.2118311838072203E-2</v>
      </c>
      <c r="AJ53" s="27">
        <f t="shared" si="14"/>
        <v>9.4929593803870282E-2</v>
      </c>
      <c r="AK53" s="27">
        <f t="shared" si="14"/>
        <v>9.7726451573937681E-2</v>
      </c>
      <c r="AL53" s="27">
        <f t="shared" si="14"/>
        <v>0.10092104305905919</v>
      </c>
      <c r="AM53" s="27">
        <f t="shared" si="14"/>
        <v>0.10400801619055049</v>
      </c>
      <c r="AN53" s="27">
        <f t="shared" si="14"/>
        <v>0.10772539868434468</v>
      </c>
      <c r="AO53" s="27">
        <f t="shared" si="14"/>
        <v>0.11149899900241261</v>
      </c>
      <c r="AP53" s="27">
        <f t="shared" si="14"/>
        <v>0.11540402189882226</v>
      </c>
      <c r="AQ53" s="27">
        <f t="shared" si="14"/>
        <v>0.11946470499309121</v>
      </c>
      <c r="AR53" s="27">
        <f t="shared" si="14"/>
        <v>0.1237272087677765</v>
      </c>
      <c r="AS53" s="27">
        <f t="shared" si="14"/>
        <v>0.1284260581018743</v>
      </c>
      <c r="AT53" s="27">
        <f t="shared" si="14"/>
        <v>0.13085887365882637</v>
      </c>
      <c r="AU53" s="27">
        <f t="shared" si="14"/>
        <v>0.13295649250534683</v>
      </c>
      <c r="AV53" s="27">
        <f t="shared" si="14"/>
        <v>0.13512033224978132</v>
      </c>
      <c r="AW53" s="27">
        <f t="shared" si="14"/>
        <v>0.13720796514843811</v>
      </c>
      <c r="AY53" s="79"/>
    </row>
    <row r="54" spans="1:51" x14ac:dyDescent="0.25">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6.6038726306154443</v>
      </c>
      <c r="U54" s="22">
        <f t="shared" si="15"/>
        <v>6.6020002997082523</v>
      </c>
      <c r="V54" s="22">
        <f t="shared" si="15"/>
        <v>6.6005457366448876</v>
      </c>
      <c r="W54" s="22">
        <f t="shared" si="15"/>
        <v>6.5992350562914988</v>
      </c>
      <c r="X54" s="22">
        <f t="shared" si="15"/>
        <v>6.5978486389847708</v>
      </c>
      <c r="Y54" s="22">
        <f t="shared" si="15"/>
        <v>6.5965639810393304</v>
      </c>
      <c r="Z54" s="22">
        <f t="shared" si="15"/>
        <v>6.5954708141501044</v>
      </c>
      <c r="AA54" s="22">
        <f t="shared" si="15"/>
        <v>6.5943979304985572</v>
      </c>
      <c r="AB54" s="22">
        <f t="shared" si="15"/>
        <v>6.5933117474876308</v>
      </c>
      <c r="AC54" s="22">
        <f t="shared" si="15"/>
        <v>6.5918690289756237</v>
      </c>
      <c r="AD54" s="22">
        <f t="shared" si="15"/>
        <v>6.5906148508337079</v>
      </c>
      <c r="AE54" s="22">
        <f t="shared" si="15"/>
        <v>6.5891273982698468</v>
      </c>
      <c r="AF54" s="22">
        <f t="shared" si="15"/>
        <v>6.5875995086839829</v>
      </c>
      <c r="AG54" s="22">
        <f t="shared" si="15"/>
        <v>6.5858199666465369</v>
      </c>
      <c r="AH54" s="22">
        <f t="shared" si="15"/>
        <v>6.5839334830622374</v>
      </c>
      <c r="AI54" s="22">
        <f t="shared" si="15"/>
        <v>6.5824663418886864</v>
      </c>
      <c r="AJ54" s="22">
        <f t="shared" si="15"/>
        <v>6.5810171831654198</v>
      </c>
      <c r="AK54" s="22">
        <f t="shared" si="15"/>
        <v>6.579448658451339</v>
      </c>
      <c r="AL54" s="22">
        <f t="shared" si="15"/>
        <v>6.5779106785147636</v>
      </c>
      <c r="AM54" s="22">
        <f t="shared" si="15"/>
        <v>6.5762480803267822</v>
      </c>
      <c r="AN54" s="22">
        <f t="shared" si="15"/>
        <v>6.5746531158775889</v>
      </c>
      <c r="AO54" s="22">
        <f t="shared" si="15"/>
        <v>6.5728549113125228</v>
      </c>
      <c r="AP54" s="22">
        <f t="shared" si="15"/>
        <v>6.5710686783120691</v>
      </c>
      <c r="AQ54" s="22">
        <f t="shared" si="15"/>
        <v>6.5692681387611636</v>
      </c>
      <c r="AR54" s="22">
        <f t="shared" si="15"/>
        <v>6.5674463585813401</v>
      </c>
      <c r="AS54" s="22">
        <f t="shared" si="15"/>
        <v>6.5655895511841793</v>
      </c>
      <c r="AT54" s="22">
        <f t="shared" si="15"/>
        <v>6.563622195406432</v>
      </c>
      <c r="AU54" s="22">
        <f t="shared" si="15"/>
        <v>6.5624320815905026</v>
      </c>
      <c r="AV54" s="22">
        <f t="shared" si="15"/>
        <v>6.5613664431071133</v>
      </c>
      <c r="AW54" s="22">
        <f t="shared" si="15"/>
        <v>6.5602928481299632</v>
      </c>
      <c r="AY54" s="79"/>
    </row>
    <row r="55" spans="1:51" x14ac:dyDescent="0.25">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4.3585559362061953E-2</v>
      </c>
      <c r="U55" s="22">
        <f t="shared" si="16"/>
        <v>4.3573201978074474E-2</v>
      </c>
      <c r="V55" s="22">
        <f t="shared" si="16"/>
        <v>4.3563601861856267E-2</v>
      </c>
      <c r="W55" s="22">
        <f t="shared" si="16"/>
        <v>4.3554951371523903E-2</v>
      </c>
      <c r="X55" s="22">
        <f t="shared" si="16"/>
        <v>4.3545801017299497E-2</v>
      </c>
      <c r="Y55" s="22">
        <f t="shared" si="16"/>
        <v>4.3537322274859583E-2</v>
      </c>
      <c r="Z55" s="22">
        <f t="shared" si="16"/>
        <v>4.3530107373390685E-2</v>
      </c>
      <c r="AA55" s="22">
        <f t="shared" si="15"/>
        <v>4.3523026341290488E-2</v>
      </c>
      <c r="AB55" s="22">
        <f t="shared" si="15"/>
        <v>4.351585753341837E-2</v>
      </c>
      <c r="AC55" s="22">
        <f t="shared" si="15"/>
        <v>4.3506335591239127E-2</v>
      </c>
      <c r="AD55" s="22">
        <f t="shared" si="15"/>
        <v>4.3498058015502487E-2</v>
      </c>
      <c r="AE55" s="22">
        <f t="shared" si="15"/>
        <v>4.3488240828581E-2</v>
      </c>
      <c r="AF55" s="22">
        <f t="shared" si="15"/>
        <v>4.3478156757314292E-2</v>
      </c>
      <c r="AG55" s="22">
        <f t="shared" si="15"/>
        <v>4.3466411779867153E-2</v>
      </c>
      <c r="AH55" s="22">
        <f t="shared" si="15"/>
        <v>4.3453960988210777E-2</v>
      </c>
      <c r="AI55" s="22">
        <f t="shared" si="15"/>
        <v>4.344427785646534E-2</v>
      </c>
      <c r="AJ55" s="22">
        <f t="shared" si="15"/>
        <v>4.3434713408891774E-2</v>
      </c>
      <c r="AK55" s="22">
        <f t="shared" si="15"/>
        <v>4.3424361145778849E-2</v>
      </c>
      <c r="AL55" s="22">
        <f t="shared" si="15"/>
        <v>4.3414210478197442E-2</v>
      </c>
      <c r="AM55" s="22">
        <f t="shared" si="15"/>
        <v>4.340323733015676E-2</v>
      </c>
      <c r="AN55" s="22">
        <f t="shared" si="15"/>
        <v>4.3392710564792096E-2</v>
      </c>
      <c r="AO55" s="22">
        <f t="shared" si="15"/>
        <v>4.3380842414662654E-2</v>
      </c>
      <c r="AP55" s="22">
        <f t="shared" si="15"/>
        <v>4.3369053276859658E-2</v>
      </c>
      <c r="AQ55" s="22">
        <f t="shared" si="15"/>
        <v>4.33571697158237E-2</v>
      </c>
      <c r="AR55" s="22">
        <f t="shared" si="15"/>
        <v>4.3345145966636849E-2</v>
      </c>
      <c r="AS55" s="22">
        <f t="shared" si="15"/>
        <v>4.3332891037815582E-2</v>
      </c>
      <c r="AT55" s="22">
        <f t="shared" si="15"/>
        <v>4.3319906489682453E-2</v>
      </c>
      <c r="AU55" s="22">
        <f t="shared" si="15"/>
        <v>4.3312051738497316E-2</v>
      </c>
      <c r="AV55" s="22">
        <f t="shared" si="15"/>
        <v>4.3305018524506952E-2</v>
      </c>
      <c r="AW55" s="22">
        <f t="shared" si="15"/>
        <v>4.329793279765777E-2</v>
      </c>
      <c r="AY55" s="79"/>
    </row>
    <row r="56" spans="1:51" x14ac:dyDescent="0.25">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2.9687836447274525</v>
      </c>
      <c r="U56" s="22">
        <f t="shared" si="15"/>
        <v>2.9827616944621238</v>
      </c>
      <c r="V56" s="22">
        <f t="shared" si="15"/>
        <v>2.9936208619115394</v>
      </c>
      <c r="W56" s="22">
        <f t="shared" si="15"/>
        <v>3.0034058604369305</v>
      </c>
      <c r="X56" s="22">
        <f t="shared" si="15"/>
        <v>3.0137562797949689</v>
      </c>
      <c r="Y56" s="22">
        <f t="shared" si="15"/>
        <v>3.0233470057635605</v>
      </c>
      <c r="Z56" s="22">
        <f t="shared" si="15"/>
        <v>3.0315081385458087</v>
      </c>
      <c r="AA56" s="22">
        <f t="shared" si="15"/>
        <v>3.0395178450475924</v>
      </c>
      <c r="AB56" s="22">
        <f t="shared" si="15"/>
        <v>3.0476268390770955</v>
      </c>
      <c r="AC56" s="22">
        <f t="shared" si="15"/>
        <v>3.0583975799950118</v>
      </c>
      <c r="AD56" s="22">
        <f t="shared" si="15"/>
        <v>3.0677607563312392</v>
      </c>
      <c r="AE56" s="22">
        <f t="shared" si="15"/>
        <v>3.0788654632159864</v>
      </c>
      <c r="AF56" s="22">
        <f t="shared" si="15"/>
        <v>3.0902720562163175</v>
      </c>
      <c r="AG56" s="22">
        <f t="shared" si="15"/>
        <v>3.1035573825487459</v>
      </c>
      <c r="AH56" s="22">
        <f t="shared" si="15"/>
        <v>3.1176410903290788</v>
      </c>
      <c r="AI56" s="22">
        <f t="shared" si="15"/>
        <v>3.1285941607574355</v>
      </c>
      <c r="AJ56" s="22">
        <f t="shared" si="15"/>
        <v>3.1394129816343725</v>
      </c>
      <c r="AK56" s="22">
        <f t="shared" si="15"/>
        <v>3.1511229397295222</v>
      </c>
      <c r="AL56" s="22">
        <f t="shared" si="15"/>
        <v>3.1626048631234003</v>
      </c>
      <c r="AM56" s="22">
        <f t="shared" si="15"/>
        <v>3.175017134945163</v>
      </c>
      <c r="AN56" s="22">
        <f t="shared" si="15"/>
        <v>3.1869244811894806</v>
      </c>
      <c r="AO56" s="22">
        <f t="shared" si="15"/>
        <v>3.2003491342500197</v>
      </c>
      <c r="AP56" s="22">
        <f t="shared" si="15"/>
        <v>3.2136844125505233</v>
      </c>
      <c r="AQ56" s="22">
        <f t="shared" si="15"/>
        <v>3.2271264976515699</v>
      </c>
      <c r="AR56" s="22">
        <f t="shared" si="15"/>
        <v>3.2407271565208888</v>
      </c>
      <c r="AS56" s="22">
        <f t="shared" si="15"/>
        <v>3.2545893141371054</v>
      </c>
      <c r="AT56" s="22">
        <f t="shared" si="15"/>
        <v>3.2692767803331204</v>
      </c>
      <c r="AU56" s="22">
        <f t="shared" si="15"/>
        <v>3.2781616788545787</v>
      </c>
      <c r="AV56" s="22">
        <f t="shared" si="15"/>
        <v>3.2861172959213882</v>
      </c>
      <c r="AW56" s="22">
        <f t="shared" si="15"/>
        <v>3.2941323128865223</v>
      </c>
      <c r="AY56" s="79"/>
    </row>
    <row r="57" spans="1:51" x14ac:dyDescent="0.25">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0.31968010861233076</v>
      </c>
      <c r="T57" s="22">
        <f t="shared" si="15"/>
        <v>0.32392765614215169</v>
      </c>
      <c r="U57" s="22">
        <f t="shared" si="15"/>
        <v>0.32739617845871238</v>
      </c>
      <c r="V57" s="22">
        <f t="shared" si="15"/>
        <v>0.33063338453789975</v>
      </c>
      <c r="W57" s="22">
        <f t="shared" si="15"/>
        <v>0.33414639119614431</v>
      </c>
      <c r="X57" s="22">
        <f t="shared" si="15"/>
        <v>0.33751788695690949</v>
      </c>
      <c r="Y57" s="22">
        <f t="shared" si="15"/>
        <v>0.34040191465491848</v>
      </c>
      <c r="Z57" s="22">
        <f t="shared" si="15"/>
        <v>0.3431942504394786</v>
      </c>
      <c r="AA57" s="22">
        <f t="shared" si="15"/>
        <v>0.34597042855697163</v>
      </c>
      <c r="AB57" s="22">
        <f t="shared" si="15"/>
        <v>0.34957490934386631</v>
      </c>
      <c r="AC57" s="22">
        <f t="shared" si="15"/>
        <v>0.3526702704786846</v>
      </c>
      <c r="AD57" s="22">
        <f t="shared" si="15"/>
        <v>0.3563873295145874</v>
      </c>
      <c r="AE57" s="22">
        <f t="shared" si="15"/>
        <v>0.36025239184903957</v>
      </c>
      <c r="AF57" s="22">
        <f t="shared" si="15"/>
        <v>0.36482462136927823</v>
      </c>
      <c r="AG57" s="22">
        <f t="shared" si="15"/>
        <v>0.36975202467300455</v>
      </c>
      <c r="AH57" s="22">
        <f t="shared" si="15"/>
        <v>0.37361223702776947</v>
      </c>
      <c r="AI57" s="22">
        <f t="shared" si="15"/>
        <v>0.37747166766354751</v>
      </c>
      <c r="AJ57" s="22">
        <f t="shared" si="15"/>
        <v>0.38171382309222268</v>
      </c>
      <c r="AK57" s="22">
        <f t="shared" si="15"/>
        <v>0.38592596912209542</v>
      </c>
      <c r="AL57" s="22">
        <f t="shared" si="15"/>
        <v>0.39055519096966618</v>
      </c>
      <c r="AM57" s="22">
        <f t="shared" si="15"/>
        <v>0.3950511035425246</v>
      </c>
      <c r="AN57" s="22">
        <f t="shared" si="15"/>
        <v>0.40022355366595341</v>
      </c>
      <c r="AO57" s="22">
        <f t="shared" si="15"/>
        <v>0.40544584963378466</v>
      </c>
      <c r="AP57" s="22">
        <f t="shared" si="15"/>
        <v>0.41079965312136668</v>
      </c>
      <c r="AQ57" s="22">
        <f t="shared" si="15"/>
        <v>0.41631126436204158</v>
      </c>
      <c r="AR57" s="22">
        <f t="shared" si="15"/>
        <v>0.42203151737939537</v>
      </c>
      <c r="AS57" s="22">
        <f t="shared" si="15"/>
        <v>0.4282251024364947</v>
      </c>
      <c r="AT57" s="22">
        <f t="shared" si="15"/>
        <v>0.43189252550445045</v>
      </c>
      <c r="AU57" s="22">
        <f t="shared" si="15"/>
        <v>0.43516476876819987</v>
      </c>
      <c r="AV57" s="22">
        <f t="shared" si="15"/>
        <v>0.43848615061669027</v>
      </c>
      <c r="AW57" s="22">
        <f t="shared" si="15"/>
        <v>0.44169691910607789</v>
      </c>
      <c r="AY57" s="79"/>
    </row>
    <row r="58" spans="1:51" x14ac:dyDescent="0.25">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0.93473529144998713</v>
      </c>
      <c r="T58" s="22">
        <f t="shared" si="15"/>
        <v>0.94715499624635147</v>
      </c>
      <c r="U58" s="22">
        <f t="shared" si="15"/>
        <v>0.95729685409463872</v>
      </c>
      <c r="V58" s="22">
        <f t="shared" si="15"/>
        <v>0.96676235002758171</v>
      </c>
      <c r="W58" s="22">
        <f t="shared" si="15"/>
        <v>0.97703427879041316</v>
      </c>
      <c r="X58" s="22">
        <f t="shared" si="15"/>
        <v>0.9868924338262115</v>
      </c>
      <c r="Y58" s="22">
        <f t="shared" si="15"/>
        <v>0.99532524649807341</v>
      </c>
      <c r="Z58" s="22">
        <f t="shared" si="15"/>
        <v>1.0034899546957057</v>
      </c>
      <c r="AA58" s="22">
        <f t="shared" si="15"/>
        <v>1.0116074183472172</v>
      </c>
      <c r="AB58" s="22">
        <f t="shared" si="15"/>
        <v>1.0221468147878938</v>
      </c>
      <c r="AC58" s="22">
        <f t="shared" si="15"/>
        <v>1.0311975602504651</v>
      </c>
      <c r="AD58" s="22">
        <f t="shared" si="15"/>
        <v>1.0420661321999158</v>
      </c>
      <c r="AE58" s="22">
        <f t="shared" si="15"/>
        <v>1.0533674614673172</v>
      </c>
      <c r="AF58" s="22">
        <f t="shared" si="15"/>
        <v>1.0667365269112958</v>
      </c>
      <c r="AG58" s="22">
        <f t="shared" si="15"/>
        <v>1.0811441101143711</v>
      </c>
      <c r="AH58" s="22">
        <f t="shared" si="15"/>
        <v>1.0924312581829603</v>
      </c>
      <c r="AI58" s="22">
        <f t="shared" si="15"/>
        <v>1.1037161205280859</v>
      </c>
      <c r="AJ58" s="22">
        <f t="shared" si="15"/>
        <v>1.1161200589783429</v>
      </c>
      <c r="AK58" s="22">
        <f t="shared" si="15"/>
        <v>1.1284362508238528</v>
      </c>
      <c r="AL58" s="22">
        <f t="shared" si="15"/>
        <v>1.1419719601667295</v>
      </c>
      <c r="AM58" s="22">
        <f t="shared" si="15"/>
        <v>1.1551178770877626</v>
      </c>
      <c r="AN58" s="22">
        <f t="shared" si="15"/>
        <v>1.170241970027486</v>
      </c>
      <c r="AO58" s="22">
        <f t="shared" si="15"/>
        <v>1.1855118107589548</v>
      </c>
      <c r="AP58" s="22">
        <f t="shared" si="15"/>
        <v>1.2011661756334349</v>
      </c>
      <c r="AQ58" s="22">
        <f t="shared" si="15"/>
        <v>1.2172819657643086</v>
      </c>
      <c r="AR58" s="22">
        <f t="shared" si="15"/>
        <v>1.2340078183503638</v>
      </c>
      <c r="AS58" s="22">
        <f t="shared" si="15"/>
        <v>1.252117679982351</v>
      </c>
      <c r="AT58" s="22">
        <f t="shared" si="15"/>
        <v>1.2628411178126768</v>
      </c>
      <c r="AU58" s="22">
        <f t="shared" si="15"/>
        <v>1.2724090614489361</v>
      </c>
      <c r="AV58" s="22">
        <f t="shared" si="15"/>
        <v>1.2821206848703677</v>
      </c>
      <c r="AW58" s="22">
        <f t="shared" si="15"/>
        <v>1.291508878063663</v>
      </c>
      <c r="AY58" s="79"/>
    </row>
    <row r="59" spans="1:51" x14ac:dyDescent="0.25">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5.0003067694716963E-2</v>
      </c>
      <c r="T59" s="22">
        <f t="shared" si="15"/>
        <v>5.0667451874239773E-2</v>
      </c>
      <c r="U59" s="22">
        <f t="shared" si="15"/>
        <v>5.1209984085419519E-2</v>
      </c>
      <c r="V59" s="22">
        <f t="shared" si="15"/>
        <v>5.1716334747717502E-2</v>
      </c>
      <c r="W59" s="22">
        <f t="shared" si="15"/>
        <v>5.2265825019435407E-2</v>
      </c>
      <c r="X59" s="22">
        <f t="shared" si="15"/>
        <v>5.2793180729772807E-2</v>
      </c>
      <c r="Y59" s="22">
        <f t="shared" si="15"/>
        <v>5.3244288660269229E-2</v>
      </c>
      <c r="Z59" s="22">
        <f t="shared" si="15"/>
        <v>5.3681054513070738E-2</v>
      </c>
      <c r="AA59" s="22">
        <f t="shared" si="15"/>
        <v>5.4115293049037755E-2</v>
      </c>
      <c r="AB59" s="22">
        <f t="shared" si="15"/>
        <v>5.4679091333434515E-2</v>
      </c>
      <c r="AC59" s="22">
        <f t="shared" si="15"/>
        <v>5.5163255184090626E-2</v>
      </c>
      <c r="AD59" s="22">
        <f t="shared" si="15"/>
        <v>5.5744662502188423E-2</v>
      </c>
      <c r="AE59" s="22">
        <f t="shared" si="15"/>
        <v>5.6349219896744011E-2</v>
      </c>
      <c r="AF59" s="22">
        <f t="shared" si="15"/>
        <v>5.7064389518052927E-2</v>
      </c>
      <c r="AG59" s="22">
        <f t="shared" si="15"/>
        <v>5.7835113983910093E-2</v>
      </c>
      <c r="AH59" s="22">
        <f t="shared" si="15"/>
        <v>5.8438912764288295E-2</v>
      </c>
      <c r="AI59" s="22">
        <f t="shared" si="15"/>
        <v>5.9042589271348977E-2</v>
      </c>
      <c r="AJ59" s="22">
        <f t="shared" si="15"/>
        <v>5.9706130040251763E-2</v>
      </c>
      <c r="AK59" s="22">
        <f t="shared" si="15"/>
        <v>6.0364976860549799E-2</v>
      </c>
      <c r="AL59" s="22">
        <f t="shared" si="15"/>
        <v>6.1089060990847217E-2</v>
      </c>
      <c r="AM59" s="22">
        <f t="shared" si="15"/>
        <v>6.1792293424375935E-2</v>
      </c>
      <c r="AN59" s="22">
        <f t="shared" si="15"/>
        <v>6.2601347121185702E-2</v>
      </c>
      <c r="AO59" s="22">
        <f t="shared" si="15"/>
        <v>6.3418197503071622E-2</v>
      </c>
      <c r="AP59" s="22">
        <f t="shared" si="15"/>
        <v>6.4255617758513336E-2</v>
      </c>
      <c r="AQ59" s="22">
        <f t="shared" si="15"/>
        <v>6.511772166347865E-2</v>
      </c>
      <c r="AR59" s="22">
        <f t="shared" si="15"/>
        <v>6.60124604700289E-2</v>
      </c>
      <c r="AS59" s="22">
        <f t="shared" si="15"/>
        <v>6.6981235956960095E-2</v>
      </c>
      <c r="AT59" s="22">
        <f t="shared" si="15"/>
        <v>6.7554879418006794E-2</v>
      </c>
      <c r="AU59" s="22">
        <f t="shared" si="15"/>
        <v>6.8066710454792581E-2</v>
      </c>
      <c r="AV59" s="22">
        <f t="shared" si="15"/>
        <v>6.8586227549963075E-2</v>
      </c>
      <c r="AW59" s="22">
        <f t="shared" si="15"/>
        <v>6.9088442951552573E-2</v>
      </c>
      <c r="AY59" s="79"/>
    </row>
    <row r="60" spans="1:51" x14ac:dyDescent="0.25">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0.3572142444544395</v>
      </c>
      <c r="S60" s="22">
        <f t="shared" si="15"/>
        <v>0.31716014402466536</v>
      </c>
      <c r="T60" s="22">
        <f t="shared" si="15"/>
        <v>0.32328308072599266</v>
      </c>
      <c r="U60" s="22">
        <f t="shared" si="15"/>
        <v>0.32647086551103383</v>
      </c>
      <c r="V60" s="22">
        <f t="shared" si="15"/>
        <v>0.32866044844920544</v>
      </c>
      <c r="W60" s="22">
        <f t="shared" si="15"/>
        <v>0.33139094012348869</v>
      </c>
      <c r="X60" s="22">
        <f t="shared" si="15"/>
        <v>0.33341612177624913</v>
      </c>
      <c r="Y60" s="22">
        <f t="shared" si="15"/>
        <v>0.33413385983697208</v>
      </c>
      <c r="Z60" s="22">
        <f t="shared" si="15"/>
        <v>0.33474067938515217</v>
      </c>
      <c r="AA60" s="22">
        <f t="shared" si="15"/>
        <v>0.33546478762930149</v>
      </c>
      <c r="AB60" s="22">
        <f t="shared" si="15"/>
        <v>0.33864713703056865</v>
      </c>
      <c r="AC60" s="22">
        <f t="shared" si="15"/>
        <v>0.34054413544859091</v>
      </c>
      <c r="AD60" s="22">
        <f t="shared" si="15"/>
        <v>0.34113715015468332</v>
      </c>
      <c r="AE60" s="22">
        <f t="shared" si="15"/>
        <v>0.34188351434429171</v>
      </c>
      <c r="AF60" s="22">
        <f t="shared" si="15"/>
        <v>0.34418454494556988</v>
      </c>
      <c r="AG60" s="22">
        <f t="shared" si="15"/>
        <v>0.34704609676200554</v>
      </c>
      <c r="AH60" s="22">
        <f t="shared" si="15"/>
        <v>0.34696414132761055</v>
      </c>
      <c r="AI60" s="22">
        <f t="shared" si="15"/>
        <v>0.34663007691914877</v>
      </c>
      <c r="AJ60" s="22">
        <f t="shared" si="15"/>
        <v>0.34693506279805453</v>
      </c>
      <c r="AK60" s="22">
        <f t="shared" si="15"/>
        <v>0.34688917296128385</v>
      </c>
      <c r="AL60" s="22">
        <f t="shared" si="15"/>
        <v>0.34748497141450885</v>
      </c>
      <c r="AM60" s="22">
        <f t="shared" si="15"/>
        <v>0.34747897379550696</v>
      </c>
      <c r="AN60" s="22">
        <f t="shared" si="15"/>
        <v>0.350361208748599</v>
      </c>
      <c r="AO60" s="22">
        <f t="shared" si="15"/>
        <v>0.35305662307964036</v>
      </c>
      <c r="AP60" s="22">
        <f t="shared" si="15"/>
        <v>0.35572809931250632</v>
      </c>
      <c r="AQ60" s="22">
        <f t="shared" si="15"/>
        <v>0.35841543532821873</v>
      </c>
      <c r="AR60" s="22">
        <f t="shared" si="15"/>
        <v>0.36120143084067557</v>
      </c>
      <c r="AS60" s="22">
        <f t="shared" si="15"/>
        <v>0.36455847124782131</v>
      </c>
      <c r="AT60" s="22">
        <f t="shared" si="15"/>
        <v>0.36289186895772552</v>
      </c>
      <c r="AU60" s="22">
        <f t="shared" si="15"/>
        <v>0.36036284335831015</v>
      </c>
      <c r="AV60" s="22">
        <f t="shared" si="15"/>
        <v>0.3578052594793722</v>
      </c>
      <c r="AW60" s="22">
        <f t="shared" si="15"/>
        <v>0.35493794143155283</v>
      </c>
      <c r="AY60" s="79"/>
    </row>
    <row r="61" spans="1:51" x14ac:dyDescent="0.25">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2.1093530282794659</v>
      </c>
      <c r="T61" s="22">
        <f t="shared" si="17"/>
        <v>2.1500751534147855</v>
      </c>
      <c r="U61" s="22">
        <f t="shared" si="17"/>
        <v>2.171276315088198</v>
      </c>
      <c r="V61" s="22">
        <f t="shared" si="17"/>
        <v>2.185838685197798</v>
      </c>
      <c r="W61" s="22">
        <f t="shared" si="17"/>
        <v>2.2039985044258832</v>
      </c>
      <c r="X61" s="22">
        <f t="shared" si="17"/>
        <v>2.2174674825826526</v>
      </c>
      <c r="Y61" s="22">
        <f t="shared" si="17"/>
        <v>2.2222409794435314</v>
      </c>
      <c r="Z61" s="22">
        <f t="shared" si="17"/>
        <v>2.2262767849370273</v>
      </c>
      <c r="AA61" s="22">
        <f t="shared" si="17"/>
        <v>2.2310926482993536</v>
      </c>
      <c r="AB61" s="22">
        <f t="shared" si="17"/>
        <v>2.252257660590697</v>
      </c>
      <c r="AC61" s="22">
        <f t="shared" si="17"/>
        <v>2.2648741240180348</v>
      </c>
      <c r="AD61" s="22">
        <f t="shared" si="17"/>
        <v>2.2688181169492934</v>
      </c>
      <c r="AE61" s="22">
        <f t="shared" si="17"/>
        <v>2.2737819990549455</v>
      </c>
      <c r="AF61" s="22">
        <f t="shared" si="17"/>
        <v>2.2890855797803722</v>
      </c>
      <c r="AG61" s="22">
        <f t="shared" si="17"/>
        <v>2.3081170473316921</v>
      </c>
      <c r="AH61" s="22">
        <f t="shared" si="17"/>
        <v>2.3075719821746032</v>
      </c>
      <c r="AI61" s="22">
        <f t="shared" si="17"/>
        <v>2.3053502030989375</v>
      </c>
      <c r="AJ61" s="22">
        <f t="shared" si="17"/>
        <v>2.3073785881257849</v>
      </c>
      <c r="AK61" s="22">
        <f t="shared" si="17"/>
        <v>2.3070733862648853</v>
      </c>
      <c r="AL61" s="22">
        <f t="shared" si="17"/>
        <v>2.3110358932041457</v>
      </c>
      <c r="AM61" s="22">
        <f t="shared" si="17"/>
        <v>2.3109960045357774</v>
      </c>
      <c r="AN61" s="22">
        <f t="shared" si="17"/>
        <v>2.3301650304712846</v>
      </c>
      <c r="AO61" s="22">
        <f t="shared" si="17"/>
        <v>2.348091559036638</v>
      </c>
      <c r="AP61" s="22">
        <f t="shared" si="17"/>
        <v>2.3658588812804267</v>
      </c>
      <c r="AQ61" s="22">
        <f t="shared" si="17"/>
        <v>2.383731682985001</v>
      </c>
      <c r="AR61" s="22">
        <f t="shared" si="17"/>
        <v>2.4022606443998904</v>
      </c>
      <c r="AS61" s="22">
        <f t="shared" si="17"/>
        <v>2.4245874830089655</v>
      </c>
      <c r="AT61" s="22">
        <f t="shared" si="17"/>
        <v>2.4135033267750163</v>
      </c>
      <c r="AU61" s="22">
        <f t="shared" si="17"/>
        <v>2.3966834081716617</v>
      </c>
      <c r="AV61" s="22">
        <f t="shared" si="17"/>
        <v>2.3796735555727282</v>
      </c>
      <c r="AW61" s="22">
        <f t="shared" si="17"/>
        <v>2.3606037382543885</v>
      </c>
      <c r="AY61" s="79"/>
    </row>
    <row r="62" spans="1:51" x14ac:dyDescent="0.25">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0.37917034791782095</v>
      </c>
      <c r="O62" s="22">
        <f t="shared" si="17"/>
        <v>0.38707850955818845</v>
      </c>
      <c r="P62" s="22">
        <f t="shared" si="17"/>
        <v>0.39252728601928993</v>
      </c>
      <c r="Q62" s="22">
        <f t="shared" si="17"/>
        <v>0.39996713645364929</v>
      </c>
      <c r="R62" s="22">
        <f t="shared" si="17"/>
        <v>0.40776627193753145</v>
      </c>
      <c r="S62" s="22">
        <f t="shared" si="17"/>
        <v>0.37667603209003642</v>
      </c>
      <c r="T62" s="22">
        <f t="shared" si="17"/>
        <v>0.39319829349368901</v>
      </c>
      <c r="U62" s="22">
        <f t="shared" si="17"/>
        <v>0.40651073850091568</v>
      </c>
      <c r="V62" s="22">
        <f t="shared" si="17"/>
        <v>0.41883777618681156</v>
      </c>
      <c r="W62" s="22">
        <f t="shared" si="17"/>
        <v>0.43210834173546991</v>
      </c>
      <c r="X62" s="22">
        <f t="shared" si="17"/>
        <v>0.44471820797584138</v>
      </c>
      <c r="Y62" s="22">
        <f t="shared" si="17"/>
        <v>0.45579202561855575</v>
      </c>
      <c r="Z62" s="22">
        <f t="shared" si="17"/>
        <v>0.46688767864773401</v>
      </c>
      <c r="AA62" s="22">
        <f t="shared" si="17"/>
        <v>0.47832794169044557</v>
      </c>
      <c r="AB62" s="22">
        <f t="shared" si="17"/>
        <v>0.49354316638117485</v>
      </c>
      <c r="AC62" s="22">
        <f t="shared" si="17"/>
        <v>0.50720133355744135</v>
      </c>
      <c r="AD62" s="22">
        <f t="shared" si="17"/>
        <v>0.52493402135851019</v>
      </c>
      <c r="AE62" s="22">
        <f t="shared" si="17"/>
        <v>0.54356227633418619</v>
      </c>
      <c r="AF62" s="22">
        <f t="shared" si="17"/>
        <v>0.56544924311344658</v>
      </c>
      <c r="AG62" s="22">
        <f t="shared" si="17"/>
        <v>0.58920311318291363</v>
      </c>
      <c r="AH62" s="22">
        <f t="shared" si="17"/>
        <v>0.6088233818930231</v>
      </c>
      <c r="AI62" s="22">
        <f t="shared" si="17"/>
        <v>0.62872949624429197</v>
      </c>
      <c r="AJ62" s="22">
        <f t="shared" si="17"/>
        <v>0.65059005797989167</v>
      </c>
      <c r="AK62" s="22">
        <f t="shared" si="17"/>
        <v>0.67265323795414922</v>
      </c>
      <c r="AL62" s="22">
        <f t="shared" si="17"/>
        <v>0.69689344896928751</v>
      </c>
      <c r="AM62" s="22">
        <f t="shared" si="17"/>
        <v>0.72091902847459577</v>
      </c>
      <c r="AN62" s="22">
        <f t="shared" si="17"/>
        <v>0.74740845957604862</v>
      </c>
      <c r="AO62" s="22">
        <f t="shared" si="17"/>
        <v>0.7744824598804716</v>
      </c>
      <c r="AP62" s="22">
        <f t="shared" si="17"/>
        <v>0.80252246420205398</v>
      </c>
      <c r="AQ62" s="22">
        <f t="shared" si="17"/>
        <v>0.8316670548177354</v>
      </c>
      <c r="AR62" s="22">
        <f t="shared" si="17"/>
        <v>0.86217101167391774</v>
      </c>
      <c r="AS62" s="22">
        <f t="shared" si="17"/>
        <v>0.89527238744022375</v>
      </c>
      <c r="AT62" s="22">
        <f t="shared" si="17"/>
        <v>0.91701769401678324</v>
      </c>
      <c r="AU62" s="22">
        <f t="shared" si="17"/>
        <v>0.93718874876960145</v>
      </c>
      <c r="AV62" s="22">
        <f t="shared" si="17"/>
        <v>0.95785603567634969</v>
      </c>
      <c r="AW62" s="22">
        <f t="shared" si="17"/>
        <v>0.97826878074522516</v>
      </c>
      <c r="AY62" s="79"/>
    </row>
    <row r="63" spans="1:51" x14ac:dyDescent="0.25">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5.8466784388382181E-2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5.9487136668657889E-2</v>
      </c>
      <c r="T63" s="22">
        <f t="shared" si="17"/>
        <v>5.9743014439685667E-2</v>
      </c>
      <c r="U63" s="22">
        <f t="shared" si="17"/>
        <v>6.0026197232317932E-2</v>
      </c>
      <c r="V63" s="22">
        <f t="shared" si="17"/>
        <v>6.0323333590007834E-2</v>
      </c>
      <c r="W63" s="22">
        <f t="shared" si="17"/>
        <v>6.0637252093937416E-2</v>
      </c>
      <c r="X63" s="22">
        <f t="shared" si="17"/>
        <v>6.0965978961068618E-2</v>
      </c>
      <c r="Y63" s="22">
        <f t="shared" si="17"/>
        <v>6.1270518649062564E-2</v>
      </c>
      <c r="Z63" s="22">
        <f t="shared" si="17"/>
        <v>6.1550646504743109E-2</v>
      </c>
      <c r="AA63" s="22">
        <f t="shared" si="17"/>
        <v>6.1805150965477944E-2</v>
      </c>
      <c r="AB63" s="22">
        <f t="shared" si="17"/>
        <v>6.2035537883044806E-2</v>
      </c>
      <c r="AC63" s="22">
        <f t="shared" si="17"/>
        <v>6.2235996387443038E-2</v>
      </c>
      <c r="AD63" s="22">
        <f t="shared" si="17"/>
        <v>6.2434208191000609E-2</v>
      </c>
      <c r="AE63" s="22">
        <f t="shared" si="17"/>
        <v>6.2627965821638196E-2</v>
      </c>
      <c r="AF63" s="22">
        <f t="shared" si="17"/>
        <v>6.2818604638054526E-2</v>
      </c>
      <c r="AG63" s="22">
        <f t="shared" si="17"/>
        <v>6.3004393420797375E-2</v>
      </c>
      <c r="AH63" s="22">
        <f t="shared" si="17"/>
        <v>6.3179994696453259E-2</v>
      </c>
      <c r="AI63" s="22">
        <f t="shared" si="17"/>
        <v>6.3351616115211687E-2</v>
      </c>
      <c r="AJ63" s="22">
        <f t="shared" si="17"/>
        <v>6.3520152973213104E-2</v>
      </c>
      <c r="AK63" s="22">
        <f t="shared" si="17"/>
        <v>6.3683816827928313E-2</v>
      </c>
      <c r="AL63" s="22">
        <f t="shared" si="17"/>
        <v>6.3843756506613461E-2</v>
      </c>
      <c r="AM63" s="22">
        <f t="shared" si="17"/>
        <v>6.3997752805793354E-2</v>
      </c>
      <c r="AN63" s="22">
        <f t="shared" si="17"/>
        <v>6.4149094607679896E-2</v>
      </c>
      <c r="AO63" s="22">
        <f t="shared" si="17"/>
        <v>6.4295347872563538E-2</v>
      </c>
      <c r="AP63" s="22">
        <f t="shared" si="17"/>
        <v>6.4436496076787406E-2</v>
      </c>
      <c r="AQ63" s="22">
        <f t="shared" si="17"/>
        <v>6.4572348091971418E-2</v>
      </c>
      <c r="AR63" s="22">
        <f t="shared" si="17"/>
        <v>6.4702808609689966E-2</v>
      </c>
      <c r="AS63" s="22">
        <f t="shared" si="17"/>
        <v>6.4829448704797399E-2</v>
      </c>
      <c r="AT63" s="22">
        <f t="shared" si="17"/>
        <v>6.4941869766295554E-2</v>
      </c>
      <c r="AU63" s="22">
        <f t="shared" si="17"/>
        <v>6.5047073413245379E-2</v>
      </c>
      <c r="AV63" s="22">
        <f t="shared" si="17"/>
        <v>6.5146352785998146E-2</v>
      </c>
      <c r="AW63" s="22">
        <f t="shared" si="17"/>
        <v>6.5238963783934262E-2</v>
      </c>
      <c r="AY63" s="79"/>
    </row>
    <row r="64" spans="1:51" x14ac:dyDescent="0.25">
      <c r="A64" s="95" t="str">
        <f t="shared" si="0"/>
        <v>FS Organic</v>
      </c>
      <c r="B64" s="95" t="s">
        <v>1004</v>
      </c>
      <c r="C64" s="95" t="s">
        <v>1127</v>
      </c>
      <c r="D64" t="s">
        <v>369</v>
      </c>
      <c r="E64" t="s">
        <v>55</v>
      </c>
      <c r="F64" t="s">
        <v>421</v>
      </c>
      <c r="G64" t="s">
        <v>1166</v>
      </c>
      <c r="H64" t="s">
        <v>1167</v>
      </c>
      <c r="I64" t="s">
        <v>139</v>
      </c>
      <c r="J64" t="s">
        <v>287</v>
      </c>
      <c r="K64" s="22">
        <f t="shared" si="16"/>
        <v>4.749693023694599E-2</v>
      </c>
      <c r="L64" s="22">
        <f t="shared" si="17"/>
        <v>4.7522611675988952E-2</v>
      </c>
      <c r="M64" s="22">
        <f t="shared" si="17"/>
        <v>4.7584015033260256E-2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4.8414443091717149E-2</v>
      </c>
      <c r="T64" s="22">
        <f t="shared" si="17"/>
        <v>4.8622692815566873E-2</v>
      </c>
      <c r="U64" s="22">
        <f t="shared" si="17"/>
        <v>4.8853165115398924E-2</v>
      </c>
      <c r="V64" s="22">
        <f t="shared" si="17"/>
        <v>4.9094993720463338E-2</v>
      </c>
      <c r="W64" s="22">
        <f t="shared" si="17"/>
        <v>4.9350480711349939E-2</v>
      </c>
      <c r="X64" s="22">
        <f t="shared" si="17"/>
        <v>4.9618019696964402E-2</v>
      </c>
      <c r="Y64" s="22">
        <f t="shared" si="17"/>
        <v>4.9865873606552896E-2</v>
      </c>
      <c r="Z64" s="22">
        <f t="shared" si="17"/>
        <v>5.009385960296743E-2</v>
      </c>
      <c r="AA64" s="22">
        <f t="shared" si="17"/>
        <v>5.0300991638914397E-2</v>
      </c>
      <c r="AB64" s="22">
        <f t="shared" si="17"/>
        <v>5.0488495273048703E-2</v>
      </c>
      <c r="AC64" s="22">
        <f t="shared" si="17"/>
        <v>5.065164124706819E-2</v>
      </c>
      <c r="AD64" s="22">
        <f t="shared" si="17"/>
        <v>5.0812958712000068E-2</v>
      </c>
      <c r="AE64" s="22">
        <f t="shared" si="17"/>
        <v>5.0970651085636066E-2</v>
      </c>
      <c r="AF64" s="22">
        <f t="shared" si="17"/>
        <v>5.1125805168440057E-2</v>
      </c>
      <c r="AG64" s="22">
        <f t="shared" si="17"/>
        <v>5.1277011983104616E-2</v>
      </c>
      <c r="AH64" s="22">
        <f t="shared" si="17"/>
        <v>5.1419927551800221E-2</v>
      </c>
      <c r="AI64" s="22">
        <f t="shared" si="17"/>
        <v>5.1559604057967945E-2</v>
      </c>
      <c r="AJ64" s="22">
        <f t="shared" si="17"/>
        <v>5.1696770150967429E-2</v>
      </c>
      <c r="AK64" s="22">
        <f t="shared" si="17"/>
        <v>5.1829970281685019E-2</v>
      </c>
      <c r="AL64" s="22">
        <f t="shared" si="17"/>
        <v>5.1960139439345784E-2</v>
      </c>
      <c r="AM64" s="22">
        <f t="shared" si="17"/>
        <v>5.2085471493979824E-2</v>
      </c>
      <c r="AN64" s="22">
        <f t="shared" si="17"/>
        <v>5.2208643148646039E-2</v>
      </c>
      <c r="AO64" s="22">
        <f t="shared" si="17"/>
        <v>5.2327673425882723E-2</v>
      </c>
      <c r="AP64" s="22">
        <f t="shared" si="17"/>
        <v>5.2442548877679275E-2</v>
      </c>
      <c r="AQ64" s="22">
        <f t="shared" si="17"/>
        <v>5.2553113951514609E-2</v>
      </c>
      <c r="AR64" s="22">
        <f t="shared" si="17"/>
        <v>5.2659291079285624E-2</v>
      </c>
      <c r="AS64" s="22">
        <f t="shared" si="17"/>
        <v>5.276235890236574E-2</v>
      </c>
      <c r="AT64" s="22">
        <f t="shared" si="17"/>
        <v>5.2853854364897902E-2</v>
      </c>
      <c r="AU64" s="22">
        <f t="shared" si="17"/>
        <v>5.2939475833059385E-2</v>
      </c>
      <c r="AV64" s="22">
        <f t="shared" si="17"/>
        <v>5.3020275747318032E-2</v>
      </c>
      <c r="AW64" s="22">
        <f t="shared" si="17"/>
        <v>5.3095648510915985E-2</v>
      </c>
      <c r="AY64" s="79"/>
    </row>
    <row r="65" spans="1:51" x14ac:dyDescent="0.25">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7.4998072258013228E-3</v>
      </c>
      <c r="T65" s="22">
        <f t="shared" si="17"/>
        <v>7.5532280635644995E-3</v>
      </c>
      <c r="U65" s="22">
        <f t="shared" si="17"/>
        <v>7.6110757519539099E-3</v>
      </c>
      <c r="V65" s="22">
        <f t="shared" si="17"/>
        <v>7.6708322973760741E-3</v>
      </c>
      <c r="W65" s="22">
        <f t="shared" si="17"/>
        <v>7.7330688655908855E-3</v>
      </c>
      <c r="X65" s="22">
        <f t="shared" si="17"/>
        <v>7.7974375833055254E-3</v>
      </c>
      <c r="Y65" s="22">
        <f t="shared" si="17"/>
        <v>7.8565987292690924E-3</v>
      </c>
      <c r="Z65" s="22">
        <f t="shared" si="17"/>
        <v>7.9105801662085577E-3</v>
      </c>
      <c r="AA65" s="22">
        <f t="shared" si="17"/>
        <v>7.9592192250792417E-3</v>
      </c>
      <c r="AB65" s="22">
        <f t="shared" si="17"/>
        <v>8.0028602477445615E-3</v>
      </c>
      <c r="AC65" s="22">
        <f t="shared" si="17"/>
        <v>8.0404712467886264E-3</v>
      </c>
      <c r="AD65" s="22">
        <f t="shared" si="17"/>
        <v>8.0772824053071957E-3</v>
      </c>
      <c r="AE65" s="22">
        <f t="shared" si="17"/>
        <v>8.1129059201156505E-3</v>
      </c>
      <c r="AF65" s="22">
        <f t="shared" si="17"/>
        <v>8.1476144925942233E-3</v>
      </c>
      <c r="AG65" s="22">
        <f t="shared" si="17"/>
        <v>8.1811075843423522E-3</v>
      </c>
      <c r="AH65" s="22">
        <f t="shared" si="17"/>
        <v>8.2124171857509403E-3</v>
      </c>
      <c r="AI65" s="22">
        <f t="shared" si="17"/>
        <v>8.2427169782868757E-3</v>
      </c>
      <c r="AJ65" s="22">
        <f t="shared" si="17"/>
        <v>8.2721896532553397E-3</v>
      </c>
      <c r="AK65" s="22">
        <f t="shared" si="17"/>
        <v>8.300520909512615E-3</v>
      </c>
      <c r="AL65" s="22">
        <f t="shared" si="17"/>
        <v>8.3279381602152681E-3</v>
      </c>
      <c r="AM65" s="22">
        <f t="shared" si="17"/>
        <v>8.3540478386607362E-3</v>
      </c>
      <c r="AN65" s="22">
        <f t="shared" si="17"/>
        <v>8.3794680727788239E-3</v>
      </c>
      <c r="AO65" s="22">
        <f t="shared" si="17"/>
        <v>8.4037647094295665E-3</v>
      </c>
      <c r="AP65" s="22">
        <f t="shared" si="17"/>
        <v>8.4269475935936072E-3</v>
      </c>
      <c r="AQ65" s="22">
        <f t="shared" si="17"/>
        <v>8.4489940589773712E-3</v>
      </c>
      <c r="AR65" s="22">
        <f t="shared" si="17"/>
        <v>8.4698984843180978E-3</v>
      </c>
      <c r="AS65" s="22">
        <f t="shared" si="17"/>
        <v>8.4899576548560663E-3</v>
      </c>
      <c r="AT65" s="22">
        <f t="shared" si="17"/>
        <v>8.507293913120384E-3</v>
      </c>
      <c r="AU65" s="22">
        <f t="shared" si="17"/>
        <v>8.5231936937218318E-3</v>
      </c>
      <c r="AV65" s="22">
        <f t="shared" si="17"/>
        <v>8.5379021204019905E-3</v>
      </c>
      <c r="AW65" s="22">
        <f t="shared" si="17"/>
        <v>8.5512944615970029E-3</v>
      </c>
      <c r="AY65" s="79"/>
    </row>
    <row r="66" spans="1:51" x14ac:dyDescent="0.25">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9.0493119451033485E-2</v>
      </c>
      <c r="T66" s="22">
        <f t="shared" si="17"/>
        <v>9.1137698452510532E-2</v>
      </c>
      <c r="U66" s="22">
        <f t="shared" si="17"/>
        <v>9.1835692096584459E-2</v>
      </c>
      <c r="V66" s="22">
        <f t="shared" si="17"/>
        <v>9.2556718122995582E-2</v>
      </c>
      <c r="W66" s="22">
        <f t="shared" si="17"/>
        <v>9.3307668251728204E-2</v>
      </c>
      <c r="X66" s="22">
        <f t="shared" si="17"/>
        <v>9.4084345022968627E-2</v>
      </c>
      <c r="Y66" s="22">
        <f t="shared" si="17"/>
        <v>9.4798186924147487E-2</v>
      </c>
      <c r="Z66" s="22">
        <f t="shared" si="17"/>
        <v>9.5449530148583428E-2</v>
      </c>
      <c r="AA66" s="22">
        <f t="shared" si="17"/>
        <v>9.6036411921921333E-2</v>
      </c>
      <c r="AB66" s="22">
        <f t="shared" si="17"/>
        <v>9.6562987093537972E-2</v>
      </c>
      <c r="AC66" s="22">
        <f t="shared" si="17"/>
        <v>9.7016803641976443E-2</v>
      </c>
      <c r="AD66" s="22">
        <f t="shared" si="17"/>
        <v>9.7460969267126357E-2</v>
      </c>
      <c r="AE66" s="22">
        <f t="shared" si="17"/>
        <v>9.7890804712727805E-2</v>
      </c>
      <c r="AF66" s="22">
        <f t="shared" si="17"/>
        <v>9.8309600409832221E-2</v>
      </c>
      <c r="AG66" s="22">
        <f t="shared" si="17"/>
        <v>9.8713730044247494E-2</v>
      </c>
      <c r="AH66" s="22">
        <f t="shared" si="17"/>
        <v>9.9091513554533509E-2</v>
      </c>
      <c r="AI66" s="22">
        <f t="shared" si="17"/>
        <v>9.9457112650982657E-2</v>
      </c>
      <c r="AJ66" s="22">
        <f t="shared" si="17"/>
        <v>9.9812731697734594E-2</v>
      </c>
      <c r="AK66" s="22">
        <f t="shared" si="17"/>
        <v>0.10015457831852072</v>
      </c>
      <c r="AL66" s="22">
        <f t="shared" si="17"/>
        <v>0.10048539649399577</v>
      </c>
      <c r="AM66" s="22">
        <f t="shared" si="17"/>
        <v>0.10080043742495001</v>
      </c>
      <c r="AN66" s="22">
        <f t="shared" si="17"/>
        <v>0.10110715947969924</v>
      </c>
      <c r="AO66" s="22">
        <f t="shared" si="17"/>
        <v>0.10140032414066948</v>
      </c>
      <c r="AP66" s="22">
        <f t="shared" si="17"/>
        <v>0.10168005019798185</v>
      </c>
      <c r="AQ66" s="22">
        <f t="shared" si="17"/>
        <v>0.10194606415879172</v>
      </c>
      <c r="AR66" s="22">
        <f t="shared" si="17"/>
        <v>0.10219829819660883</v>
      </c>
      <c r="AS66" s="22">
        <f t="shared" si="17"/>
        <v>0.10244033333977036</v>
      </c>
      <c r="AT66" s="22">
        <f t="shared" si="17"/>
        <v>0.10264951366170581</v>
      </c>
      <c r="AU66" s="22">
        <f t="shared" si="17"/>
        <v>0.10284136135883891</v>
      </c>
      <c r="AV66" s="22">
        <f t="shared" si="17"/>
        <v>0.10301883410879509</v>
      </c>
      <c r="AW66" s="22">
        <f t="shared" si="17"/>
        <v>0.10318042689311628</v>
      </c>
      <c r="AY66" s="79"/>
    </row>
    <row r="67" spans="1:51" x14ac:dyDescent="0.25">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5">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5">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0.12100901910044999</v>
      </c>
      <c r="P69" s="22">
        <f t="shared" si="18"/>
        <v>0.11845842648899828</v>
      </c>
      <c r="Q69" s="22">
        <f t="shared" si="18"/>
        <v>0.11660641339960404</v>
      </c>
      <c r="R69" s="22">
        <f t="shared" si="18"/>
        <v>0.11491827863139022</v>
      </c>
      <c r="S69" s="22">
        <f t="shared" si="18"/>
        <v>0.10246225411389839</v>
      </c>
      <c r="T69" s="22">
        <f t="shared" si="18"/>
        <v>0.10398219659413972</v>
      </c>
      <c r="U69" s="22">
        <f t="shared" si="18"/>
        <v>0.10453917902952227</v>
      </c>
      <c r="V69" s="22">
        <f t="shared" si="18"/>
        <v>0.10478423511353824</v>
      </c>
      <c r="W69" s="22">
        <f t="shared" si="18"/>
        <v>0.10522314830194876</v>
      </c>
      <c r="X69" s="22">
        <f t="shared" si="18"/>
        <v>0.10544497660282141</v>
      </c>
      <c r="Y69" s="22">
        <f t="shared" si="18"/>
        <v>0.10527306926924856</v>
      </c>
      <c r="Z69" s="22">
        <f t="shared" si="18"/>
        <v>0.10509986217593233</v>
      </c>
      <c r="AA69" s="22">
        <f t="shared" si="18"/>
        <v>0.10499897358466485</v>
      </c>
      <c r="AB69" s="22">
        <f t="shared" si="18"/>
        <v>0.10573379241848511</v>
      </c>
      <c r="AC69" s="22">
        <f t="shared" si="18"/>
        <v>0.10607911779473303</v>
      </c>
      <c r="AD69" s="22">
        <f t="shared" si="18"/>
        <v>0.10695883384496749</v>
      </c>
      <c r="AE69" s="22">
        <f t="shared" si="18"/>
        <v>0.10794064641753048</v>
      </c>
      <c r="AF69" s="22">
        <f t="shared" si="18"/>
        <v>0.10949489472448327</v>
      </c>
      <c r="AG69" s="22">
        <f t="shared" si="18"/>
        <v>0.11130134010210363</v>
      </c>
      <c r="AH69" s="22">
        <f t="shared" si="18"/>
        <v>0.11217758279110658</v>
      </c>
      <c r="AI69" s="22">
        <f t="shared" si="18"/>
        <v>0.11302008795308296</v>
      </c>
      <c r="AJ69" s="22">
        <f t="shared" si="18"/>
        <v>0.11413630795198265</v>
      </c>
      <c r="AK69" s="22">
        <f t="shared" si="18"/>
        <v>0.11518905443571475</v>
      </c>
      <c r="AL69" s="22">
        <f t="shared" si="18"/>
        <v>0.11652683473000762</v>
      </c>
      <c r="AM69" s="22">
        <f t="shared" si="18"/>
        <v>0.1177164310462694</v>
      </c>
      <c r="AN69" s="22">
        <f t="shared" si="18"/>
        <v>0.11936934098404542</v>
      </c>
      <c r="AO69" s="22">
        <f t="shared" si="18"/>
        <v>0.12100010902582652</v>
      </c>
      <c r="AP69" s="22">
        <f t="shared" si="18"/>
        <v>0.12266794572678559</v>
      </c>
      <c r="AQ69" s="22">
        <f t="shared" si="18"/>
        <v>0.1243886772348972</v>
      </c>
      <c r="AR69" s="22">
        <f t="shared" si="18"/>
        <v>0.12619434997311832</v>
      </c>
      <c r="AS69" s="22">
        <f t="shared" si="18"/>
        <v>0.12826119231503388</v>
      </c>
      <c r="AT69" s="22">
        <f t="shared" si="18"/>
        <v>0.12851878850422907</v>
      </c>
      <c r="AU69" s="22">
        <f t="shared" si="18"/>
        <v>0.12848620579408074</v>
      </c>
      <c r="AV69" s="22">
        <f t="shared" si="18"/>
        <v>0.12847131417780056</v>
      </c>
      <c r="AW69" s="22">
        <f t="shared" si="18"/>
        <v>0.12836800011337407</v>
      </c>
      <c r="AY69" s="79"/>
    </row>
    <row r="70" spans="1:51" x14ac:dyDescent="0.25">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3.0700450247237825E-2</v>
      </c>
      <c r="P70" s="22">
        <f t="shared" si="18"/>
        <v>3.0053355161673623E-2</v>
      </c>
      <c r="Q70" s="22">
        <f t="shared" si="18"/>
        <v>2.9583492368545915E-2</v>
      </c>
      <c r="R70" s="22">
        <f t="shared" si="18"/>
        <v>2.9155206131309681E-2</v>
      </c>
      <c r="S70" s="22">
        <f t="shared" si="18"/>
        <v>2.5995065144957277E-2</v>
      </c>
      <c r="T70" s="22">
        <f t="shared" si="18"/>
        <v>2.6380680356453017E-2</v>
      </c>
      <c r="U70" s="22">
        <f t="shared" si="18"/>
        <v>2.652198892727824E-2</v>
      </c>
      <c r="V70" s="22">
        <f t="shared" si="18"/>
        <v>2.6584160591597496E-2</v>
      </c>
      <c r="W70" s="22">
        <f t="shared" si="18"/>
        <v>2.6695514543590679E-2</v>
      </c>
      <c r="X70" s="22">
        <f t="shared" si="18"/>
        <v>2.6751793230625709E-2</v>
      </c>
      <c r="Y70" s="22">
        <f t="shared" si="18"/>
        <v>2.6708179683629613E-2</v>
      </c>
      <c r="Z70" s="22">
        <f t="shared" si="18"/>
        <v>2.6664236382623187E-2</v>
      </c>
      <c r="AA70" s="22">
        <f t="shared" si="18"/>
        <v>2.6638640561751768E-2</v>
      </c>
      <c r="AB70" s="22">
        <f t="shared" si="18"/>
        <v>2.6825066905970845E-2</v>
      </c>
      <c r="AC70" s="22">
        <f t="shared" si="18"/>
        <v>2.6912677272631261E-2</v>
      </c>
      <c r="AD70" s="22">
        <f t="shared" si="18"/>
        <v>2.7135864593978775E-2</v>
      </c>
      <c r="AE70" s="22">
        <f t="shared" si="18"/>
        <v>2.7384954192920665E-2</v>
      </c>
      <c r="AF70" s="22">
        <f t="shared" si="18"/>
        <v>2.7779272923657991E-2</v>
      </c>
      <c r="AG70" s="22">
        <f t="shared" si="18"/>
        <v>2.8237575014297609E-2</v>
      </c>
      <c r="AH70" s="22">
        <f t="shared" si="18"/>
        <v>2.8459881130636851E-2</v>
      </c>
      <c r="AI70" s="22">
        <f t="shared" si="18"/>
        <v>2.8673627907534742E-2</v>
      </c>
      <c r="AJ70" s="22">
        <f t="shared" si="18"/>
        <v>2.8956817183804672E-2</v>
      </c>
      <c r="AK70" s="22">
        <f t="shared" si="18"/>
        <v>2.9223902986888022E-2</v>
      </c>
      <c r="AL70" s="22">
        <f t="shared" si="18"/>
        <v>2.956330295617941E-2</v>
      </c>
      <c r="AM70" s="22">
        <f t="shared" si="18"/>
        <v>2.9865108084368867E-2</v>
      </c>
      <c r="AN70" s="22">
        <f t="shared" si="18"/>
        <v>3.0284457647608735E-2</v>
      </c>
      <c r="AO70" s="22">
        <f t="shared" si="18"/>
        <v>3.0698189727280625E-2</v>
      </c>
      <c r="AP70" s="22">
        <f t="shared" si="18"/>
        <v>3.11213262673414E-2</v>
      </c>
      <c r="AQ70" s="22">
        <f t="shared" si="18"/>
        <v>3.1557882421968046E-2</v>
      </c>
      <c r="AR70" s="22">
        <f t="shared" si="18"/>
        <v>3.2015988491041578E-2</v>
      </c>
      <c r="AS70" s="22">
        <f t="shared" si="18"/>
        <v>3.254035428591006E-2</v>
      </c>
      <c r="AT70" s="22">
        <f t="shared" si="18"/>
        <v>3.2605707422800632E-2</v>
      </c>
      <c r="AU70" s="22">
        <f t="shared" si="18"/>
        <v>3.2597441064811244E-2</v>
      </c>
      <c r="AV70" s="22">
        <f t="shared" si="18"/>
        <v>3.2593663004893809E-2</v>
      </c>
      <c r="AW70" s="22">
        <f t="shared" si="18"/>
        <v>3.2567451832219714E-2</v>
      </c>
      <c r="AY70" s="79"/>
    </row>
    <row r="71" spans="1:51" x14ac:dyDescent="0.25">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0.16019971617730655</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0.17531753251219057</v>
      </c>
      <c r="S71" s="22">
        <f t="shared" si="18"/>
        <v>0.16825333375264134</v>
      </c>
      <c r="T71" s="22">
        <f t="shared" si="18"/>
        <v>0.17302828294591105</v>
      </c>
      <c r="U71" s="22">
        <f t="shared" si="18"/>
        <v>0.17706279668292071</v>
      </c>
      <c r="V71" s="22">
        <f t="shared" si="18"/>
        <v>0.18086358169153297</v>
      </c>
      <c r="W71" s="22">
        <f t="shared" si="18"/>
        <v>0.18489109723713351</v>
      </c>
      <c r="X71" s="22">
        <f t="shared" si="18"/>
        <v>0.18876653358422518</v>
      </c>
      <c r="Y71" s="22">
        <f t="shared" si="18"/>
        <v>0.19221701140777733</v>
      </c>
      <c r="Z71" s="22">
        <f t="shared" si="18"/>
        <v>0.19560720594272279</v>
      </c>
      <c r="AA71" s="22">
        <f t="shared" si="18"/>
        <v>0.1990097168831185</v>
      </c>
      <c r="AB71" s="22">
        <f t="shared" si="18"/>
        <v>0.20321999511902894</v>
      </c>
      <c r="AC71" s="22">
        <f t="shared" si="18"/>
        <v>0.20699049302530592</v>
      </c>
      <c r="AD71" s="22">
        <f t="shared" si="18"/>
        <v>0.2113552160123123</v>
      </c>
      <c r="AE71" s="22">
        <f t="shared" si="18"/>
        <v>0.21587260038156506</v>
      </c>
      <c r="AF71" s="22">
        <f t="shared" si="18"/>
        <v>0.22107952288176502</v>
      </c>
      <c r="AG71" s="22">
        <f t="shared" si="18"/>
        <v>0.22664776481187326</v>
      </c>
      <c r="AH71" s="22">
        <f t="shared" si="18"/>
        <v>0.23121292564664225</v>
      </c>
      <c r="AI71" s="22">
        <f t="shared" si="18"/>
        <v>0.23579019102892834</v>
      </c>
      <c r="AJ71" s="22">
        <f t="shared" si="18"/>
        <v>0.24075237126344184</v>
      </c>
      <c r="AK71" s="22">
        <f t="shared" si="18"/>
        <v>0.24570245634840604</v>
      </c>
      <c r="AL71" s="22">
        <f t="shared" si="18"/>
        <v>0.25107769029010202</v>
      </c>
      <c r="AM71" s="22">
        <f t="shared" si="18"/>
        <v>0.25634323263098618</v>
      </c>
      <c r="AN71" s="22">
        <f t="shared" si="18"/>
        <v>0.26229410095269262</v>
      </c>
      <c r="AO71" s="22">
        <f t="shared" si="18"/>
        <v>0.2683187022285074</v>
      </c>
      <c r="AP71" s="22">
        <f t="shared" si="18"/>
        <v>0.27449880857406406</v>
      </c>
      <c r="AQ71" s="22">
        <f t="shared" si="18"/>
        <v>0.28086219308625354</v>
      </c>
      <c r="AR71" s="22">
        <f t="shared" si="18"/>
        <v>0.28746139159021494</v>
      </c>
      <c r="AS71" s="22">
        <f t="shared" si="18"/>
        <v>0.29456224347667398</v>
      </c>
      <c r="AT71" s="22">
        <f t="shared" si="18"/>
        <v>0.29915834644662398</v>
      </c>
      <c r="AU71" s="22">
        <f t="shared" si="18"/>
        <v>0.30337210846687507</v>
      </c>
      <c r="AV71" s="22">
        <f t="shared" si="18"/>
        <v>0.30764910858335387</v>
      </c>
      <c r="AW71" s="22">
        <f t="shared" si="18"/>
        <v>0.31182842143593498</v>
      </c>
      <c r="AY71" s="79"/>
    </row>
    <row r="72" spans="1:51" x14ac:dyDescent="0.25">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0.81503229757580642</v>
      </c>
      <c r="P72" s="22">
        <f t="shared" si="18"/>
        <v>0.80443274266431908</v>
      </c>
      <c r="Q72" s="22">
        <f t="shared" si="18"/>
        <v>0.79997057217510759</v>
      </c>
      <c r="R72" s="22">
        <f t="shared" si="18"/>
        <v>0.79652072541357855</v>
      </c>
      <c r="S72" s="22">
        <f t="shared" si="18"/>
        <v>0.68216960817969541</v>
      </c>
      <c r="T72" s="22">
        <f t="shared" si="18"/>
        <v>0.70968595229173803</v>
      </c>
      <c r="U72" s="22">
        <f t="shared" si="18"/>
        <v>0.72724490379815299</v>
      </c>
      <c r="V72" s="22">
        <f t="shared" si="18"/>
        <v>0.74158434073415547</v>
      </c>
      <c r="W72" s="22">
        <f t="shared" si="18"/>
        <v>0.75806192710793396</v>
      </c>
      <c r="X72" s="22">
        <f t="shared" si="18"/>
        <v>0.77225740624655259</v>
      </c>
      <c r="Y72" s="22">
        <f t="shared" si="18"/>
        <v>0.78250382942037</v>
      </c>
      <c r="Z72" s="22">
        <f t="shared" si="18"/>
        <v>0.79308205825747924</v>
      </c>
      <c r="AA72" s="22">
        <f t="shared" si="18"/>
        <v>0.80485338465380685</v>
      </c>
      <c r="AB72" s="22">
        <f t="shared" si="18"/>
        <v>0.82670871938436774</v>
      </c>
      <c r="AC72" s="22">
        <f t="shared" si="18"/>
        <v>0.84466917884682269</v>
      </c>
      <c r="AD72" s="22">
        <f t="shared" si="18"/>
        <v>0.86930442799845664</v>
      </c>
      <c r="AE72" s="22">
        <f t="shared" si="18"/>
        <v>0.89567255063834628</v>
      </c>
      <c r="AF72" s="22">
        <f t="shared" si="18"/>
        <v>0.92956920436931123</v>
      </c>
      <c r="AG72" s="22">
        <f t="shared" si="18"/>
        <v>0.96732795393949833</v>
      </c>
      <c r="AH72" s="22">
        <f t="shared" si="18"/>
        <v>0.99431368977834889</v>
      </c>
      <c r="AI72" s="22">
        <f t="shared" si="18"/>
        <v>1.0214212814142465</v>
      </c>
      <c r="AJ72" s="22">
        <f t="shared" si="18"/>
        <v>1.0525931860076549</v>
      </c>
      <c r="AK72" s="22">
        <f t="shared" si="18"/>
        <v>1.0836051530143598</v>
      </c>
      <c r="AL72" s="22">
        <f t="shared" si="18"/>
        <v>1.1190272494816038</v>
      </c>
      <c r="AM72" s="22">
        <f t="shared" si="18"/>
        <v>1.1532560579426376</v>
      </c>
      <c r="AN72" s="22">
        <f t="shared" si="18"/>
        <v>1.1944749373875045</v>
      </c>
      <c r="AO72" s="22">
        <f t="shared" si="18"/>
        <v>1.2363171682699117</v>
      </c>
      <c r="AP72" s="22">
        <f t="shared" si="18"/>
        <v>1.2796166318750859</v>
      </c>
      <c r="AQ72" s="22">
        <f t="shared" si="18"/>
        <v>1.3246420784644268</v>
      </c>
      <c r="AR72" s="22">
        <f t="shared" si="18"/>
        <v>1.3719053422031866</v>
      </c>
      <c r="AS72" s="22">
        <f t="shared" si="18"/>
        <v>1.4240068691660699</v>
      </c>
      <c r="AT72" s="22">
        <f t="shared" si="18"/>
        <v>1.4509822830012102</v>
      </c>
      <c r="AU72" s="22">
        <f t="shared" si="18"/>
        <v>1.4742409868070054</v>
      </c>
      <c r="AV72" s="22">
        <f t="shared" si="18"/>
        <v>1.4982339575902788</v>
      </c>
      <c r="AW72" s="22">
        <f t="shared" si="18"/>
        <v>1.5213819357492457</v>
      </c>
      <c r="AY72" s="79"/>
    </row>
    <row r="73" spans="1:51" x14ac:dyDescent="0.25">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5">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1.0806188340462277</v>
      </c>
      <c r="T74" s="22">
        <f t="shared" si="18"/>
        <v>1.0949768742732389</v>
      </c>
      <c r="U74" s="22">
        <f t="shared" si="18"/>
        <v>1.106701565427328</v>
      </c>
      <c r="V74" s="22">
        <f t="shared" si="18"/>
        <v>1.1176443352920022</v>
      </c>
      <c r="W74" s="22">
        <f t="shared" si="18"/>
        <v>1.1295193974455644</v>
      </c>
      <c r="X74" s="22">
        <f t="shared" si="18"/>
        <v>1.1409161084696087</v>
      </c>
      <c r="Y74" s="22">
        <f t="shared" si="18"/>
        <v>1.1506650248532637</v>
      </c>
      <c r="Z74" s="22">
        <f t="shared" si="18"/>
        <v>1.1601039938678677</v>
      </c>
      <c r="AA74" s="22">
        <f t="shared" si="18"/>
        <v>1.1694883449100779</v>
      </c>
      <c r="AB74" s="22">
        <f t="shared" si="18"/>
        <v>1.1816726182519002</v>
      </c>
      <c r="AC74" s="22">
        <f t="shared" si="18"/>
        <v>1.1921359078040057</v>
      </c>
      <c r="AD74" s="22">
        <f t="shared" si="18"/>
        <v>1.2047007308669548</v>
      </c>
      <c r="AE74" s="22">
        <f t="shared" si="18"/>
        <v>1.2177658514073031</v>
      </c>
      <c r="AF74" s="22">
        <f t="shared" ref="L74:AW81" si="19">AF1483</f>
        <v>1.2332214183945618</v>
      </c>
      <c r="AG74" s="22">
        <f t="shared" si="19"/>
        <v>1.2498775839472498</v>
      </c>
      <c r="AH74" s="22">
        <f t="shared" si="19"/>
        <v>1.2629263100381043</v>
      </c>
      <c r="AI74" s="22">
        <f t="shared" si="19"/>
        <v>1.2759723936740877</v>
      </c>
      <c r="AJ74" s="22">
        <f t="shared" si="19"/>
        <v>1.2903122069113793</v>
      </c>
      <c r="AK74" s="22">
        <f t="shared" si="19"/>
        <v>1.3045505789871135</v>
      </c>
      <c r="AL74" s="22">
        <f t="shared" si="19"/>
        <v>1.3201987978806125</v>
      </c>
      <c r="AM74" s="22">
        <f t="shared" si="19"/>
        <v>1.3353963896968355</v>
      </c>
      <c r="AN74" s="22">
        <f t="shared" si="19"/>
        <v>1.3528808902051863</v>
      </c>
      <c r="AO74" s="22">
        <f t="shared" si="19"/>
        <v>1.3705338852704678</v>
      </c>
      <c r="AP74" s="22">
        <f t="shared" si="19"/>
        <v>1.3886314169172658</v>
      </c>
      <c r="AQ74" s="22">
        <f t="shared" si="19"/>
        <v>1.4072623881668309</v>
      </c>
      <c r="AR74" s="22">
        <f t="shared" si="19"/>
        <v>1.4265986339310561</v>
      </c>
      <c r="AS74" s="22">
        <f t="shared" si="19"/>
        <v>1.4475348901530067</v>
      </c>
      <c r="AT74" s="22">
        <f t="shared" si="19"/>
        <v>1.4599319281071408</v>
      </c>
      <c r="AU74" s="22">
        <f t="shared" si="19"/>
        <v>1.4709931346230474</v>
      </c>
      <c r="AV74" s="22">
        <f t="shared" si="19"/>
        <v>1.4822204449368412</v>
      </c>
      <c r="AW74" s="22">
        <f t="shared" si="19"/>
        <v>1.493073847472443</v>
      </c>
      <c r="AY74" s="79"/>
    </row>
    <row r="75" spans="1:51" x14ac:dyDescent="0.25">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0.73590881967437827</v>
      </c>
      <c r="T75" s="22">
        <f t="shared" si="19"/>
        <v>0.74568674330794393</v>
      </c>
      <c r="U75" s="22">
        <f t="shared" si="19"/>
        <v>0.75367133820524446</v>
      </c>
      <c r="V75" s="22">
        <f t="shared" si="19"/>
        <v>0.76112343935447913</v>
      </c>
      <c r="W75" s="22">
        <f t="shared" si="19"/>
        <v>0.76921043793127231</v>
      </c>
      <c r="X75" s="22">
        <f t="shared" si="19"/>
        <v>0.77697167611594364</v>
      </c>
      <c r="Y75" s="22">
        <f t="shared" si="19"/>
        <v>0.78361075487615439</v>
      </c>
      <c r="Z75" s="22">
        <f t="shared" si="19"/>
        <v>0.79003875735735385</v>
      </c>
      <c r="AA75" s="22">
        <f t="shared" si="19"/>
        <v>0.79642956462565251</v>
      </c>
      <c r="AB75" s="22">
        <f t="shared" si="19"/>
        <v>0.80472713813730112</v>
      </c>
      <c r="AC75" s="22">
        <f t="shared" si="19"/>
        <v>0.81185270991303005</v>
      </c>
      <c r="AD75" s="22">
        <f t="shared" si="19"/>
        <v>0.82040944038852059</v>
      </c>
      <c r="AE75" s="22">
        <f t="shared" si="19"/>
        <v>0.82930687686919913</v>
      </c>
      <c r="AF75" s="22">
        <f t="shared" si="19"/>
        <v>0.83983222373586797</v>
      </c>
      <c r="AG75" s="22">
        <f t="shared" si="19"/>
        <v>0.85117518644019508</v>
      </c>
      <c r="AH75" s="22">
        <f t="shared" si="19"/>
        <v>0.86006145818859603</v>
      </c>
      <c r="AI75" s="22">
        <f t="shared" si="19"/>
        <v>0.86894593040714962</v>
      </c>
      <c r="AJ75" s="22">
        <f t="shared" si="19"/>
        <v>0.87871144133600587</v>
      </c>
      <c r="AK75" s="22">
        <f t="shared" si="19"/>
        <v>0.88840787013977229</v>
      </c>
      <c r="AL75" s="22">
        <f t="shared" si="19"/>
        <v>0.89906441427273209</v>
      </c>
      <c r="AM75" s="22">
        <f t="shared" si="19"/>
        <v>0.90941407828283716</v>
      </c>
      <c r="AN75" s="22">
        <f t="shared" si="19"/>
        <v>0.9213211427595106</v>
      </c>
      <c r="AO75" s="22">
        <f t="shared" si="19"/>
        <v>0.93334295318230864</v>
      </c>
      <c r="AP75" s="22">
        <f t="shared" si="19"/>
        <v>0.94566749605867773</v>
      </c>
      <c r="AQ75" s="22">
        <f t="shared" si="19"/>
        <v>0.95835531495437198</v>
      </c>
      <c r="AR75" s="22">
        <f t="shared" si="19"/>
        <v>0.97152343062009994</v>
      </c>
      <c r="AS75" s="22">
        <f t="shared" si="19"/>
        <v>0.98578116435495078</v>
      </c>
      <c r="AT75" s="22">
        <f t="shared" si="19"/>
        <v>0.99422363202333774</v>
      </c>
      <c r="AU75" s="22">
        <f t="shared" si="19"/>
        <v>1.0017563893424157</v>
      </c>
      <c r="AV75" s="22">
        <f t="shared" si="19"/>
        <v>1.0094022644843519</v>
      </c>
      <c r="AW75" s="22">
        <f t="shared" si="19"/>
        <v>1.0167935058710291</v>
      </c>
      <c r="AY75" s="79"/>
    </row>
    <row r="76" spans="1:51" x14ac:dyDescent="0.25">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13.711253827544139</v>
      </c>
      <c r="S76" s="22">
        <f t="shared" si="19"/>
        <v>12.173823710037658</v>
      </c>
      <c r="T76" s="22">
        <f t="shared" si="19"/>
        <v>12.408845522815879</v>
      </c>
      <c r="U76" s="22">
        <f t="shared" si="19"/>
        <v>12.53120493880736</v>
      </c>
      <c r="V76" s="22">
        <f t="shared" si="19"/>
        <v>12.615249536434147</v>
      </c>
      <c r="W76" s="22">
        <f t="shared" si="19"/>
        <v>12.720056287568251</v>
      </c>
      <c r="X76" s="22">
        <f t="shared" si="19"/>
        <v>12.797790532825724</v>
      </c>
      <c r="Y76" s="22">
        <f t="shared" si="19"/>
        <v>12.825340074550441</v>
      </c>
      <c r="Z76" s="22">
        <f t="shared" si="19"/>
        <v>12.848632138015942</v>
      </c>
      <c r="AA76" s="22">
        <f t="shared" si="19"/>
        <v>12.876426191831772</v>
      </c>
      <c r="AB76" s="22">
        <f t="shared" si="19"/>
        <v>12.998576976930918</v>
      </c>
      <c r="AC76" s="22">
        <f t="shared" si="19"/>
        <v>13.07139105762268</v>
      </c>
      <c r="AD76" s="22">
        <f t="shared" si="19"/>
        <v>13.094153238260569</v>
      </c>
      <c r="AE76" s="22">
        <f t="shared" si="19"/>
        <v>13.122801560689988</v>
      </c>
      <c r="AF76" s="22">
        <f t="shared" si="19"/>
        <v>13.211123947405707</v>
      </c>
      <c r="AG76" s="22">
        <f t="shared" si="19"/>
        <v>13.320961289854758</v>
      </c>
      <c r="AH76" s="22">
        <f t="shared" si="19"/>
        <v>13.31781552570626</v>
      </c>
      <c r="AI76" s="22">
        <f t="shared" si="19"/>
        <v>13.304992851442076</v>
      </c>
      <c r="AJ76" s="22">
        <f t="shared" si="19"/>
        <v>13.316699380127346</v>
      </c>
      <c r="AK76" s="22">
        <f t="shared" si="19"/>
        <v>13.314937952049275</v>
      </c>
      <c r="AL76" s="22">
        <f t="shared" si="19"/>
        <v>13.337806983587209</v>
      </c>
      <c r="AM76" s="22">
        <f t="shared" si="19"/>
        <v>13.337576771948749</v>
      </c>
      <c r="AN76" s="22">
        <f t="shared" si="19"/>
        <v>13.448208012572485</v>
      </c>
      <c r="AO76" s="22">
        <f t="shared" si="19"/>
        <v>13.551668360632659</v>
      </c>
      <c r="AP76" s="22">
        <f t="shared" si="19"/>
        <v>13.654209872601252</v>
      </c>
      <c r="AQ76" s="22">
        <f t="shared" si="19"/>
        <v>13.757360143911425</v>
      </c>
      <c r="AR76" s="22">
        <f t="shared" si="19"/>
        <v>13.864297345399669</v>
      </c>
      <c r="AS76" s="22">
        <f t="shared" si="19"/>
        <v>13.993153441835565</v>
      </c>
      <c r="AT76" s="22">
        <f t="shared" si="19"/>
        <v>13.929182848882391</v>
      </c>
      <c r="AU76" s="22">
        <f t="shared" si="19"/>
        <v>13.832109139005842</v>
      </c>
      <c r="AV76" s="22">
        <f t="shared" si="19"/>
        <v>13.733939252743578</v>
      </c>
      <c r="AW76" s="22">
        <f t="shared" si="19"/>
        <v>13.623880580201018</v>
      </c>
      <c r="AY76" s="79"/>
    </row>
    <row r="77" spans="1:51" x14ac:dyDescent="0.25">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8.6216474831450967</v>
      </c>
      <c r="S77" s="22">
        <f t="shared" si="19"/>
        <v>7.6549101832722553</v>
      </c>
      <c r="T77" s="22">
        <f t="shared" si="19"/>
        <v>7.8026920890052667</v>
      </c>
      <c r="U77" s="22">
        <f t="shared" si="19"/>
        <v>7.8796317886265239</v>
      </c>
      <c r="V77" s="22">
        <f t="shared" si="19"/>
        <v>7.9324790995081385</v>
      </c>
      <c r="W77" s="22">
        <f t="shared" si="19"/>
        <v>7.9983816692874772</v>
      </c>
      <c r="X77" s="22">
        <f t="shared" si="19"/>
        <v>8.0472610255015624</v>
      </c>
      <c r="Y77" s="22">
        <f t="shared" si="19"/>
        <v>8.0645841995934582</v>
      </c>
      <c r="Z77" s="22">
        <f t="shared" si="19"/>
        <v>8.0792302679166319</v>
      </c>
      <c r="AA77" s="22">
        <f t="shared" si="19"/>
        <v>8.0967071914089424</v>
      </c>
      <c r="AB77" s="22">
        <f t="shared" si="19"/>
        <v>8.1735157037565607</v>
      </c>
      <c r="AC77" s="22">
        <f t="shared" si="19"/>
        <v>8.2193012565170616</v>
      </c>
      <c r="AD77" s="22">
        <f t="shared" si="19"/>
        <v>8.2336141340901765</v>
      </c>
      <c r="AE77" s="22">
        <f t="shared" si="19"/>
        <v>8.2516282223768176</v>
      </c>
      <c r="AF77" s="22">
        <f t="shared" si="19"/>
        <v>8.3071654104932886</v>
      </c>
      <c r="AG77" s="22">
        <f t="shared" si="19"/>
        <v>8.3762312201553328</v>
      </c>
      <c r="AH77" s="22">
        <f t="shared" si="19"/>
        <v>8.3742531611175117</v>
      </c>
      <c r="AI77" s="22">
        <f t="shared" si="19"/>
        <v>8.3661902531816263</v>
      </c>
      <c r="AJ77" s="22">
        <f t="shared" si="19"/>
        <v>8.3735513278758322</v>
      </c>
      <c r="AK77" s="22">
        <f t="shared" si="19"/>
        <v>8.3724437404774044</v>
      </c>
      <c r="AL77" s="22">
        <f t="shared" si="19"/>
        <v>8.386823805982786</v>
      </c>
      <c r="AM77" s="22">
        <f t="shared" si="19"/>
        <v>8.3866790487185483</v>
      </c>
      <c r="AN77" s="22">
        <f t="shared" si="19"/>
        <v>8.4562440621941786</v>
      </c>
      <c r="AO77" s="22">
        <f t="shared" si="19"/>
        <v>8.5213000126329614</v>
      </c>
      <c r="AP77" s="22">
        <f t="shared" si="19"/>
        <v>8.5857781981950971</v>
      </c>
      <c r="AQ77" s="22">
        <f t="shared" si="19"/>
        <v>8.6506391721229878</v>
      </c>
      <c r="AR77" s="22">
        <f t="shared" si="19"/>
        <v>8.7178813708060563</v>
      </c>
      <c r="AS77" s="22">
        <f t="shared" si="19"/>
        <v>8.7989061883389912</v>
      </c>
      <c r="AT77" s="22">
        <f t="shared" si="19"/>
        <v>8.7586814278125598</v>
      </c>
      <c r="AU77" s="22">
        <f t="shared" si="19"/>
        <v>8.6976414006229668</v>
      </c>
      <c r="AV77" s="22">
        <f t="shared" si="19"/>
        <v>8.6359120968365133</v>
      </c>
      <c r="AW77" s="22">
        <f t="shared" si="19"/>
        <v>8.5667071146328624</v>
      </c>
      <c r="AY77" s="79"/>
    </row>
    <row r="78" spans="1:51" x14ac:dyDescent="0.25">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5">
      <c r="A79" s="95" t="str">
        <f t="shared" si="0"/>
        <v>FS U&amp;D</v>
      </c>
      <c r="B79" s="95" t="s">
        <v>1004</v>
      </c>
      <c r="C79" s="95" t="s">
        <v>1336</v>
      </c>
      <c r="D79" t="s">
        <v>369</v>
      </c>
      <c r="E79" t="s">
        <v>55</v>
      </c>
      <c r="F79" t="s">
        <v>422</v>
      </c>
      <c r="G79" t="s">
        <v>1164</v>
      </c>
      <c r="H79" t="s">
        <v>1246</v>
      </c>
      <c r="I79" t="s">
        <v>139</v>
      </c>
      <c r="J79" t="s">
        <v>287</v>
      </c>
      <c r="K79" s="22">
        <f t="shared" si="16"/>
        <v>5.8008217784478351</v>
      </c>
      <c r="L79" s="22">
        <f t="shared" si="19"/>
        <v>5.8039582643251126</v>
      </c>
      <c r="M79" s="22">
        <f t="shared" si="19"/>
        <v>5.8114574843873843</v>
      </c>
      <c r="N79" s="22">
        <f t="shared" si="19"/>
        <v>5.8225151444828054</v>
      </c>
      <c r="O79" s="22">
        <f t="shared" si="19"/>
        <v>5.8370609765606929</v>
      </c>
      <c r="P79" s="22">
        <f t="shared" si="19"/>
        <v>5.8549413826537444</v>
      </c>
      <c r="Q79" s="22">
        <f t="shared" si="19"/>
        <v>5.8750235193024203</v>
      </c>
      <c r="R79" s="22">
        <f t="shared" si="19"/>
        <v>5.8971806009067276</v>
      </c>
      <c r="S79" s="22">
        <f t="shared" si="19"/>
        <v>5.9128780423665965</v>
      </c>
      <c r="T79" s="22">
        <f t="shared" si="19"/>
        <v>5.9383116762338153</v>
      </c>
      <c r="U79" s="22">
        <f t="shared" si="19"/>
        <v>5.9664593634532892</v>
      </c>
      <c r="V79" s="22">
        <f t="shared" si="19"/>
        <v>5.9959940014164417</v>
      </c>
      <c r="W79" s="22">
        <f t="shared" si="19"/>
        <v>6.0271967442769121</v>
      </c>
      <c r="X79" s="22">
        <f t="shared" si="19"/>
        <v>6.0598714027568201</v>
      </c>
      <c r="Y79" s="22">
        <f t="shared" si="19"/>
        <v>6.0901419139128459</v>
      </c>
      <c r="Z79" s="22">
        <f t="shared" si="19"/>
        <v>6.1179859477606087</v>
      </c>
      <c r="AA79" s="22">
        <f t="shared" si="19"/>
        <v>6.1432830778938916</v>
      </c>
      <c r="AB79" s="22">
        <f t="shared" si="19"/>
        <v>6.1661829823508389</v>
      </c>
      <c r="AC79" s="22">
        <f t="shared" si="19"/>
        <v>6.1861080746554826</v>
      </c>
      <c r="AD79" s="22">
        <f t="shared" si="19"/>
        <v>6.2058098503103007</v>
      </c>
      <c r="AE79" s="22">
        <f t="shared" si="19"/>
        <v>6.22506889190982</v>
      </c>
      <c r="AF79" s="22">
        <f t="shared" si="19"/>
        <v>6.2440179308909611</v>
      </c>
      <c r="AG79" s="22">
        <f t="shared" si="19"/>
        <v>6.2624848882117874</v>
      </c>
      <c r="AH79" s="22">
        <f t="shared" si="19"/>
        <v>6.2799392318763783</v>
      </c>
      <c r="AI79" s="22">
        <f t="shared" si="19"/>
        <v>6.2969979873553781</v>
      </c>
      <c r="AJ79" s="22">
        <f t="shared" si="19"/>
        <v>6.3137501449278091</v>
      </c>
      <c r="AK79" s="22">
        <f t="shared" si="19"/>
        <v>6.3300179377157644</v>
      </c>
      <c r="AL79" s="22">
        <f t="shared" si="19"/>
        <v>6.3459155563802536</v>
      </c>
      <c r="AM79" s="22">
        <f t="shared" si="19"/>
        <v>6.3612224174433143</v>
      </c>
      <c r="AN79" s="22">
        <f t="shared" si="19"/>
        <v>6.3762654278717958</v>
      </c>
      <c r="AO79" s="22">
        <f t="shared" si="19"/>
        <v>6.3908026499837245</v>
      </c>
      <c r="AP79" s="22">
        <f t="shared" si="19"/>
        <v>6.4048324413674225</v>
      </c>
      <c r="AQ79" s="22">
        <f t="shared" si="19"/>
        <v>6.418335804322461</v>
      </c>
      <c r="AR79" s="22">
        <f t="shared" si="19"/>
        <v>6.4313032654209916</v>
      </c>
      <c r="AS79" s="22">
        <f t="shared" si="19"/>
        <v>6.4438909857178137</v>
      </c>
      <c r="AT79" s="22">
        <f t="shared" si="19"/>
        <v>6.4550653683366059</v>
      </c>
      <c r="AU79" s="22">
        <f t="shared" si="19"/>
        <v>6.4655223573406557</v>
      </c>
      <c r="AV79" s="22">
        <f t="shared" si="19"/>
        <v>6.4753904877648747</v>
      </c>
      <c r="AW79" s="22">
        <f t="shared" si="19"/>
        <v>6.4845957978006945</v>
      </c>
      <c r="AY79" s="79"/>
    </row>
    <row r="80" spans="1:51" x14ac:dyDescent="0.25">
      <c r="A80" s="95" t="str">
        <f t="shared" si="0"/>
        <v>FS U&amp;D</v>
      </c>
      <c r="B80" s="95" t="s">
        <v>1004</v>
      </c>
      <c r="C80" s="95" t="s">
        <v>1336</v>
      </c>
      <c r="D80" t="s">
        <v>369</v>
      </c>
      <c r="E80" t="s">
        <v>55</v>
      </c>
      <c r="F80" t="s">
        <v>422</v>
      </c>
      <c r="G80" t="s">
        <v>1166</v>
      </c>
      <c r="H80" t="s">
        <v>1247</v>
      </c>
      <c r="I80" t="s">
        <v>139</v>
      </c>
      <c r="J80" t="s">
        <v>287</v>
      </c>
      <c r="K80" s="22">
        <f t="shared" si="16"/>
        <v>0.64754299084306621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0.66005177857211672</v>
      </c>
      <c r="T80" s="22">
        <f t="shared" si="19"/>
        <v>0.6628909230884289</v>
      </c>
      <c r="U80" s="22">
        <f t="shared" si="19"/>
        <v>0.66603303609647413</v>
      </c>
      <c r="V80" s="22">
        <f t="shared" si="19"/>
        <v>0.6693299737598899</v>
      </c>
      <c r="W80" s="22">
        <f t="shared" si="19"/>
        <v>0.67281312118383685</v>
      </c>
      <c r="X80" s="22">
        <f t="shared" si="19"/>
        <v>0.67646057785203972</v>
      </c>
      <c r="Y80" s="22">
        <f t="shared" si="19"/>
        <v>0.67983966069184465</v>
      </c>
      <c r="Z80" s="22">
        <f t="shared" si="19"/>
        <v>0.68294787701766024</v>
      </c>
      <c r="AA80" s="22">
        <f t="shared" si="19"/>
        <v>0.68577178368673131</v>
      </c>
      <c r="AB80" s="22">
        <f t="shared" si="19"/>
        <v>0.68832808918764599</v>
      </c>
      <c r="AC80" s="22">
        <f t="shared" si="19"/>
        <v>0.69055231781533977</v>
      </c>
      <c r="AD80" s="22">
        <f t="shared" si="19"/>
        <v>0.69275161771106142</v>
      </c>
      <c r="AE80" s="22">
        <f t="shared" si="19"/>
        <v>0.6949014954136411</v>
      </c>
      <c r="AF80" s="22">
        <f t="shared" si="19"/>
        <v>0.69701676767058907</v>
      </c>
      <c r="AG80" s="22">
        <f t="shared" si="19"/>
        <v>0.69907822537986175</v>
      </c>
      <c r="AH80" s="22">
        <f t="shared" si="19"/>
        <v>0.70102664550574212</v>
      </c>
      <c r="AI80" s="22">
        <f t="shared" si="19"/>
        <v>0.70293090630961197</v>
      </c>
      <c r="AJ80" s="22">
        <f t="shared" si="19"/>
        <v>0.70480094173421826</v>
      </c>
      <c r="AK80" s="22">
        <f t="shared" si="19"/>
        <v>0.70661690774707997</v>
      </c>
      <c r="AL80" s="22">
        <f t="shared" si="19"/>
        <v>0.70839155139766286</v>
      </c>
      <c r="AM80" s="22">
        <f t="shared" si="19"/>
        <v>0.71010024905667724</v>
      </c>
      <c r="AN80" s="22">
        <f t="shared" si="19"/>
        <v>0.71177949319417733</v>
      </c>
      <c r="AO80" s="22">
        <f t="shared" si="19"/>
        <v>0.71340227642118192</v>
      </c>
      <c r="AP80" s="22">
        <f t="shared" si="19"/>
        <v>0.71496841539605238</v>
      </c>
      <c r="AQ80" s="22">
        <f t="shared" si="19"/>
        <v>0.71647578941447732</v>
      </c>
      <c r="AR80" s="22">
        <f t="shared" si="19"/>
        <v>0.71792334096218746</v>
      </c>
      <c r="AS80" s="22">
        <f t="shared" si="19"/>
        <v>0.71932850222385303</v>
      </c>
      <c r="AT80" s="22">
        <f t="shared" si="19"/>
        <v>0.7205758932691495</v>
      </c>
      <c r="AU80" s="22">
        <f t="shared" si="19"/>
        <v>0.72174320200462116</v>
      </c>
      <c r="AV80" s="22">
        <f t="shared" si="19"/>
        <v>0.7228447767354067</v>
      </c>
      <c r="AW80" s="22">
        <f t="shared" si="19"/>
        <v>0.72387236113980569</v>
      </c>
      <c r="AY80" s="79"/>
    </row>
    <row r="81" spans="1:51" x14ac:dyDescent="0.25">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0.74546276642001108</v>
      </c>
      <c r="T81" s="22">
        <f t="shared" si="19"/>
        <v>0.75077266896876049</v>
      </c>
      <c r="U81" s="22">
        <f t="shared" ref="L81:AW87" si="20">U1490</f>
        <v>0.75652258980264753</v>
      </c>
      <c r="V81" s="22">
        <f t="shared" si="20"/>
        <v>0.76246224642593508</v>
      </c>
      <c r="W81" s="22">
        <f t="shared" si="20"/>
        <v>0.76864841133885309</v>
      </c>
      <c r="X81" s="22">
        <f t="shared" si="20"/>
        <v>0.7750465067743445</v>
      </c>
      <c r="Y81" s="22">
        <f t="shared" si="20"/>
        <v>0.78092698212614464</v>
      </c>
      <c r="Z81" s="22">
        <f t="shared" si="20"/>
        <v>0.78629260688217595</v>
      </c>
      <c r="AA81" s="22">
        <f t="shared" si="20"/>
        <v>0.79112721213137049</v>
      </c>
      <c r="AB81" s="22">
        <f t="shared" si="20"/>
        <v>0.79546502462521251</v>
      </c>
      <c r="AC81" s="22">
        <f t="shared" si="20"/>
        <v>0.79920346730127911</v>
      </c>
      <c r="AD81" s="22">
        <f t="shared" si="20"/>
        <v>0.80286240775643813</v>
      </c>
      <c r="AE81" s="22">
        <f t="shared" si="20"/>
        <v>0.80640329928860377</v>
      </c>
      <c r="AF81" s="22">
        <f t="shared" si="20"/>
        <v>0.8098532477578595</v>
      </c>
      <c r="AG81" s="22">
        <f t="shared" si="20"/>
        <v>0.81318238037137835</v>
      </c>
      <c r="AH81" s="22">
        <f t="shared" si="20"/>
        <v>0.81629447930656951</v>
      </c>
      <c r="AI81" s="22">
        <f t="shared" si="20"/>
        <v>0.81930620567309298</v>
      </c>
      <c r="AJ81" s="22">
        <f t="shared" si="20"/>
        <v>0.82223571854646449</v>
      </c>
      <c r="AK81" s="22">
        <f t="shared" si="20"/>
        <v>0.82505177715035061</v>
      </c>
      <c r="AL81" s="22">
        <f t="shared" si="20"/>
        <v>0.82777698580452974</v>
      </c>
      <c r="AM81" s="22">
        <f t="shared" si="20"/>
        <v>0.83037222492712148</v>
      </c>
      <c r="AN81" s="22">
        <f t="shared" si="20"/>
        <v>0.83289893494488298</v>
      </c>
      <c r="AO81" s="22">
        <f t="shared" si="20"/>
        <v>0.83531396208185438</v>
      </c>
      <c r="AP81" s="22">
        <f t="shared" si="20"/>
        <v>0.8376182849053887</v>
      </c>
      <c r="AQ81" s="22">
        <f t="shared" si="20"/>
        <v>0.83980965044052169</v>
      </c>
      <c r="AR81" s="22">
        <f t="shared" si="20"/>
        <v>0.84188749994728107</v>
      </c>
      <c r="AS81" s="22">
        <f t="shared" si="20"/>
        <v>0.84388133316340397</v>
      </c>
      <c r="AT81" s="22">
        <f t="shared" si="20"/>
        <v>0.8456045154607611</v>
      </c>
      <c r="AU81" s="22">
        <f t="shared" si="20"/>
        <v>0.84718491533982065</v>
      </c>
      <c r="AV81" s="22">
        <f t="shared" si="20"/>
        <v>0.84864689750983635</v>
      </c>
      <c r="AW81" s="22">
        <f t="shared" si="20"/>
        <v>0.84997806395391917</v>
      </c>
      <c r="AY81" s="79"/>
    </row>
    <row r="82" spans="1:51" x14ac:dyDescent="0.25">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1.2123460769338652</v>
      </c>
      <c r="Q82" s="22">
        <f t="shared" si="20"/>
        <v>1.2198688909683484</v>
      </c>
      <c r="R82" s="22">
        <f t="shared" si="20"/>
        <v>1.2278946750888551</v>
      </c>
      <c r="S82" s="22">
        <f t="shared" si="20"/>
        <v>1.2337257361205181</v>
      </c>
      <c r="T82" s="22">
        <f t="shared" si="20"/>
        <v>1.242513516980646</v>
      </c>
      <c r="U82" s="22">
        <f t="shared" si="20"/>
        <v>1.2520295191647515</v>
      </c>
      <c r="V82" s="22">
        <f t="shared" si="20"/>
        <v>1.2618595302262827</v>
      </c>
      <c r="W82" s="22">
        <f t="shared" si="20"/>
        <v>1.2720975074999226</v>
      </c>
      <c r="X82" s="22">
        <f t="shared" si="20"/>
        <v>1.2826862254835565</v>
      </c>
      <c r="Y82" s="22">
        <f t="shared" si="20"/>
        <v>1.2924182927429033</v>
      </c>
      <c r="Z82" s="22">
        <f t="shared" si="20"/>
        <v>1.3012982927242187</v>
      </c>
      <c r="AA82" s="22">
        <f t="shared" si="20"/>
        <v>1.309299466208119</v>
      </c>
      <c r="AB82" s="22">
        <f t="shared" si="20"/>
        <v>1.3164784577730748</v>
      </c>
      <c r="AC82" s="22">
        <f t="shared" si="20"/>
        <v>1.3226655044643858</v>
      </c>
      <c r="AD82" s="22">
        <f t="shared" si="20"/>
        <v>1.3287209765949934</v>
      </c>
      <c r="AE82" s="22">
        <f t="shared" si="20"/>
        <v>1.3345810801559308</v>
      </c>
      <c r="AF82" s="22">
        <f t="shared" si="20"/>
        <v>1.3402906747950443</v>
      </c>
      <c r="AG82" s="22">
        <f t="shared" si="20"/>
        <v>1.3458003216470007</v>
      </c>
      <c r="AH82" s="22">
        <f t="shared" si="20"/>
        <v>1.3509507821698477</v>
      </c>
      <c r="AI82" s="22">
        <f t="shared" si="20"/>
        <v>1.3559351281303795</v>
      </c>
      <c r="AJ82" s="22">
        <f t="shared" si="20"/>
        <v>1.3607834124297173</v>
      </c>
      <c r="AK82" s="22">
        <f t="shared" si="20"/>
        <v>1.3654439322176097</v>
      </c>
      <c r="AL82" s="22">
        <f t="shared" si="20"/>
        <v>1.3699540971841391</v>
      </c>
      <c r="AM82" s="22">
        <f t="shared" si="20"/>
        <v>1.3742491652159128</v>
      </c>
      <c r="AN82" s="22">
        <f t="shared" si="20"/>
        <v>1.3784308189711982</v>
      </c>
      <c r="AO82" s="22">
        <f t="shared" si="20"/>
        <v>1.3824276398273487</v>
      </c>
      <c r="AP82" s="22">
        <f t="shared" si="20"/>
        <v>1.386241247293456</v>
      </c>
      <c r="AQ82" s="22">
        <f t="shared" si="20"/>
        <v>1.3898679127417177</v>
      </c>
      <c r="AR82" s="22">
        <f t="shared" si="20"/>
        <v>1.3933067114688293</v>
      </c>
      <c r="AS82" s="22">
        <f t="shared" si="20"/>
        <v>1.3966064649415295</v>
      </c>
      <c r="AT82" s="22">
        <f t="shared" si="20"/>
        <v>1.3994582966413016</v>
      </c>
      <c r="AU82" s="22">
        <f t="shared" si="20"/>
        <v>1.4020738263390773</v>
      </c>
      <c r="AV82" s="22">
        <f t="shared" si="20"/>
        <v>1.4044933771337595</v>
      </c>
      <c r="AW82" s="22">
        <f t="shared" si="20"/>
        <v>1.4066964305592335</v>
      </c>
      <c r="AY82" s="79"/>
    </row>
    <row r="83" spans="1:51" x14ac:dyDescent="0.25">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0.19132863754616408</v>
      </c>
      <c r="S83" s="22">
        <f t="shared" si="20"/>
        <v>0.18136841330015693</v>
      </c>
      <c r="T83" s="22">
        <f t="shared" si="20"/>
        <v>0.18345822458376965</v>
      </c>
      <c r="U83" s="22">
        <f t="shared" si="20"/>
        <v>0.18464582261190818</v>
      </c>
      <c r="V83" s="22">
        <f t="shared" si="20"/>
        <v>0.18553058306687564</v>
      </c>
      <c r="W83" s="22">
        <f t="shared" si="20"/>
        <v>0.18656058912898402</v>
      </c>
      <c r="X83" s="22">
        <f t="shared" si="20"/>
        <v>0.18736899038763516</v>
      </c>
      <c r="Y83" s="22">
        <f t="shared" si="20"/>
        <v>0.18787705034162167</v>
      </c>
      <c r="Z83" s="22">
        <f t="shared" si="20"/>
        <v>0.18844120674526471</v>
      </c>
      <c r="AA83" s="22">
        <f t="shared" si="20"/>
        <v>0.18913276545613814</v>
      </c>
      <c r="AB83" s="22">
        <f t="shared" si="20"/>
        <v>0.19066730863621939</v>
      </c>
      <c r="AC83" s="22">
        <f t="shared" si="20"/>
        <v>0.19191847520331407</v>
      </c>
      <c r="AD83" s="22">
        <f t="shared" si="20"/>
        <v>0.1936999437199188</v>
      </c>
      <c r="AE83" s="22">
        <f t="shared" si="20"/>
        <v>0.19561452503107124</v>
      </c>
      <c r="AF83" s="22">
        <f t="shared" si="20"/>
        <v>0.19812151082898782</v>
      </c>
      <c r="AG83" s="22">
        <f t="shared" si="20"/>
        <v>0.20092735069982415</v>
      </c>
      <c r="AH83" s="22">
        <f t="shared" si="20"/>
        <v>0.20287934904470517</v>
      </c>
      <c r="AI83" s="22">
        <f t="shared" si="20"/>
        <v>0.20483693172592837</v>
      </c>
      <c r="AJ83" s="22">
        <f t="shared" si="20"/>
        <v>0.207109924607427</v>
      </c>
      <c r="AK83" s="22">
        <f t="shared" si="20"/>
        <v>0.2093674114464209</v>
      </c>
      <c r="AL83" s="22">
        <f t="shared" si="20"/>
        <v>0.21196684066273433</v>
      </c>
      <c r="AM83" s="22">
        <f t="shared" si="20"/>
        <v>0.2144720020278022</v>
      </c>
      <c r="AN83" s="22">
        <f t="shared" si="20"/>
        <v>0.21751781242665882</v>
      </c>
      <c r="AO83" s="22">
        <f t="shared" si="20"/>
        <v>0.22060992064537502</v>
      </c>
      <c r="AP83" s="22">
        <f t="shared" si="20"/>
        <v>0.22381417685972468</v>
      </c>
      <c r="AQ83" s="22">
        <f t="shared" si="20"/>
        <v>0.22715248328616933</v>
      </c>
      <c r="AR83" s="22">
        <f t="shared" si="20"/>
        <v>0.2306654354072965</v>
      </c>
      <c r="AS83" s="22">
        <f t="shared" si="20"/>
        <v>0.2345518997989349</v>
      </c>
      <c r="AT83" s="22">
        <f t="shared" si="20"/>
        <v>0.2365130439142242</v>
      </c>
      <c r="AU83" s="22">
        <f t="shared" si="20"/>
        <v>0.23819857107692927</v>
      </c>
      <c r="AV83" s="22">
        <f t="shared" si="20"/>
        <v>0.23995132104736874</v>
      </c>
      <c r="AW83" s="22">
        <f t="shared" si="20"/>
        <v>0.24165141191983225</v>
      </c>
      <c r="AY83" s="79"/>
    </row>
    <row r="84" spans="1:51" x14ac:dyDescent="0.25">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5">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5">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5">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5">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5">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5">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5">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5">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5">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5">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5">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5">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5">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5">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5">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5">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5">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0.66038726306154449</v>
      </c>
      <c r="U101" s="22">
        <f t="shared" si="22"/>
        <v>0.66020002997082528</v>
      </c>
      <c r="V101" s="22">
        <f t="shared" si="22"/>
        <v>0.66005457366448894</v>
      </c>
      <c r="W101" s="22">
        <f t="shared" si="22"/>
        <v>0.65992350562914992</v>
      </c>
      <c r="X101" s="22">
        <f t="shared" si="22"/>
        <v>0.65978486389847713</v>
      </c>
      <c r="Y101" s="22">
        <f t="shared" si="22"/>
        <v>0.65965639810393306</v>
      </c>
      <c r="Z101" s="22">
        <f t="shared" ref="L101:AW108" si="23">Z1510</f>
        <v>0.65954708141501051</v>
      </c>
      <c r="AA101" s="22">
        <f t="shared" si="23"/>
        <v>0.65943979304985567</v>
      </c>
      <c r="AB101" s="22">
        <f t="shared" si="23"/>
        <v>0.65933117474876313</v>
      </c>
      <c r="AC101" s="22">
        <f t="shared" si="23"/>
        <v>0.65918690289756232</v>
      </c>
      <c r="AD101" s="22">
        <f t="shared" si="23"/>
        <v>0.65906148508337081</v>
      </c>
      <c r="AE101" s="22">
        <f t="shared" si="23"/>
        <v>0.65891273982698484</v>
      </c>
      <c r="AF101" s="22">
        <f t="shared" si="23"/>
        <v>0.65875995086839834</v>
      </c>
      <c r="AG101" s="22">
        <f t="shared" si="23"/>
        <v>0.65858199666465378</v>
      </c>
      <c r="AH101" s="22">
        <f t="shared" si="23"/>
        <v>0.65839334830622387</v>
      </c>
      <c r="AI101" s="22">
        <f t="shared" si="23"/>
        <v>0.65824663418886864</v>
      </c>
      <c r="AJ101" s="22">
        <f t="shared" si="23"/>
        <v>0.65810171831654196</v>
      </c>
      <c r="AK101" s="22">
        <f t="shared" si="23"/>
        <v>0.6579448658451339</v>
      </c>
      <c r="AL101" s="22">
        <f t="shared" si="23"/>
        <v>0.65779106785147645</v>
      </c>
      <c r="AM101" s="22">
        <f t="shared" si="23"/>
        <v>0.6576248080326782</v>
      </c>
      <c r="AN101" s="22">
        <f t="shared" si="23"/>
        <v>0.65746531158775878</v>
      </c>
      <c r="AO101" s="22">
        <f t="shared" si="23"/>
        <v>0.65728549113125223</v>
      </c>
      <c r="AP101" s="22">
        <f t="shared" si="23"/>
        <v>0.65710686783120698</v>
      </c>
      <c r="AQ101" s="22">
        <f t="shared" si="23"/>
        <v>0.6569268138761164</v>
      </c>
      <c r="AR101" s="22">
        <f t="shared" si="23"/>
        <v>0.65674463585813403</v>
      </c>
      <c r="AS101" s="22">
        <f t="shared" si="23"/>
        <v>0.65655895511841811</v>
      </c>
      <c r="AT101" s="22">
        <f t="shared" si="23"/>
        <v>0.65636221954064322</v>
      </c>
      <c r="AU101" s="22">
        <f t="shared" si="23"/>
        <v>0.65624320815905013</v>
      </c>
      <c r="AV101" s="22">
        <f t="shared" si="23"/>
        <v>0.65613664431071128</v>
      </c>
      <c r="AW101" s="22">
        <f t="shared" si="23"/>
        <v>0.65602928481299638</v>
      </c>
      <c r="AY101" s="79"/>
    </row>
    <row r="102" spans="1:51" x14ac:dyDescent="0.25">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8.7171118724123902E-3</v>
      </c>
      <c r="U102" s="22">
        <f t="shared" si="23"/>
        <v>8.7146403956148942E-3</v>
      </c>
      <c r="V102" s="22">
        <f t="shared" si="23"/>
        <v>8.7127203723712538E-3</v>
      </c>
      <c r="W102" s="22">
        <f t="shared" si="23"/>
        <v>8.7109902743047803E-3</v>
      </c>
      <c r="X102" s="22">
        <f t="shared" si="23"/>
        <v>8.7091602034598987E-3</v>
      </c>
      <c r="Y102" s="22">
        <f t="shared" si="23"/>
        <v>8.7074644549719176E-3</v>
      </c>
      <c r="Z102" s="22">
        <f t="shared" si="23"/>
        <v>8.7060214746781384E-3</v>
      </c>
      <c r="AA102" s="22">
        <f t="shared" si="23"/>
        <v>8.7046052682580987E-3</v>
      </c>
      <c r="AB102" s="22">
        <f t="shared" si="23"/>
        <v>8.7031715066836768E-3</v>
      </c>
      <c r="AC102" s="22">
        <f t="shared" si="23"/>
        <v>8.7012671182478251E-3</v>
      </c>
      <c r="AD102" s="22">
        <f t="shared" si="23"/>
        <v>8.6996116031004978E-3</v>
      </c>
      <c r="AE102" s="22">
        <f t="shared" si="23"/>
        <v>8.6976481657162E-3</v>
      </c>
      <c r="AF102" s="22">
        <f t="shared" si="23"/>
        <v>8.6956313514628594E-3</v>
      </c>
      <c r="AG102" s="22">
        <f t="shared" si="23"/>
        <v>8.6932823559734314E-3</v>
      </c>
      <c r="AH102" s="22">
        <f t="shared" si="23"/>
        <v>8.6907921976421536E-3</v>
      </c>
      <c r="AI102" s="22">
        <f t="shared" si="23"/>
        <v>8.6888555712930672E-3</v>
      </c>
      <c r="AJ102" s="22">
        <f t="shared" si="23"/>
        <v>8.6869426817783556E-3</v>
      </c>
      <c r="AK102" s="22">
        <f t="shared" si="23"/>
        <v>8.6848722291557687E-3</v>
      </c>
      <c r="AL102" s="22">
        <f t="shared" si="23"/>
        <v>8.682842095639489E-3</v>
      </c>
      <c r="AM102" s="22">
        <f t="shared" si="23"/>
        <v>8.6806474660313538E-3</v>
      </c>
      <c r="AN102" s="22">
        <f t="shared" si="23"/>
        <v>8.6785421129584196E-3</v>
      </c>
      <c r="AO102" s="22">
        <f t="shared" si="23"/>
        <v>8.6761684829325322E-3</v>
      </c>
      <c r="AP102" s="22">
        <f t="shared" si="23"/>
        <v>8.6738106553719309E-3</v>
      </c>
      <c r="AQ102" s="22">
        <f t="shared" si="23"/>
        <v>8.6714339431647382E-3</v>
      </c>
      <c r="AR102" s="22">
        <f t="shared" si="23"/>
        <v>8.6690291933273714E-3</v>
      </c>
      <c r="AS102" s="22">
        <f t="shared" si="23"/>
        <v>8.6665782075631189E-3</v>
      </c>
      <c r="AT102" s="22">
        <f t="shared" si="23"/>
        <v>8.6639812979364909E-3</v>
      </c>
      <c r="AU102" s="22">
        <f t="shared" si="23"/>
        <v>8.6624103476994636E-3</v>
      </c>
      <c r="AV102" s="22">
        <f t="shared" si="23"/>
        <v>8.6610037049013894E-3</v>
      </c>
      <c r="AW102" s="22">
        <f t="shared" si="23"/>
        <v>8.6595865595315551E-3</v>
      </c>
      <c r="AY102" s="79"/>
    </row>
    <row r="103" spans="1:51" x14ac:dyDescent="0.25">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1.1697766221705692</v>
      </c>
      <c r="R103" s="22">
        <f t="shared" si="23"/>
        <v>1.1606871439933113</v>
      </c>
      <c r="S103" s="22">
        <f t="shared" si="23"/>
        <v>1.058476487955921</v>
      </c>
      <c r="T103" s="22">
        <f t="shared" si="23"/>
        <v>1.0816880755713558</v>
      </c>
      <c r="U103" s="22">
        <f t="shared" si="23"/>
        <v>1.0967711868746099</v>
      </c>
      <c r="V103" s="22">
        <f t="shared" si="23"/>
        <v>1.1091822350017362</v>
      </c>
      <c r="W103" s="22">
        <f t="shared" si="23"/>
        <v>1.1233688876808099</v>
      </c>
      <c r="X103" s="22">
        <f t="shared" si="23"/>
        <v>1.1356983609552338</v>
      </c>
      <c r="Y103" s="22">
        <f t="shared" si="23"/>
        <v>1.144326316480476</v>
      </c>
      <c r="Z103" s="22">
        <f t="shared" si="23"/>
        <v>1.1527456763598856</v>
      </c>
      <c r="AA103" s="22">
        <f t="shared" si="23"/>
        <v>1.1616362014014128</v>
      </c>
      <c r="AB103" s="22">
        <f t="shared" si="23"/>
        <v>1.178085246758573</v>
      </c>
      <c r="AC103" s="22">
        <f t="shared" si="23"/>
        <v>1.1908494116800152</v>
      </c>
      <c r="AD103" s="22">
        <f t="shared" si="23"/>
        <v>1.2045254347408654</v>
      </c>
      <c r="AE103" s="22">
        <f t="shared" si="23"/>
        <v>1.2191339884234007</v>
      </c>
      <c r="AF103" s="22">
        <f t="shared" si="23"/>
        <v>1.2391338850492311</v>
      </c>
      <c r="AG103" s="22">
        <f t="shared" si="23"/>
        <v>1.2615576765896324</v>
      </c>
      <c r="AH103" s="22">
        <f t="shared" si="23"/>
        <v>1.2751819691411059</v>
      </c>
      <c r="AI103" s="22">
        <f t="shared" si="23"/>
        <v>1.2884912783663207</v>
      </c>
      <c r="AJ103" s="22">
        <f t="shared" si="23"/>
        <v>1.3044368495793204</v>
      </c>
      <c r="AK103" s="22">
        <f t="shared" si="23"/>
        <v>1.3198064894219663</v>
      </c>
      <c r="AL103" s="22">
        <f t="shared" si="23"/>
        <v>1.3379685667546493</v>
      </c>
      <c r="AM103" s="22">
        <f t="shared" si="23"/>
        <v>1.3547547640256385</v>
      </c>
      <c r="AN103" s="22">
        <f t="shared" si="23"/>
        <v>1.3786537543782429</v>
      </c>
      <c r="AO103" s="22">
        <f t="shared" si="23"/>
        <v>1.4025535558585267</v>
      </c>
      <c r="AP103" s="22">
        <f t="shared" si="23"/>
        <v>1.4270443292995241</v>
      </c>
      <c r="AQ103" s="22">
        <f t="shared" si="23"/>
        <v>1.4522992952779166</v>
      </c>
      <c r="AR103" s="22">
        <f t="shared" si="23"/>
        <v>1.4786584503483471</v>
      </c>
      <c r="AS103" s="22">
        <f t="shared" si="23"/>
        <v>1.5079270235836588</v>
      </c>
      <c r="AT103" s="22">
        <f t="shared" si="23"/>
        <v>1.5191838139131086</v>
      </c>
      <c r="AU103" s="22">
        <f t="shared" si="23"/>
        <v>1.5275846774806281</v>
      </c>
      <c r="AV103" s="22">
        <f t="shared" si="23"/>
        <v>1.5362398643768622</v>
      </c>
      <c r="AW103" s="22">
        <f t="shared" si="23"/>
        <v>1.5440633686665597</v>
      </c>
      <c r="AY103" s="79"/>
    </row>
    <row r="104" spans="1:51" x14ac:dyDescent="0.25">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3.9181516163446473</v>
      </c>
      <c r="T104" s="22">
        <f t="shared" si="23"/>
        <v>3.9677376391970314</v>
      </c>
      <c r="U104" s="22">
        <f t="shared" si="23"/>
        <v>3.9991871436181747</v>
      </c>
      <c r="V104" s="22">
        <f t="shared" si="23"/>
        <v>4.0246130223236758</v>
      </c>
      <c r="W104" s="22">
        <f t="shared" si="23"/>
        <v>4.0541081681946736</v>
      </c>
      <c r="X104" s="22">
        <f t="shared" si="23"/>
        <v>4.0795087892278783</v>
      </c>
      <c r="Y104" s="22">
        <f t="shared" si="23"/>
        <v>4.0955888996361178</v>
      </c>
      <c r="Z104" s="22">
        <f t="shared" si="23"/>
        <v>4.1101218162274797</v>
      </c>
      <c r="AA104" s="22">
        <f t="shared" si="23"/>
        <v>4.124556104638609</v>
      </c>
      <c r="AB104" s="22">
        <f t="shared" si="23"/>
        <v>4.1542017305079808</v>
      </c>
      <c r="AC104" s="22">
        <f t="shared" si="23"/>
        <v>4.1744857753593525</v>
      </c>
      <c r="AD104" s="22">
        <f t="shared" si="23"/>
        <v>4.1869848278648796</v>
      </c>
      <c r="AE104" s="22">
        <f t="shared" si="23"/>
        <v>4.2003922237798577</v>
      </c>
      <c r="AF104" s="22">
        <f t="shared" si="23"/>
        <v>4.2239224406773443</v>
      </c>
      <c r="AG104" s="22">
        <f t="shared" si="23"/>
        <v>4.2510472755874398</v>
      </c>
      <c r="AH104" s="22">
        <f t="shared" si="23"/>
        <v>4.2586518573714098</v>
      </c>
      <c r="AI104" s="22">
        <f t="shared" si="23"/>
        <v>4.264539688995086</v>
      </c>
      <c r="AJ104" s="22">
        <f t="shared" si="23"/>
        <v>4.2745915783598978</v>
      </c>
      <c r="AK104" s="22">
        <f t="shared" si="23"/>
        <v>4.282261721706516</v>
      </c>
      <c r="AL104" s="22">
        <f t="shared" si="23"/>
        <v>4.2941185207439112</v>
      </c>
      <c r="AM104" s="22">
        <f t="shared" si="23"/>
        <v>4.3019179548845763</v>
      </c>
      <c r="AN104" s="22">
        <f t="shared" si="23"/>
        <v>4.3281720225405946</v>
      </c>
      <c r="AO104" s="22">
        <f t="shared" si="23"/>
        <v>4.3531239252494505</v>
      </c>
      <c r="AP104" s="22">
        <f t="shared" si="23"/>
        <v>4.3778517258273508</v>
      </c>
      <c r="AQ104" s="22">
        <f t="shared" si="23"/>
        <v>4.4026181442423464</v>
      </c>
      <c r="AR104" s="22">
        <f t="shared" si="23"/>
        <v>4.4279754430027189</v>
      </c>
      <c r="AS104" s="22">
        <f t="shared" si="23"/>
        <v>4.4571175199230737</v>
      </c>
      <c r="AT104" s="22">
        <f t="shared" si="23"/>
        <v>4.4525735214926661</v>
      </c>
      <c r="AU104" s="22">
        <f t="shared" si="23"/>
        <v>4.4421226950653629</v>
      </c>
      <c r="AV104" s="22">
        <f t="shared" si="23"/>
        <v>4.4313408922240924</v>
      </c>
      <c r="AW104" s="22">
        <f t="shared" si="23"/>
        <v>4.418332432178147</v>
      </c>
      <c r="AY104" s="79"/>
    </row>
    <row r="105" spans="1:51" x14ac:dyDescent="0.25">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2.2783360575623284E-4</v>
      </c>
      <c r="U105" s="22">
        <f t="shared" si="23"/>
        <v>2.277690103399347E-4</v>
      </c>
      <c r="V105" s="22">
        <f t="shared" si="23"/>
        <v>2.2771882791424862E-4</v>
      </c>
      <c r="W105" s="22">
        <f t="shared" si="23"/>
        <v>2.2767360944205673E-4</v>
      </c>
      <c r="X105" s="22">
        <f t="shared" si="23"/>
        <v>2.2762577804497457E-4</v>
      </c>
      <c r="Y105" s="22">
        <f t="shared" si="23"/>
        <v>2.2758145734585685E-4</v>
      </c>
      <c r="Z105" s="22">
        <f t="shared" si="23"/>
        <v>2.2754374308817861E-4</v>
      </c>
      <c r="AA105" s="22">
        <f t="shared" si="23"/>
        <v>2.2750672860220023E-4</v>
      </c>
      <c r="AB105" s="22">
        <f t="shared" si="23"/>
        <v>2.2746925528832322E-4</v>
      </c>
      <c r="AC105" s="22">
        <f t="shared" si="23"/>
        <v>2.2741948149965896E-4</v>
      </c>
      <c r="AD105" s="22">
        <f t="shared" si="23"/>
        <v>2.2737621235376291E-4</v>
      </c>
      <c r="AE105" s="22">
        <f t="shared" si="23"/>
        <v>2.2732489524030969E-4</v>
      </c>
      <c r="AF105" s="22">
        <f t="shared" si="23"/>
        <v>2.2727218304959741E-4</v>
      </c>
      <c r="AG105" s="22">
        <f t="shared" si="23"/>
        <v>2.2721078884930555E-4</v>
      </c>
      <c r="AH105" s="22">
        <f t="shared" si="23"/>
        <v>2.271457051656472E-4</v>
      </c>
      <c r="AI105" s="22">
        <f t="shared" si="23"/>
        <v>2.2709508879515969E-4</v>
      </c>
      <c r="AJ105" s="22">
        <f t="shared" si="23"/>
        <v>2.2704509281920696E-4</v>
      </c>
      <c r="AK105" s="22">
        <f t="shared" si="23"/>
        <v>2.2699097871657119E-4</v>
      </c>
      <c r="AL105" s="22">
        <f t="shared" si="23"/>
        <v>2.2693791840875933E-4</v>
      </c>
      <c r="AM105" s="22">
        <f t="shared" si="23"/>
        <v>2.2688055877127398E-4</v>
      </c>
      <c r="AN105" s="22">
        <f t="shared" si="23"/>
        <v>2.2682553249777677E-4</v>
      </c>
      <c r="AO105" s="22">
        <f t="shared" si="23"/>
        <v>2.2676349444028204E-4</v>
      </c>
      <c r="AP105" s="22">
        <f t="shared" si="23"/>
        <v>2.267018694017664E-4</v>
      </c>
      <c r="AQ105" s="22">
        <f t="shared" si="23"/>
        <v>2.2663975078726013E-4</v>
      </c>
      <c r="AR105" s="22">
        <f t="shared" si="23"/>
        <v>2.2657689937105621E-4</v>
      </c>
      <c r="AS105" s="22">
        <f t="shared" si="23"/>
        <v>2.2651283951585413E-4</v>
      </c>
      <c r="AT105" s="22">
        <f t="shared" si="23"/>
        <v>2.264449657415219E-4</v>
      </c>
      <c r="AU105" s="22">
        <f t="shared" si="23"/>
        <v>2.2640390681487226E-4</v>
      </c>
      <c r="AV105" s="22">
        <f t="shared" si="23"/>
        <v>2.263671422871954E-4</v>
      </c>
      <c r="AW105" s="22">
        <f t="shared" si="23"/>
        <v>2.263301032604837E-4</v>
      </c>
      <c r="AY105" s="79"/>
    </row>
    <row r="106" spans="1:51" x14ac:dyDescent="0.25">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1.5037017979911371E-6</v>
      </c>
      <c r="U106" s="22">
        <f t="shared" si="23"/>
        <v>1.5032754682435692E-6</v>
      </c>
      <c r="V106" s="22">
        <f t="shared" si="23"/>
        <v>1.502944264234041E-6</v>
      </c>
      <c r="W106" s="22">
        <f t="shared" si="23"/>
        <v>1.5026458223175745E-6</v>
      </c>
      <c r="X106" s="22">
        <f t="shared" si="23"/>
        <v>1.5023301350968323E-6</v>
      </c>
      <c r="Y106" s="22">
        <f t="shared" si="23"/>
        <v>1.5020376184826557E-6</v>
      </c>
      <c r="Z106" s="22">
        <f t="shared" si="23"/>
        <v>1.5017887043819789E-6</v>
      </c>
      <c r="AA106" s="22">
        <f t="shared" si="23"/>
        <v>1.5015444087745217E-6</v>
      </c>
      <c r="AB106" s="22">
        <f t="shared" si="23"/>
        <v>1.5012970849029339E-6</v>
      </c>
      <c r="AC106" s="22">
        <f t="shared" si="23"/>
        <v>1.5009685778977496E-6</v>
      </c>
      <c r="AD106" s="22">
        <f t="shared" si="23"/>
        <v>1.5006830015348358E-6</v>
      </c>
      <c r="AE106" s="22">
        <f t="shared" si="23"/>
        <v>1.5003443085860446E-6</v>
      </c>
      <c r="AF106" s="22">
        <f t="shared" si="23"/>
        <v>1.4999964081273431E-6</v>
      </c>
      <c r="AG106" s="22">
        <f t="shared" si="23"/>
        <v>1.4995912064054167E-6</v>
      </c>
      <c r="AH106" s="22">
        <f t="shared" si="23"/>
        <v>1.4991616540932717E-6</v>
      </c>
      <c r="AI106" s="22">
        <f t="shared" si="23"/>
        <v>1.4988275860480544E-6</v>
      </c>
      <c r="AJ106" s="22">
        <f t="shared" si="23"/>
        <v>1.4984976126067661E-6</v>
      </c>
      <c r="AK106" s="22">
        <f t="shared" si="23"/>
        <v>1.49814045952937E-6</v>
      </c>
      <c r="AL106" s="22">
        <f t="shared" si="23"/>
        <v>1.4977902614978117E-6</v>
      </c>
      <c r="AM106" s="22">
        <f t="shared" si="23"/>
        <v>1.4974116878904084E-6</v>
      </c>
      <c r="AN106" s="22">
        <f t="shared" si="23"/>
        <v>1.497048514485327E-6</v>
      </c>
      <c r="AO106" s="22">
        <f t="shared" si="23"/>
        <v>1.4966390633058616E-6</v>
      </c>
      <c r="AP106" s="22">
        <f t="shared" si="23"/>
        <v>1.4962323380516582E-6</v>
      </c>
      <c r="AQ106" s="22">
        <f t="shared" si="23"/>
        <v>1.4958223551959173E-6</v>
      </c>
      <c r="AR106" s="22">
        <f t="shared" si="23"/>
        <v>1.495407535848971E-6</v>
      </c>
      <c r="AS106" s="22">
        <f t="shared" si="23"/>
        <v>1.4949847408046379E-6</v>
      </c>
      <c r="AT106" s="22">
        <f t="shared" si="23"/>
        <v>1.4945367738940447E-6</v>
      </c>
      <c r="AU106" s="22">
        <f t="shared" si="23"/>
        <v>1.4942657849781573E-6</v>
      </c>
      <c r="AV106" s="22">
        <f t="shared" si="23"/>
        <v>1.4940231390954898E-6</v>
      </c>
      <c r="AW106" s="22">
        <f t="shared" si="23"/>
        <v>1.4937786815191927E-6</v>
      </c>
      <c r="AY106" s="79"/>
    </row>
    <row r="107" spans="1:51" x14ac:dyDescent="0.25">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0.18258719417239633</v>
      </c>
      <c r="T107" s="22">
        <f t="shared" si="23"/>
        <v>0.18659119303605887</v>
      </c>
      <c r="U107" s="22">
        <f t="shared" si="23"/>
        <v>0.18919302973587018</v>
      </c>
      <c r="V107" s="22">
        <f t="shared" si="23"/>
        <v>0.19133393553779945</v>
      </c>
      <c r="W107" s="22">
        <f t="shared" si="23"/>
        <v>0.19378113312493972</v>
      </c>
      <c r="X107" s="22">
        <f t="shared" si="23"/>
        <v>0.19590796726477783</v>
      </c>
      <c r="Y107" s="22">
        <f t="shared" si="23"/>
        <v>0.19739628959288202</v>
      </c>
      <c r="Z107" s="22">
        <f t="shared" si="23"/>
        <v>0.19884862917208024</v>
      </c>
      <c r="AA107" s="22">
        <f t="shared" si="23"/>
        <v>0.20038224474174365</v>
      </c>
      <c r="AB107" s="22">
        <f t="shared" si="23"/>
        <v>0.20321970506585377</v>
      </c>
      <c r="AC107" s="22">
        <f t="shared" si="23"/>
        <v>0.20542152351480261</v>
      </c>
      <c r="AD107" s="22">
        <f t="shared" si="23"/>
        <v>0.20778063749279929</v>
      </c>
      <c r="AE107" s="22">
        <f t="shared" si="23"/>
        <v>0.21030061300303665</v>
      </c>
      <c r="AF107" s="22">
        <f t="shared" si="23"/>
        <v>0.21375059517099232</v>
      </c>
      <c r="AG107" s="22">
        <f t="shared" si="23"/>
        <v>0.21761869921171154</v>
      </c>
      <c r="AH107" s="22">
        <f t="shared" si="23"/>
        <v>0.2199688896768407</v>
      </c>
      <c r="AI107" s="22">
        <f t="shared" si="23"/>
        <v>0.22226474551819031</v>
      </c>
      <c r="AJ107" s="22">
        <f t="shared" si="23"/>
        <v>0.22501535655243274</v>
      </c>
      <c r="AK107" s="22">
        <f t="shared" si="23"/>
        <v>0.22766661942528918</v>
      </c>
      <c r="AL107" s="22">
        <f t="shared" si="23"/>
        <v>0.23079957776517698</v>
      </c>
      <c r="AM107" s="22">
        <f t="shared" si="23"/>
        <v>0.23369519679442258</v>
      </c>
      <c r="AN107" s="22">
        <f t="shared" si="23"/>
        <v>0.23781777263024687</v>
      </c>
      <c r="AO107" s="22">
        <f t="shared" si="23"/>
        <v>0.24194048838559584</v>
      </c>
      <c r="AP107" s="22">
        <f t="shared" si="23"/>
        <v>0.24616514680416793</v>
      </c>
      <c r="AQ107" s="22">
        <f t="shared" si="23"/>
        <v>0.25052162843544062</v>
      </c>
      <c r="AR107" s="22">
        <f t="shared" si="23"/>
        <v>0.25506858268508992</v>
      </c>
      <c r="AS107" s="22">
        <f t="shared" si="23"/>
        <v>0.26011741156818113</v>
      </c>
      <c r="AT107" s="22">
        <f t="shared" si="23"/>
        <v>0.26205920790001125</v>
      </c>
      <c r="AU107" s="22">
        <f t="shared" si="23"/>
        <v>0.26350835686540836</v>
      </c>
      <c r="AV107" s="22">
        <f t="shared" si="23"/>
        <v>0.26500137660500872</v>
      </c>
      <c r="AW107" s="22">
        <f t="shared" si="23"/>
        <v>0.26635093109498148</v>
      </c>
      <c r="AY107" s="79"/>
    </row>
    <row r="108" spans="1:51" x14ac:dyDescent="0.25">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5">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0.10242303574309712</v>
      </c>
      <c r="U109" s="22">
        <f t="shared" si="24"/>
        <v>0.10290527845894326</v>
      </c>
      <c r="V109" s="22">
        <f t="shared" si="24"/>
        <v>0.10327991973594811</v>
      </c>
      <c r="W109" s="22">
        <f t="shared" si="24"/>
        <v>0.10361750218507411</v>
      </c>
      <c r="X109" s="22">
        <f t="shared" si="24"/>
        <v>0.10397459165292641</v>
      </c>
      <c r="Y109" s="22">
        <f t="shared" si="24"/>
        <v>0.10430547169884286</v>
      </c>
      <c r="Z109" s="22">
        <f t="shared" si="24"/>
        <v>0.10458703077983039</v>
      </c>
      <c r="AA109" s="22">
        <f t="shared" si="24"/>
        <v>0.10486336565414194</v>
      </c>
      <c r="AB109" s="22">
        <f t="shared" si="24"/>
        <v>0.10514312594815978</v>
      </c>
      <c r="AC109" s="22">
        <f t="shared" si="24"/>
        <v>0.10551471650982788</v>
      </c>
      <c r="AD109" s="22">
        <f t="shared" si="24"/>
        <v>0.10583774609342775</v>
      </c>
      <c r="AE109" s="22">
        <f t="shared" si="24"/>
        <v>0.10622085848095154</v>
      </c>
      <c r="AF109" s="22">
        <f t="shared" si="24"/>
        <v>0.10661438593946296</v>
      </c>
      <c r="AG109" s="22">
        <f t="shared" si="24"/>
        <v>0.10707272969793173</v>
      </c>
      <c r="AH109" s="22">
        <f t="shared" si="24"/>
        <v>0.10755861761635321</v>
      </c>
      <c r="AI109" s="22">
        <f t="shared" si="24"/>
        <v>0.10793649854613152</v>
      </c>
      <c r="AJ109" s="22">
        <f t="shared" si="24"/>
        <v>0.10830974786638585</v>
      </c>
      <c r="AK109" s="22">
        <f t="shared" si="24"/>
        <v>0.10871374142066853</v>
      </c>
      <c r="AL109" s="22">
        <f t="shared" si="24"/>
        <v>0.1091098677777573</v>
      </c>
      <c r="AM109" s="22">
        <f t="shared" si="24"/>
        <v>0.10953809115560811</v>
      </c>
      <c r="AN109" s="22">
        <f t="shared" si="24"/>
        <v>0.10994889460103707</v>
      </c>
      <c r="AO109" s="22">
        <f t="shared" si="24"/>
        <v>0.11041204513162567</v>
      </c>
      <c r="AP109" s="22">
        <f t="shared" si="24"/>
        <v>0.11087211223299304</v>
      </c>
      <c r="AQ109" s="22">
        <f t="shared" si="24"/>
        <v>0.11133586416897914</v>
      </c>
      <c r="AR109" s="22">
        <f t="shared" si="24"/>
        <v>0.11180508689997067</v>
      </c>
      <c r="AS109" s="22">
        <f t="shared" si="24"/>
        <v>0.11228333133773015</v>
      </c>
      <c r="AT109" s="22">
        <f t="shared" si="24"/>
        <v>0.11279004892149266</v>
      </c>
      <c r="AU109" s="22">
        <f t="shared" si="24"/>
        <v>0.11309657792048296</v>
      </c>
      <c r="AV109" s="22">
        <f t="shared" si="24"/>
        <v>0.1133710467092879</v>
      </c>
      <c r="AW109" s="22">
        <f t="shared" si="24"/>
        <v>0.11364756479458502</v>
      </c>
      <c r="AY109" s="79"/>
    </row>
    <row r="110" spans="1:51" x14ac:dyDescent="0.25">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5">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5">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5">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5">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5">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5">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5">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5">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5">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5">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5">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5">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0.39721446331308263</v>
      </c>
      <c r="T122" s="22">
        <f t="shared" si="27"/>
        <v>0.40249219960946453</v>
      </c>
      <c r="U122" s="22">
        <f t="shared" si="27"/>
        <v>0.4068019680102658</v>
      </c>
      <c r="V122" s="22">
        <f t="shared" si="27"/>
        <v>0.41082431735492764</v>
      </c>
      <c r="W122" s="22">
        <f t="shared" si="27"/>
        <v>0.41518935921013445</v>
      </c>
      <c r="X122" s="22">
        <f t="shared" si="27"/>
        <v>0.41937856849496585</v>
      </c>
      <c r="Y122" s="22">
        <f t="shared" si="27"/>
        <v>0.42296208052271583</v>
      </c>
      <c r="Z122" s="22">
        <f t="shared" si="27"/>
        <v>0.42643166192666554</v>
      </c>
      <c r="AA122" s="22">
        <f t="shared" si="27"/>
        <v>0.42988116682638638</v>
      </c>
      <c r="AB122" s="22">
        <f t="shared" si="27"/>
        <v>0.43435986869965487</v>
      </c>
      <c r="AC122" s="22">
        <f t="shared" si="27"/>
        <v>0.43820597040821635</v>
      </c>
      <c r="AD122" s="22">
        <f t="shared" si="27"/>
        <v>0.44282455495655826</v>
      </c>
      <c r="AE122" s="22">
        <f t="shared" si="27"/>
        <v>0.44762703912585894</v>
      </c>
      <c r="AF122" s="22">
        <f t="shared" si="27"/>
        <v>0.45330820491033447</v>
      </c>
      <c r="AG122" s="22">
        <f t="shared" si="27"/>
        <v>0.4594306873735467</v>
      </c>
      <c r="AH122" s="22">
        <f t="shared" si="27"/>
        <v>0.46422714526211667</v>
      </c>
      <c r="AI122" s="22">
        <f t="shared" si="27"/>
        <v>0.4690226318356765</v>
      </c>
      <c r="AJ122" s="22">
        <f t="shared" si="27"/>
        <v>0.47429366824518704</v>
      </c>
      <c r="AK122" s="22">
        <f t="shared" si="27"/>
        <v>0.47952741685693195</v>
      </c>
      <c r="AL122" s="22">
        <f t="shared" si="27"/>
        <v>0.48527939773469708</v>
      </c>
      <c r="AM122" s="22">
        <f t="shared" si="27"/>
        <v>0.49086573686440554</v>
      </c>
      <c r="AN122" s="22">
        <f t="shared" si="27"/>
        <v>0.49729269914463614</v>
      </c>
      <c r="AO122" s="22">
        <f t="shared" si="27"/>
        <v>0.50378159674645628</v>
      </c>
      <c r="AP122" s="22">
        <f t="shared" si="27"/>
        <v>0.5104338973485637</v>
      </c>
      <c r="AQ122" s="22">
        <f t="shared" si="27"/>
        <v>0.5172822799722383</v>
      </c>
      <c r="AR122" s="22">
        <f t="shared" si="27"/>
        <v>0.52438990778857708</v>
      </c>
      <c r="AS122" s="22">
        <f t="shared" si="27"/>
        <v>0.53208566832594295</v>
      </c>
      <c r="AT122" s="22">
        <f t="shared" si="27"/>
        <v>0.53664257833202234</v>
      </c>
      <c r="AU122" s="22">
        <f t="shared" si="27"/>
        <v>0.54070846268586037</v>
      </c>
      <c r="AV122" s="22">
        <f t="shared" si="27"/>
        <v>0.54483540356476812</v>
      </c>
      <c r="AW122" s="22">
        <f t="shared" si="27"/>
        <v>0.54882490321762667</v>
      </c>
      <c r="AY122" s="79"/>
    </row>
    <row r="123" spans="1:51" x14ac:dyDescent="0.25">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3.1337946187340607E-2</v>
      </c>
      <c r="T123" s="22">
        <f t="shared" si="27"/>
        <v>3.175432935392393E-2</v>
      </c>
      <c r="U123" s="22">
        <f t="shared" si="27"/>
        <v>3.2094345397392511E-2</v>
      </c>
      <c r="V123" s="22">
        <f t="shared" si="27"/>
        <v>3.2411685723468059E-2</v>
      </c>
      <c r="W123" s="22">
        <f t="shared" si="27"/>
        <v>3.2756062525921364E-2</v>
      </c>
      <c r="X123" s="22">
        <f t="shared" si="27"/>
        <v>3.3086567145618653E-2</v>
      </c>
      <c r="Y123" s="22">
        <f t="shared" si="27"/>
        <v>3.3369285720744657E-2</v>
      </c>
      <c r="Z123" s="22">
        <f t="shared" si="27"/>
        <v>3.3643015822168158E-2</v>
      </c>
      <c r="AA123" s="22">
        <f t="shared" si="27"/>
        <v>3.3915162002392259E-2</v>
      </c>
      <c r="AB123" s="22">
        <f t="shared" si="27"/>
        <v>3.426850592930511E-2</v>
      </c>
      <c r="AC123" s="22">
        <f t="shared" si="27"/>
        <v>3.4571941326316163E-2</v>
      </c>
      <c r="AD123" s="22">
        <f t="shared" si="27"/>
        <v>3.4936321195141687E-2</v>
      </c>
      <c r="AE123" s="22">
        <f t="shared" si="27"/>
        <v>3.5315209690811797E-2</v>
      </c>
      <c r="AF123" s="22">
        <f t="shared" si="27"/>
        <v>3.5763421133442296E-2</v>
      </c>
      <c r="AG123" s="22">
        <f t="shared" si="27"/>
        <v>3.6246449934470244E-2</v>
      </c>
      <c r="AH123" s="22">
        <f t="shared" si="27"/>
        <v>3.6624862991105026E-2</v>
      </c>
      <c r="AI123" s="22">
        <f t="shared" si="27"/>
        <v>3.7003199416548546E-2</v>
      </c>
      <c r="AJ123" s="22">
        <f t="shared" si="27"/>
        <v>3.7419054000430003E-2</v>
      </c>
      <c r="AK123" s="22">
        <f t="shared" si="27"/>
        <v>3.7831966790626288E-2</v>
      </c>
      <c r="AL123" s="22">
        <f t="shared" si="27"/>
        <v>3.8285765138537764E-2</v>
      </c>
      <c r="AM123" s="22">
        <f t="shared" si="27"/>
        <v>3.8726495301208239E-2</v>
      </c>
      <c r="AN123" s="22">
        <f t="shared" si="27"/>
        <v>3.9233545815950406E-2</v>
      </c>
      <c r="AO123" s="22">
        <f t="shared" si="27"/>
        <v>3.9745482672843564E-2</v>
      </c>
      <c r="AP123" s="22">
        <f t="shared" si="27"/>
        <v>4.0270311090600697E-2</v>
      </c>
      <c r="AQ123" s="22">
        <f t="shared" si="27"/>
        <v>4.081060925683809E-2</v>
      </c>
      <c r="AR123" s="22">
        <f t="shared" si="27"/>
        <v>4.1371360384000633E-2</v>
      </c>
      <c r="AS123" s="22">
        <f t="shared" si="27"/>
        <v>4.1978511814437201E-2</v>
      </c>
      <c r="AT123" s="22">
        <f t="shared" si="27"/>
        <v>4.2338025915107082E-2</v>
      </c>
      <c r="AU123" s="22">
        <f t="shared" si="27"/>
        <v>4.2658800904068366E-2</v>
      </c>
      <c r="AV123" s="22">
        <f t="shared" si="27"/>
        <v>4.2984392903168391E-2</v>
      </c>
      <c r="AW123" s="22">
        <f t="shared" si="27"/>
        <v>4.3299141576700839E-2</v>
      </c>
      <c r="AY123" s="79"/>
    </row>
    <row r="124" spans="1:51" x14ac:dyDescent="0.25">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2.904903235556756E-4</v>
      </c>
      <c r="T124" s="22">
        <f t="shared" si="27"/>
        <v>2.943500302531358E-4</v>
      </c>
      <c r="U124" s="22">
        <f t="shared" si="27"/>
        <v>2.9750184402838601E-4</v>
      </c>
      <c r="V124" s="22">
        <f t="shared" si="27"/>
        <v>3.0044346290308388E-4</v>
      </c>
      <c r="W124" s="22">
        <f t="shared" si="27"/>
        <v>3.0363569918339701E-4</v>
      </c>
      <c r="X124" s="22">
        <f t="shared" si="27"/>
        <v>3.0669934583524099E-4</v>
      </c>
      <c r="Y124" s="22">
        <f t="shared" si="27"/>
        <v>3.0932003481953465E-4</v>
      </c>
      <c r="Z124" s="22">
        <f t="shared" si="27"/>
        <v>3.1185740422000813E-4</v>
      </c>
      <c r="AA124" s="22">
        <f t="shared" si="27"/>
        <v>3.1438009129959962E-4</v>
      </c>
      <c r="AB124" s="22">
        <f t="shared" si="27"/>
        <v>3.1765544926472413E-4</v>
      </c>
      <c r="AC124" s="22">
        <f t="shared" si="27"/>
        <v>3.204681749656698E-4</v>
      </c>
      <c r="AD124" s="22">
        <f t="shared" si="27"/>
        <v>3.238458317323107E-4</v>
      </c>
      <c r="AE124" s="22">
        <f t="shared" si="27"/>
        <v>3.2735797771152607E-4</v>
      </c>
      <c r="AF124" s="22">
        <f t="shared" si="27"/>
        <v>3.3151271989573738E-4</v>
      </c>
      <c r="AG124" s="22">
        <f t="shared" si="27"/>
        <v>3.3599020517376121E-4</v>
      </c>
      <c r="AH124" s="22">
        <f t="shared" si="27"/>
        <v>3.3949794402181424E-4</v>
      </c>
      <c r="AI124" s="22">
        <f t="shared" si="27"/>
        <v>3.4300497252913811E-4</v>
      </c>
      <c r="AJ124" s="22">
        <f t="shared" si="27"/>
        <v>3.4685977947473918E-4</v>
      </c>
      <c r="AK124" s="22">
        <f t="shared" si="27"/>
        <v>3.5068731716043639E-4</v>
      </c>
      <c r="AL124" s="22">
        <f t="shared" si="27"/>
        <v>3.5489384773923629E-4</v>
      </c>
      <c r="AM124" s="22">
        <f t="shared" si="27"/>
        <v>3.5897924142743565E-4</v>
      </c>
      <c r="AN124" s="22">
        <f t="shared" si="27"/>
        <v>3.6367939845770157E-4</v>
      </c>
      <c r="AO124" s="22">
        <f t="shared" si="27"/>
        <v>3.6842484994038506E-4</v>
      </c>
      <c r="AP124" s="22">
        <f t="shared" si="27"/>
        <v>3.7328980107579387E-4</v>
      </c>
      <c r="AQ124" s="22">
        <f t="shared" si="27"/>
        <v>3.7829815063988365E-4</v>
      </c>
      <c r="AR124" s="22">
        <f t="shared" si="27"/>
        <v>3.8349609103424995E-4</v>
      </c>
      <c r="AS124" s="22">
        <f t="shared" si="27"/>
        <v>3.8912414382432281E-4</v>
      </c>
      <c r="AT124" s="22">
        <f t="shared" si="27"/>
        <v>3.9245669685131744E-4</v>
      </c>
      <c r="AU124" s="22">
        <f t="shared" si="27"/>
        <v>3.9543015368779578E-4</v>
      </c>
      <c r="AV124" s="22">
        <f t="shared" si="27"/>
        <v>3.9844826229645466E-4</v>
      </c>
      <c r="AW124" s="22">
        <f t="shared" si="27"/>
        <v>4.013658575806695E-4</v>
      </c>
      <c r="AY124" s="79"/>
    </row>
    <row r="125" spans="1:51" x14ac:dyDescent="0.25">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2.5629102547447703E-3</v>
      </c>
      <c r="T125" s="22">
        <f t="shared" si="27"/>
        <v>2.6123885311191328E-3</v>
      </c>
      <c r="U125" s="22">
        <f t="shared" si="27"/>
        <v>2.6381484081699708E-3</v>
      </c>
      <c r="V125" s="22">
        <f t="shared" si="27"/>
        <v>2.6558420076703468E-3</v>
      </c>
      <c r="W125" s="22">
        <f t="shared" si="27"/>
        <v>2.6779065868564743E-3</v>
      </c>
      <c r="X125" s="22">
        <f t="shared" si="27"/>
        <v>2.6942716911212052E-3</v>
      </c>
      <c r="Y125" s="22">
        <f t="shared" si="27"/>
        <v>2.7000715946421988E-3</v>
      </c>
      <c r="Z125" s="22">
        <f t="shared" si="27"/>
        <v>2.704975186950725E-3</v>
      </c>
      <c r="AA125" s="22">
        <f t="shared" si="27"/>
        <v>2.7108265667014262E-3</v>
      </c>
      <c r="AB125" s="22">
        <f t="shared" si="27"/>
        <v>2.7365425214591413E-3</v>
      </c>
      <c r="AC125" s="22">
        <f t="shared" si="27"/>
        <v>2.7518718016047751E-3</v>
      </c>
      <c r="AD125" s="22">
        <f t="shared" si="27"/>
        <v>2.7566638396338047E-3</v>
      </c>
      <c r="AE125" s="22">
        <f t="shared" si="27"/>
        <v>2.7626950654084182E-3</v>
      </c>
      <c r="AF125" s="22">
        <f t="shared" si="27"/>
        <v>2.781289252085413E-3</v>
      </c>
      <c r="AG125" s="22">
        <f t="shared" si="27"/>
        <v>2.8044129031273178E-3</v>
      </c>
      <c r="AH125" s="22">
        <f t="shared" si="27"/>
        <v>2.8037506369907924E-3</v>
      </c>
      <c r="AI125" s="22">
        <f t="shared" si="27"/>
        <v>2.8010511266193844E-3</v>
      </c>
      <c r="AJ125" s="22">
        <f t="shared" si="27"/>
        <v>2.8035156589741781E-3</v>
      </c>
      <c r="AK125" s="22">
        <f t="shared" si="27"/>
        <v>2.8031448320103743E-3</v>
      </c>
      <c r="AL125" s="22">
        <f t="shared" si="27"/>
        <v>2.8079593649657283E-3</v>
      </c>
      <c r="AM125" s="22">
        <f t="shared" si="27"/>
        <v>2.8079108993576316E-3</v>
      </c>
      <c r="AN125" s="22">
        <f t="shared" si="27"/>
        <v>2.8312016868573659E-3</v>
      </c>
      <c r="AO125" s="22">
        <f t="shared" si="27"/>
        <v>2.8529828127647709E-3</v>
      </c>
      <c r="AP125" s="22">
        <f t="shared" si="27"/>
        <v>2.8745704994950004E-3</v>
      </c>
      <c r="AQ125" s="22">
        <f t="shared" si="27"/>
        <v>2.8962863460866165E-3</v>
      </c>
      <c r="AR125" s="22">
        <f t="shared" si="27"/>
        <v>2.9187994411367726E-3</v>
      </c>
      <c r="AS125" s="22">
        <f t="shared" si="27"/>
        <v>2.9459270403864352E-3</v>
      </c>
      <c r="AT125" s="22">
        <f t="shared" si="27"/>
        <v>2.9324595471331349E-3</v>
      </c>
      <c r="AU125" s="22">
        <f t="shared" si="27"/>
        <v>2.9120229766328091E-3</v>
      </c>
      <c r="AV125" s="22">
        <f t="shared" si="27"/>
        <v>2.8913556321565432E-3</v>
      </c>
      <c r="AW125" s="22">
        <f t="shared" si="27"/>
        <v>2.8681853853054777E-3</v>
      </c>
      <c r="AY125" s="79"/>
    </row>
    <row r="126" spans="1:51" x14ac:dyDescent="0.25">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1.2758183638787089E-2</v>
      </c>
      <c r="T126" s="22">
        <f t="shared" si="27"/>
        <v>1.3004486815008778E-2</v>
      </c>
      <c r="U126" s="22">
        <f t="shared" si="27"/>
        <v>1.3132719647710874E-2</v>
      </c>
      <c r="V126" s="22">
        <f t="shared" si="27"/>
        <v>1.3220798499180229E-2</v>
      </c>
      <c r="W126" s="22">
        <f t="shared" si="27"/>
        <v>1.3330636115479131E-2</v>
      </c>
      <c r="X126" s="22">
        <f t="shared" si="27"/>
        <v>1.3412101709169269E-2</v>
      </c>
      <c r="Y126" s="22">
        <f t="shared" si="27"/>
        <v>1.3440973665989099E-2</v>
      </c>
      <c r="Z126" s="22">
        <f t="shared" si="27"/>
        <v>1.346538377986105E-2</v>
      </c>
      <c r="AA126" s="22">
        <f t="shared" si="27"/>
        <v>1.3494511985681572E-2</v>
      </c>
      <c r="AB126" s="22">
        <f t="shared" si="27"/>
        <v>1.3622526172927604E-2</v>
      </c>
      <c r="AC126" s="22">
        <f t="shared" si="27"/>
        <v>1.3698835427528436E-2</v>
      </c>
      <c r="AD126" s="22">
        <f t="shared" si="27"/>
        <v>1.3722690223483628E-2</v>
      </c>
      <c r="AE126" s="22">
        <f t="shared" si="27"/>
        <v>1.3752713703961365E-2</v>
      </c>
      <c r="AF126" s="22">
        <f t="shared" si="27"/>
        <v>1.3845275684155478E-2</v>
      </c>
      <c r="AG126" s="22">
        <f t="shared" si="27"/>
        <v>1.3960385366925555E-2</v>
      </c>
      <c r="AH126" s="22">
        <f t="shared" si="27"/>
        <v>1.3957088601862521E-2</v>
      </c>
      <c r="AI126" s="22">
        <f t="shared" si="27"/>
        <v>1.3943650421969381E-2</v>
      </c>
      <c r="AJ126" s="22">
        <f t="shared" si="27"/>
        <v>1.395591887979305E-2</v>
      </c>
      <c r="AK126" s="22">
        <f t="shared" si="27"/>
        <v>1.3954072900795676E-2</v>
      </c>
      <c r="AL126" s="22">
        <f t="shared" si="27"/>
        <v>1.3978039676637978E-2</v>
      </c>
      <c r="AM126" s="22">
        <f t="shared" si="27"/>
        <v>1.3977798414530914E-2</v>
      </c>
      <c r="AN126" s="22">
        <f t="shared" si="27"/>
        <v>1.4093740103656964E-2</v>
      </c>
      <c r="AO126" s="22">
        <f t="shared" si="27"/>
        <v>1.4202166687721602E-2</v>
      </c>
      <c r="AP126" s="22">
        <f t="shared" si="27"/>
        <v>1.430963033032516E-2</v>
      </c>
      <c r="AQ126" s="22">
        <f t="shared" si="27"/>
        <v>1.4417731953538314E-2</v>
      </c>
      <c r="AR126" s="22">
        <f t="shared" si="27"/>
        <v>1.4529802284676759E-2</v>
      </c>
      <c r="AS126" s="22">
        <f t="shared" si="27"/>
        <v>1.4664843647231651E-2</v>
      </c>
      <c r="AT126" s="22">
        <f t="shared" si="27"/>
        <v>1.4597802379687599E-2</v>
      </c>
      <c r="AU126" s="22">
        <f t="shared" si="27"/>
        <v>1.4496069001038276E-2</v>
      </c>
      <c r="AV126" s="22">
        <f t="shared" si="27"/>
        <v>1.4393186828060855E-2</v>
      </c>
      <c r="AW126" s="22">
        <f t="shared" si="27"/>
        <v>1.4277845191054772E-2</v>
      </c>
      <c r="AY126" s="79"/>
    </row>
    <row r="127" spans="1:51" x14ac:dyDescent="0.25">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0.17476418316081974</v>
      </c>
      <c r="O127" s="22">
        <f t="shared" si="27"/>
        <v>0.17840915017095654</v>
      </c>
      <c r="P127" s="22">
        <f t="shared" si="27"/>
        <v>0.18092055691117107</v>
      </c>
      <c r="Q127" s="22">
        <f t="shared" si="27"/>
        <v>0.18434967364231716</v>
      </c>
      <c r="R127" s="22">
        <f t="shared" si="27"/>
        <v>0.18794438918293385</v>
      </c>
      <c r="S127" s="22">
        <f t="shared" si="27"/>
        <v>0.17361452293400698</v>
      </c>
      <c r="T127" s="22">
        <f t="shared" si="27"/>
        <v>0.18122983234318238</v>
      </c>
      <c r="U127" s="22">
        <f t="shared" si="27"/>
        <v>0.18736569869016145</v>
      </c>
      <c r="V127" s="22">
        <f t="shared" si="27"/>
        <v>0.19304737892649457</v>
      </c>
      <c r="W127" s="22">
        <f t="shared" si="27"/>
        <v>0.19916394252628336</v>
      </c>
      <c r="X127" s="22">
        <f t="shared" si="27"/>
        <v>0.20497598185205718</v>
      </c>
      <c r="Y127" s="22">
        <f t="shared" si="27"/>
        <v>0.21008003786653304</v>
      </c>
      <c r="Z127" s="22">
        <f t="shared" si="27"/>
        <v>0.21519415807379266</v>
      </c>
      <c r="AA127" s="22">
        <f t="shared" si="27"/>
        <v>0.22046711318957019</v>
      </c>
      <c r="AB127" s="22">
        <f t="shared" si="27"/>
        <v>0.22747999362519944</v>
      </c>
      <c r="AC127" s="22">
        <f t="shared" si="27"/>
        <v>0.23377520748657318</v>
      </c>
      <c r="AD127" s="22">
        <f t="shared" si="27"/>
        <v>0.24194841701051853</v>
      </c>
      <c r="AE127" s="22">
        <f t="shared" si="27"/>
        <v>0.25053440423872092</v>
      </c>
      <c r="AF127" s="22">
        <f t="shared" si="27"/>
        <v>0.26062237101157232</v>
      </c>
      <c r="AG127" s="22">
        <f t="shared" si="27"/>
        <v>0.27157081601101718</v>
      </c>
      <c r="AH127" s="22">
        <f t="shared" si="27"/>
        <v>0.28061403432528592</v>
      </c>
      <c r="AI127" s="22">
        <f t="shared" si="27"/>
        <v>0.28978900234061006</v>
      </c>
      <c r="AJ127" s="22">
        <f t="shared" si="27"/>
        <v>0.29986479871060151</v>
      </c>
      <c r="AK127" s="22">
        <f t="shared" si="27"/>
        <v>0.3100339842687691</v>
      </c>
      <c r="AL127" s="22">
        <f t="shared" si="27"/>
        <v>0.321206589671512</v>
      </c>
      <c r="AM127" s="22">
        <f t="shared" si="27"/>
        <v>0.33228026882461004</v>
      </c>
      <c r="AN127" s="22">
        <f t="shared" si="27"/>
        <v>0.34448956687299959</v>
      </c>
      <c r="AO127" s="22">
        <f t="shared" si="27"/>
        <v>0.35696829991233459</v>
      </c>
      <c r="AP127" s="22">
        <f t="shared" si="27"/>
        <v>0.36989227584557205</v>
      </c>
      <c r="AQ127" s="22">
        <f t="shared" si="27"/>
        <v>0.38332536891436336</v>
      </c>
      <c r="AR127" s="22">
        <f t="shared" si="27"/>
        <v>0.39738501026664286</v>
      </c>
      <c r="AS127" s="22">
        <f t="shared" si="27"/>
        <v>0.41264183329899567</v>
      </c>
      <c r="AT127" s="22">
        <f t="shared" si="27"/>
        <v>0.42266450717711668</v>
      </c>
      <c r="AU127" s="22">
        <f t="shared" si="27"/>
        <v>0.43196158941660778</v>
      </c>
      <c r="AV127" s="22">
        <f t="shared" si="27"/>
        <v>0.44148739103649337</v>
      </c>
      <c r="AW127" s="22">
        <f t="shared" si="27"/>
        <v>0.45089587125553532</v>
      </c>
      <c r="AY127" s="79"/>
    </row>
    <row r="128" spans="1:51" x14ac:dyDescent="0.25">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1.171883187565219E-4</v>
      </c>
      <c r="L128" s="22">
        <f t="shared" si="27"/>
        <v>1.1725168210757805E-4</v>
      </c>
      <c r="M128" s="22">
        <f t="shared" si="27"/>
        <v>1.1740318150277544E-4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1.1945208166397168E-4</v>
      </c>
      <c r="T128" s="22">
        <f t="shared" si="27"/>
        <v>1.1996589244916799E-4</v>
      </c>
      <c r="U128" s="22">
        <f t="shared" si="27"/>
        <v>1.2053453259501592E-4</v>
      </c>
      <c r="V128" s="22">
        <f t="shared" si="27"/>
        <v>1.2113119194780691E-4</v>
      </c>
      <c r="W128" s="22">
        <f t="shared" si="27"/>
        <v>1.2176155038943257E-4</v>
      </c>
      <c r="X128" s="22">
        <f t="shared" si="27"/>
        <v>1.2242164450013777E-4</v>
      </c>
      <c r="Y128" s="22">
        <f t="shared" si="27"/>
        <v>1.2303316997803725E-4</v>
      </c>
      <c r="Z128" s="22">
        <f t="shared" si="27"/>
        <v>1.2359567571233556E-4</v>
      </c>
      <c r="AA128" s="22">
        <f t="shared" si="27"/>
        <v>1.2410672884634127E-4</v>
      </c>
      <c r="AB128" s="22">
        <f t="shared" si="27"/>
        <v>1.2456935317880485E-4</v>
      </c>
      <c r="AC128" s="22">
        <f t="shared" si="27"/>
        <v>1.2497188029607037E-4</v>
      </c>
      <c r="AD128" s="22">
        <f t="shared" si="27"/>
        <v>1.2536989596586466E-4</v>
      </c>
      <c r="AE128" s="22">
        <f t="shared" si="27"/>
        <v>1.2575896751332969E-4</v>
      </c>
      <c r="AF128" s="22">
        <f t="shared" si="27"/>
        <v>1.261417763816356E-4</v>
      </c>
      <c r="AG128" s="22">
        <f t="shared" si="27"/>
        <v>1.2651484622650078E-4</v>
      </c>
      <c r="AH128" s="22">
        <f t="shared" si="27"/>
        <v>1.2686745922982584E-4</v>
      </c>
      <c r="AI128" s="22">
        <f t="shared" ref="L128:AW135" si="28">AI1537</f>
        <v>1.2721208055263393E-4</v>
      </c>
      <c r="AJ128" s="22">
        <f t="shared" si="28"/>
        <v>1.2755050797833958E-4</v>
      </c>
      <c r="AK128" s="22">
        <f t="shared" si="28"/>
        <v>1.2787915025688418E-4</v>
      </c>
      <c r="AL128" s="22">
        <f t="shared" si="28"/>
        <v>1.2820031427030818E-4</v>
      </c>
      <c r="AM128" s="22">
        <f t="shared" si="28"/>
        <v>1.2850954378673365E-4</v>
      </c>
      <c r="AN128" s="22">
        <f t="shared" si="28"/>
        <v>1.2881344298730903E-4</v>
      </c>
      <c r="AO128" s="22">
        <f t="shared" si="28"/>
        <v>1.2910712424209542E-4</v>
      </c>
      <c r="AP128" s="22">
        <f t="shared" si="28"/>
        <v>1.2939055437105907E-4</v>
      </c>
      <c r="AQ128" s="22">
        <f t="shared" si="28"/>
        <v>1.2966334958227195E-4</v>
      </c>
      <c r="AR128" s="22">
        <f t="shared" si="28"/>
        <v>1.2992531849335335E-4</v>
      </c>
      <c r="AS128" s="22">
        <f t="shared" si="28"/>
        <v>1.3017961587308716E-4</v>
      </c>
      <c r="AT128" s="22">
        <f t="shared" si="28"/>
        <v>1.3040536097649709E-4</v>
      </c>
      <c r="AU128" s="22">
        <f t="shared" si="28"/>
        <v>1.3061661327960918E-4</v>
      </c>
      <c r="AV128" s="22">
        <f t="shared" si="28"/>
        <v>1.3081596944979545E-4</v>
      </c>
      <c r="AW128" s="22">
        <f t="shared" si="28"/>
        <v>1.3100193530910493E-4</v>
      </c>
      <c r="AY128" s="79"/>
    </row>
    <row r="129" spans="1:51" x14ac:dyDescent="0.25">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8.0420661765993721E-4</v>
      </c>
      <c r="L129" s="22">
        <f t="shared" si="28"/>
        <v>8.046414496191049E-4</v>
      </c>
      <c r="M129" s="22">
        <f t="shared" si="28"/>
        <v>8.0568111652005558E-4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8.1974172500085462E-4</v>
      </c>
      <c r="T129" s="22">
        <f t="shared" si="28"/>
        <v>8.2326775931950064E-4</v>
      </c>
      <c r="U129" s="22">
        <f t="shared" si="28"/>
        <v>8.271700609585247E-4</v>
      </c>
      <c r="V129" s="22">
        <f t="shared" si="28"/>
        <v>8.3126464483083116E-4</v>
      </c>
      <c r="W129" s="22">
        <f t="shared" si="28"/>
        <v>8.3559048921218453E-4</v>
      </c>
      <c r="X129" s="22">
        <f t="shared" si="28"/>
        <v>8.4012039507430744E-4</v>
      </c>
      <c r="Y129" s="22">
        <f t="shared" si="28"/>
        <v>8.4431699795600083E-4</v>
      </c>
      <c r="Z129" s="22">
        <f t="shared" si="28"/>
        <v>8.4817720210257814E-4</v>
      </c>
      <c r="AA129" s="22">
        <f t="shared" si="28"/>
        <v>8.5168431199803744E-4</v>
      </c>
      <c r="AB129" s="22">
        <f t="shared" si="28"/>
        <v>8.5485907850723806E-4</v>
      </c>
      <c r="AC129" s="22">
        <f t="shared" si="28"/>
        <v>8.5762142696421239E-4</v>
      </c>
      <c r="AD129" s="22">
        <f t="shared" si="28"/>
        <v>8.6035281554438289E-4</v>
      </c>
      <c r="AE129" s="22">
        <f t="shared" si="28"/>
        <v>8.6302282494919974E-4</v>
      </c>
      <c r="AF129" s="22">
        <f t="shared" si="28"/>
        <v>8.6564985662315112E-4</v>
      </c>
      <c r="AG129" s="22">
        <f t="shared" si="28"/>
        <v>8.6821005410079634E-4</v>
      </c>
      <c r="AH129" s="22">
        <f t="shared" si="28"/>
        <v>8.7062986619261551E-4</v>
      </c>
      <c r="AI129" s="22">
        <f t="shared" si="28"/>
        <v>8.7299483525548607E-4</v>
      </c>
      <c r="AJ129" s="22">
        <f t="shared" si="28"/>
        <v>8.7531729860540019E-4</v>
      </c>
      <c r="AK129" s="22">
        <f t="shared" si="28"/>
        <v>8.7757261123427692E-4</v>
      </c>
      <c r="AL129" s="22">
        <f t="shared" si="28"/>
        <v>8.7977660415516207E-4</v>
      </c>
      <c r="AM129" s="22">
        <f t="shared" si="28"/>
        <v>8.8189869640909911E-4</v>
      </c>
      <c r="AN129" s="22">
        <f t="shared" si="28"/>
        <v>8.8398420928954304E-4</v>
      </c>
      <c r="AO129" s="22">
        <f t="shared" si="28"/>
        <v>8.859996013617906E-4</v>
      </c>
      <c r="AP129" s="22">
        <f t="shared" si="28"/>
        <v>8.8794464492735544E-4</v>
      </c>
      <c r="AQ129" s="22">
        <f t="shared" si="28"/>
        <v>8.8981670620830264E-4</v>
      </c>
      <c r="AR129" s="22">
        <f t="shared" si="28"/>
        <v>8.916144718401364E-4</v>
      </c>
      <c r="AS129" s="22">
        <f t="shared" si="28"/>
        <v>8.9335959147155959E-4</v>
      </c>
      <c r="AT129" s="22">
        <f t="shared" si="28"/>
        <v>8.9490877067297621E-4</v>
      </c>
      <c r="AU129" s="22">
        <f t="shared" si="28"/>
        <v>8.9635849281219089E-4</v>
      </c>
      <c r="AV129" s="22">
        <f t="shared" si="28"/>
        <v>8.9772657755848905E-4</v>
      </c>
      <c r="AW129" s="22">
        <f t="shared" si="28"/>
        <v>8.990027710929848E-4</v>
      </c>
      <c r="AY129" s="79"/>
    </row>
    <row r="130" spans="1:51" x14ac:dyDescent="0.25">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1.5059853867070929E-5</v>
      </c>
      <c r="T130" s="22">
        <f t="shared" si="28"/>
        <v>1.5167124625631526E-5</v>
      </c>
      <c r="U130" s="22">
        <f t="shared" si="28"/>
        <v>1.5283284642477729E-5</v>
      </c>
      <c r="V130" s="22">
        <f t="shared" si="28"/>
        <v>1.5403277705574446E-5</v>
      </c>
      <c r="W130" s="22">
        <f t="shared" si="28"/>
        <v>1.5528250734118246E-5</v>
      </c>
      <c r="X130" s="22">
        <f t="shared" si="28"/>
        <v>1.5657505187360494E-5</v>
      </c>
      <c r="Y130" s="22">
        <f t="shared" si="28"/>
        <v>1.5776302669215045E-5</v>
      </c>
      <c r="Z130" s="22">
        <f t="shared" si="28"/>
        <v>1.5884699128932849E-5</v>
      </c>
      <c r="AA130" s="22">
        <f t="shared" si="28"/>
        <v>1.598236792184587E-5</v>
      </c>
      <c r="AB130" s="22">
        <f t="shared" si="28"/>
        <v>1.6070000497479039E-5</v>
      </c>
      <c r="AC130" s="22">
        <f t="shared" si="28"/>
        <v>1.6145524591945034E-5</v>
      </c>
      <c r="AD130" s="22">
        <f t="shared" si="28"/>
        <v>1.6219442580938144E-5</v>
      </c>
      <c r="AE130" s="22">
        <f t="shared" si="28"/>
        <v>1.6290975743204122E-5</v>
      </c>
      <c r="AF130" s="22">
        <f t="shared" si="28"/>
        <v>1.6360671671875951E-5</v>
      </c>
      <c r="AG130" s="22">
        <f t="shared" si="28"/>
        <v>1.6427926876189465E-5</v>
      </c>
      <c r="AH130" s="22">
        <f t="shared" si="28"/>
        <v>1.6490797561748879E-5</v>
      </c>
      <c r="AI130" s="22">
        <f t="shared" si="28"/>
        <v>1.6551640518648345E-5</v>
      </c>
      <c r="AJ130" s="22">
        <f t="shared" si="28"/>
        <v>1.6610822596898277E-5</v>
      </c>
      <c r="AK130" s="22">
        <f t="shared" si="28"/>
        <v>1.6667712669704048E-5</v>
      </c>
      <c r="AL130" s="22">
        <f t="shared" si="28"/>
        <v>1.6722767389990501E-5</v>
      </c>
      <c r="AM130" s="22">
        <f t="shared" si="28"/>
        <v>1.6775196463174171E-5</v>
      </c>
      <c r="AN130" s="22">
        <f t="shared" si="28"/>
        <v>1.6826241109997634E-5</v>
      </c>
      <c r="AO130" s="22">
        <f t="shared" si="28"/>
        <v>1.6875029537007162E-5</v>
      </c>
      <c r="AP130" s="22">
        <f t="shared" si="28"/>
        <v>1.6921581513240172E-5</v>
      </c>
      <c r="AQ130" s="22">
        <f t="shared" si="28"/>
        <v>1.6965851524050945E-5</v>
      </c>
      <c r="AR130" s="22">
        <f t="shared" si="28"/>
        <v>1.7007828281763253E-5</v>
      </c>
      <c r="AS130" s="22">
        <f t="shared" si="28"/>
        <v>1.7048107740674831E-5</v>
      </c>
      <c r="AT130" s="22">
        <f t="shared" si="28"/>
        <v>1.7082919504257796E-5</v>
      </c>
      <c r="AU130" s="22">
        <f t="shared" si="28"/>
        <v>1.7114846774541831E-5</v>
      </c>
      <c r="AV130" s="22">
        <f t="shared" si="28"/>
        <v>1.7144381767875482E-5</v>
      </c>
      <c r="AW130" s="22">
        <f t="shared" si="28"/>
        <v>1.7171274019271092E-5</v>
      </c>
      <c r="AY130" s="79"/>
    </row>
    <row r="131" spans="1:51" x14ac:dyDescent="0.25">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1.5056556116759298E-3</v>
      </c>
      <c r="Q131" s="22">
        <f t="shared" si="28"/>
        <v>1.5149984613639169E-3</v>
      </c>
      <c r="R131" s="22">
        <f t="shared" si="28"/>
        <v>1.5249659674490626E-3</v>
      </c>
      <c r="S131" s="22">
        <f t="shared" si="28"/>
        <v>1.5322077690529017E-3</v>
      </c>
      <c r="T131" s="22">
        <f t="shared" si="28"/>
        <v>1.5431216259275771E-3</v>
      </c>
      <c r="U131" s="22">
        <f t="shared" si="28"/>
        <v>1.554939886704611E-3</v>
      </c>
      <c r="V131" s="22">
        <f t="shared" si="28"/>
        <v>1.567148126248771E-3</v>
      </c>
      <c r="W131" s="22">
        <f t="shared" si="28"/>
        <v>1.5798630335079687E-3</v>
      </c>
      <c r="X131" s="22">
        <f t="shared" si="28"/>
        <v>1.5930135381005462E-3</v>
      </c>
      <c r="Y131" s="22">
        <f t="shared" si="28"/>
        <v>1.6051001377613478E-3</v>
      </c>
      <c r="Z131" s="22">
        <f t="shared" si="28"/>
        <v>1.6161285248349172E-3</v>
      </c>
      <c r="AA131" s="22">
        <f t="shared" si="28"/>
        <v>1.6260654660971801E-3</v>
      </c>
      <c r="AB131" s="22">
        <f t="shared" si="28"/>
        <v>1.6349813104601094E-3</v>
      </c>
      <c r="AC131" s="22">
        <f t="shared" si="28"/>
        <v>1.6426652232864149E-3</v>
      </c>
      <c r="AD131" s="22">
        <f t="shared" si="28"/>
        <v>1.6501857289970086E-3</v>
      </c>
      <c r="AE131" s="22">
        <f t="shared" si="28"/>
        <v>1.6574635995484953E-3</v>
      </c>
      <c r="AF131" s="22">
        <f t="shared" si="28"/>
        <v>1.6645545477293293E-3</v>
      </c>
      <c r="AG131" s="22">
        <f t="shared" si="28"/>
        <v>1.6713971736583722E-3</v>
      </c>
      <c r="AH131" s="22">
        <f t="shared" si="28"/>
        <v>1.6777937133399721E-3</v>
      </c>
      <c r="AI131" s="22">
        <f t="shared" si="28"/>
        <v>1.683983949452246E-3</v>
      </c>
      <c r="AJ131" s="22">
        <f t="shared" si="28"/>
        <v>1.6900052057594883E-3</v>
      </c>
      <c r="AK131" s="22">
        <f t="shared" si="28"/>
        <v>1.6957932706573547E-3</v>
      </c>
      <c r="AL131" s="22">
        <f t="shared" si="28"/>
        <v>1.7013946045673987E-3</v>
      </c>
      <c r="AM131" s="22">
        <f t="shared" si="28"/>
        <v>1.7067288019616985E-3</v>
      </c>
      <c r="AN131" s="22">
        <f t="shared" si="28"/>
        <v>1.71192214614165E-3</v>
      </c>
      <c r="AO131" s="22">
        <f t="shared" si="28"/>
        <v>1.716885939785579E-3</v>
      </c>
      <c r="AP131" s="22">
        <f t="shared" si="28"/>
        <v>1.7216221942192923E-3</v>
      </c>
      <c r="AQ131" s="22">
        <f t="shared" si="28"/>
        <v>1.7261262787276175E-3</v>
      </c>
      <c r="AR131" s="22">
        <f t="shared" si="28"/>
        <v>1.7303970448887078E-3</v>
      </c>
      <c r="AS131" s="22">
        <f t="shared" si="28"/>
        <v>1.7344951258144805E-3</v>
      </c>
      <c r="AT131" s="22">
        <f t="shared" si="28"/>
        <v>1.7380369167964555E-3</v>
      </c>
      <c r="AU131" s="22">
        <f t="shared" si="28"/>
        <v>1.7412852359372415E-3</v>
      </c>
      <c r="AV131" s="22">
        <f t="shared" si="28"/>
        <v>1.7442901619241858E-3</v>
      </c>
      <c r="AW131" s="22">
        <f t="shared" si="28"/>
        <v>1.7470262121461449E-3</v>
      </c>
      <c r="AY131" s="79"/>
    </row>
    <row r="132" spans="1:51" x14ac:dyDescent="0.25">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5">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5">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0.12233950618032063</v>
      </c>
      <c r="R134" s="22">
        <f t="shared" si="28"/>
        <v>0.12056837226162823</v>
      </c>
      <c r="S134" s="22">
        <f t="shared" si="28"/>
        <v>0.10749993250765247</v>
      </c>
      <c r="T134" s="22">
        <f t="shared" si="28"/>
        <v>0.10909460476481191</v>
      </c>
      <c r="U134" s="22">
        <f t="shared" si="28"/>
        <v>0.10967897190302667</v>
      </c>
      <c r="V134" s="22">
        <f t="shared" si="28"/>
        <v>0.10993607646040858</v>
      </c>
      <c r="W134" s="22">
        <f t="shared" si="28"/>
        <v>0.11039656933692092</v>
      </c>
      <c r="X134" s="22">
        <f t="shared" si="28"/>
        <v>0.11062930408961913</v>
      </c>
      <c r="Y134" s="22">
        <f t="shared" si="28"/>
        <v>0.11044894472785742</v>
      </c>
      <c r="Z134" s="22">
        <f t="shared" si="28"/>
        <v>0.11026722170212108</v>
      </c>
      <c r="AA134" s="22">
        <f t="shared" si="28"/>
        <v>0.11016137280346233</v>
      </c>
      <c r="AB134" s="22">
        <f t="shared" si="28"/>
        <v>0.11093231987781835</v>
      </c>
      <c r="AC134" s="22">
        <f t="shared" si="28"/>
        <v>0.11129462358625096</v>
      </c>
      <c r="AD134" s="22">
        <f t="shared" si="28"/>
        <v>0.11221759192072639</v>
      </c>
      <c r="AE134" s="22">
        <f t="shared" si="28"/>
        <v>0.11324767647428659</v>
      </c>
      <c r="AF134" s="22">
        <f t="shared" si="28"/>
        <v>0.11487834124486472</v>
      </c>
      <c r="AG134" s="22">
        <f t="shared" si="28"/>
        <v>0.11677360265456475</v>
      </c>
      <c r="AH134" s="22">
        <f t="shared" si="28"/>
        <v>0.11769292685587922</v>
      </c>
      <c r="AI134" s="22">
        <f t="shared" si="28"/>
        <v>0.11857685478458881</v>
      </c>
      <c r="AJ134" s="22">
        <f t="shared" si="28"/>
        <v>0.1197479550652055</v>
      </c>
      <c r="AK134" s="22">
        <f t="shared" si="28"/>
        <v>0.12085246107990889</v>
      </c>
      <c r="AL134" s="22">
        <f t="shared" si="28"/>
        <v>0.12225601493093669</v>
      </c>
      <c r="AM134" s="22">
        <f t="shared" si="28"/>
        <v>0.12350409916269037</v>
      </c>
      <c r="AN134" s="22">
        <f t="shared" si="28"/>
        <v>0.12523827638032828</v>
      </c>
      <c r="AO134" s="22">
        <f t="shared" si="28"/>
        <v>0.12694922306936196</v>
      </c>
      <c r="AP134" s="22">
        <f t="shared" si="28"/>
        <v>0.12869906094221986</v>
      </c>
      <c r="AQ134" s="22">
        <f t="shared" si="28"/>
        <v>0.1305043942582346</v>
      </c>
      <c r="AR134" s="22">
        <f t="shared" si="28"/>
        <v>0.13239884504080182</v>
      </c>
      <c r="AS134" s="22">
        <f t="shared" si="28"/>
        <v>0.13456730614075865</v>
      </c>
      <c r="AT134" s="22">
        <f t="shared" si="28"/>
        <v>0.13483756735248184</v>
      </c>
      <c r="AU134" s="22">
        <f t="shared" si="28"/>
        <v>0.1348033826746983</v>
      </c>
      <c r="AV134" s="22">
        <f t="shared" si="28"/>
        <v>0.13478775889442043</v>
      </c>
      <c r="AW134" s="22">
        <f t="shared" si="28"/>
        <v>0.13467936527133467</v>
      </c>
      <c r="AY134" s="79"/>
    </row>
    <row r="135" spans="1:51" x14ac:dyDescent="0.25">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1.2355059245839611E-2</v>
      </c>
      <c r="P135" s="22">
        <f t="shared" si="28"/>
        <v>1.2094642930917434E-2</v>
      </c>
      <c r="Q135" s="22">
        <f t="shared" si="28"/>
        <v>1.1905551806853844E-2</v>
      </c>
      <c r="R135" s="22">
        <f t="shared" si="28"/>
        <v>1.1733192711380727E-2</v>
      </c>
      <c r="S135" s="22">
        <f t="shared" si="28"/>
        <v>1.0461428655897439E-2</v>
      </c>
      <c r="T135" s="22">
        <f t="shared" si="28"/>
        <v>1.0616615265401821E-2</v>
      </c>
      <c r="U135" s="22">
        <f t="shared" si="28"/>
        <v>1.0673483348782705E-2</v>
      </c>
      <c r="V135" s="22">
        <f t="shared" si="28"/>
        <v>1.0698503652716063E-2</v>
      </c>
      <c r="W135" s="22">
        <f t="shared" si="28"/>
        <v>1.0743316828518201E-2</v>
      </c>
      <c r="X135" s="22">
        <f t="shared" ref="L135:AW142" si="29">X1544</f>
        <v>1.0765965568422542E-2</v>
      </c>
      <c r="Y135" s="22">
        <f t="shared" si="29"/>
        <v>1.0748413775119234E-2</v>
      </c>
      <c r="Z135" s="22">
        <f t="shared" si="29"/>
        <v>1.0730729275933722E-2</v>
      </c>
      <c r="AA135" s="22">
        <f t="shared" si="29"/>
        <v>1.0720428518753761E-2</v>
      </c>
      <c r="AB135" s="22">
        <f t="shared" si="29"/>
        <v>1.0795453754841925E-2</v>
      </c>
      <c r="AC135" s="22">
        <f t="shared" si="29"/>
        <v>1.0830711585327214E-2</v>
      </c>
      <c r="AD135" s="22">
        <f t="shared" si="29"/>
        <v>1.0920530873186578E-2</v>
      </c>
      <c r="AE135" s="22">
        <f t="shared" si="29"/>
        <v>1.1020774248370509E-2</v>
      </c>
      <c r="AF135" s="22">
        <f t="shared" si="29"/>
        <v>1.1179463493667238E-2</v>
      </c>
      <c r="AG135" s="22">
        <f t="shared" si="29"/>
        <v>1.1363902139900257E-2</v>
      </c>
      <c r="AH135" s="22">
        <f t="shared" si="29"/>
        <v>1.1453366796475805E-2</v>
      </c>
      <c r="AI135" s="22">
        <f t="shared" si="29"/>
        <v>1.1539386840837152E-2</v>
      </c>
      <c r="AJ135" s="22">
        <f t="shared" si="29"/>
        <v>1.1653353256897004E-2</v>
      </c>
      <c r="AK135" s="22">
        <f t="shared" si="29"/>
        <v>1.1760839006918352E-2</v>
      </c>
      <c r="AL135" s="22">
        <f t="shared" si="29"/>
        <v>1.1897426799438055E-2</v>
      </c>
      <c r="AM135" s="22">
        <f t="shared" si="29"/>
        <v>1.2018884960782591E-2</v>
      </c>
      <c r="AN135" s="22">
        <f t="shared" si="29"/>
        <v>1.2187647589891319E-2</v>
      </c>
      <c r="AO135" s="22">
        <f t="shared" si="29"/>
        <v>1.2354149524393423E-2</v>
      </c>
      <c r="AP135" s="22">
        <f t="shared" si="29"/>
        <v>1.2524436180759343E-2</v>
      </c>
      <c r="AQ135" s="22">
        <f t="shared" si="29"/>
        <v>1.2700123413718845E-2</v>
      </c>
      <c r="AR135" s="22">
        <f t="shared" si="29"/>
        <v>1.2884483173224048E-2</v>
      </c>
      <c r="AS135" s="22">
        <f t="shared" si="29"/>
        <v>1.3095508432134534E-2</v>
      </c>
      <c r="AT135" s="22">
        <f t="shared" si="29"/>
        <v>1.3121809084785618E-2</v>
      </c>
      <c r="AU135" s="22">
        <f t="shared" si="29"/>
        <v>1.3118482379741109E-2</v>
      </c>
      <c r="AV135" s="22">
        <f t="shared" si="29"/>
        <v>1.3116961940993847E-2</v>
      </c>
      <c r="AW135" s="22">
        <f t="shared" si="29"/>
        <v>1.3106413542234763E-2</v>
      </c>
      <c r="AY135" s="79"/>
    </row>
    <row r="136" spans="1:51" x14ac:dyDescent="0.25">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6.5763803942104529E-2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7.1969839340941866E-2</v>
      </c>
      <c r="S136" s="22">
        <f t="shared" si="29"/>
        <v>6.9069905475160995E-2</v>
      </c>
      <c r="T136" s="22">
        <f t="shared" si="29"/>
        <v>7.1030076379784493E-2</v>
      </c>
      <c r="U136" s="22">
        <f t="shared" si="29"/>
        <v>7.2686290115573982E-2</v>
      </c>
      <c r="V136" s="22">
        <f t="shared" si="29"/>
        <v>7.4246555552348034E-2</v>
      </c>
      <c r="W136" s="22">
        <f t="shared" si="29"/>
        <v>7.5899896451039159E-2</v>
      </c>
      <c r="X136" s="22">
        <f t="shared" si="29"/>
        <v>7.7490807110569715E-2</v>
      </c>
      <c r="Y136" s="22">
        <f t="shared" si="29"/>
        <v>7.8907267467113157E-2</v>
      </c>
      <c r="Z136" s="22">
        <f t="shared" si="29"/>
        <v>8.0298980848646132E-2</v>
      </c>
      <c r="AA136" s="22">
        <f t="shared" si="29"/>
        <v>8.1695750254575622E-2</v>
      </c>
      <c r="AB136" s="22">
        <f t="shared" si="29"/>
        <v>8.3424117314487733E-2</v>
      </c>
      <c r="AC136" s="22">
        <f t="shared" si="29"/>
        <v>8.4971949551581563E-2</v>
      </c>
      <c r="AD136" s="22">
        <f t="shared" si="29"/>
        <v>8.6763717936872528E-2</v>
      </c>
      <c r="AE136" s="22">
        <f t="shared" si="29"/>
        <v>8.8618155554364086E-2</v>
      </c>
      <c r="AF136" s="22">
        <f t="shared" si="29"/>
        <v>9.0755656410270003E-2</v>
      </c>
      <c r="AG136" s="22">
        <f t="shared" si="29"/>
        <v>9.304148299805591E-2</v>
      </c>
      <c r="AH136" s="22">
        <f t="shared" si="29"/>
        <v>9.4915533397556248E-2</v>
      </c>
      <c r="AI136" s="22">
        <f t="shared" si="29"/>
        <v>9.6794552851364055E-2</v>
      </c>
      <c r="AJ136" s="22">
        <f t="shared" si="29"/>
        <v>9.8831584226043614E-2</v>
      </c>
      <c r="AK136" s="22">
        <f t="shared" si="29"/>
        <v>0.10086365040438827</v>
      </c>
      <c r="AL136" s="22">
        <f t="shared" si="29"/>
        <v>0.10307024501965835</v>
      </c>
      <c r="AM136" s="22">
        <f t="shared" si="29"/>
        <v>0.10523180998629976</v>
      </c>
      <c r="AN136" s="22">
        <f t="shared" si="29"/>
        <v>0.10767470905586386</v>
      </c>
      <c r="AO136" s="22">
        <f t="shared" si="29"/>
        <v>0.11014787634096397</v>
      </c>
      <c r="AP136" s="22">
        <f t="shared" si="29"/>
        <v>0.11268488022429619</v>
      </c>
      <c r="AQ136" s="22">
        <f t="shared" si="29"/>
        <v>0.11529712187773757</v>
      </c>
      <c r="AR136" s="22">
        <f t="shared" si="29"/>
        <v>0.11800616785450584</v>
      </c>
      <c r="AS136" s="22">
        <f t="shared" si="29"/>
        <v>0.12092114824539603</v>
      </c>
      <c r="AT136" s="22">
        <f t="shared" si="29"/>
        <v>0.12280790074300332</v>
      </c>
      <c r="AU136" s="22">
        <f t="shared" si="29"/>
        <v>0.12453769793597573</v>
      </c>
      <c r="AV136" s="22">
        <f t="shared" si="29"/>
        <v>0.12629345508606429</v>
      </c>
      <c r="AW136" s="22">
        <f t="shared" si="29"/>
        <v>0.12800911050424035</v>
      </c>
      <c r="AY136" s="79"/>
    </row>
    <row r="137" spans="1:51" x14ac:dyDescent="0.25">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0.32172327535887091</v>
      </c>
      <c r="P137" s="22">
        <f t="shared" si="29"/>
        <v>0.31753924052538912</v>
      </c>
      <c r="Q137" s="22">
        <f t="shared" si="29"/>
        <v>0.31577785743754244</v>
      </c>
      <c r="R137" s="22">
        <f t="shared" si="29"/>
        <v>0.31441607582114939</v>
      </c>
      <c r="S137" s="22">
        <f t="shared" si="29"/>
        <v>0.26927747691303766</v>
      </c>
      <c r="T137" s="22">
        <f t="shared" si="29"/>
        <v>0.28013919169410711</v>
      </c>
      <c r="U137" s="22">
        <f t="shared" si="29"/>
        <v>0.28707035676242876</v>
      </c>
      <c r="V137" s="22">
        <f t="shared" si="29"/>
        <v>0.29273066081611399</v>
      </c>
      <c r="W137" s="22">
        <f t="shared" si="29"/>
        <v>0.29923497122681597</v>
      </c>
      <c r="X137" s="22">
        <f t="shared" si="29"/>
        <v>0.30483844983416553</v>
      </c>
      <c r="Y137" s="22">
        <f t="shared" si="29"/>
        <v>0.30888309056067237</v>
      </c>
      <c r="Z137" s="22">
        <f t="shared" si="29"/>
        <v>0.31305870720689966</v>
      </c>
      <c r="AA137" s="22">
        <f t="shared" si="29"/>
        <v>0.31770528341597637</v>
      </c>
      <c r="AB137" s="22">
        <f t="shared" si="29"/>
        <v>0.32633238923067143</v>
      </c>
      <c r="AC137" s="22">
        <f t="shared" si="29"/>
        <v>0.33342204428164046</v>
      </c>
      <c r="AD137" s="22">
        <f t="shared" si="29"/>
        <v>0.34314648473623283</v>
      </c>
      <c r="AE137" s="22">
        <f t="shared" si="29"/>
        <v>0.35355495419934724</v>
      </c>
      <c r="AF137" s="22">
        <f t="shared" si="29"/>
        <v>0.36693521225104381</v>
      </c>
      <c r="AG137" s="22">
        <f t="shared" si="29"/>
        <v>0.38183998181822304</v>
      </c>
      <c r="AH137" s="22">
        <f t="shared" si="29"/>
        <v>0.39249224596513771</v>
      </c>
      <c r="AI137" s="22">
        <f t="shared" si="29"/>
        <v>0.403192611084571</v>
      </c>
      <c r="AJ137" s="22">
        <f t="shared" si="29"/>
        <v>0.41549731026617959</v>
      </c>
      <c r="AK137" s="22">
        <f t="shared" si="29"/>
        <v>0.42773887618987877</v>
      </c>
      <c r="AL137" s="22">
        <f t="shared" si="29"/>
        <v>0.44172128269010674</v>
      </c>
      <c r="AM137" s="22">
        <f t="shared" si="29"/>
        <v>0.45523265445104122</v>
      </c>
      <c r="AN137" s="22">
        <f t="shared" si="29"/>
        <v>0.47150326475822557</v>
      </c>
      <c r="AO137" s="22">
        <f t="shared" si="29"/>
        <v>0.48801993484338602</v>
      </c>
      <c r="AP137" s="22">
        <f t="shared" si="29"/>
        <v>0.5051118283717444</v>
      </c>
      <c r="AQ137" s="22">
        <f t="shared" si="29"/>
        <v>0.52288503097279992</v>
      </c>
      <c r="AR137" s="22">
        <f t="shared" si="29"/>
        <v>0.54154158244862627</v>
      </c>
      <c r="AS137" s="22">
        <f t="shared" si="29"/>
        <v>0.56210797467081697</v>
      </c>
      <c r="AT137" s="22">
        <f t="shared" si="29"/>
        <v>0.57275616434258303</v>
      </c>
      <c r="AU137" s="22">
        <f t="shared" si="29"/>
        <v>0.5819372316343443</v>
      </c>
      <c r="AV137" s="22">
        <f t="shared" si="29"/>
        <v>0.59140814115405727</v>
      </c>
      <c r="AW137" s="22">
        <f t="shared" si="29"/>
        <v>0.60054550095364956</v>
      </c>
      <c r="AY137" s="79"/>
    </row>
    <row r="138" spans="1:51" x14ac:dyDescent="0.25">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8.9462716962405986E-2</v>
      </c>
      <c r="T138" s="22">
        <f t="shared" si="29"/>
        <v>9.0651396308437951E-2</v>
      </c>
      <c r="U138" s="22">
        <f t="shared" si="29"/>
        <v>9.1622064867176986E-2</v>
      </c>
      <c r="V138" s="22">
        <f t="shared" si="29"/>
        <v>9.2527999404262984E-2</v>
      </c>
      <c r="W138" s="22">
        <f t="shared" si="29"/>
        <v>9.3511116939219485E-2</v>
      </c>
      <c r="X138" s="22">
        <f t="shared" si="29"/>
        <v>9.4454632543911218E-2</v>
      </c>
      <c r="Y138" s="22">
        <f t="shared" si="29"/>
        <v>9.5261729847458523E-2</v>
      </c>
      <c r="Z138" s="22">
        <f t="shared" si="29"/>
        <v>9.6043167100600346E-2</v>
      </c>
      <c r="AA138" s="22">
        <f t="shared" si="29"/>
        <v>9.6820082618555486E-2</v>
      </c>
      <c r="AB138" s="22">
        <f t="shared" si="29"/>
        <v>9.7828799256679019E-2</v>
      </c>
      <c r="AC138" s="22">
        <f t="shared" si="29"/>
        <v>9.8695038380228889E-2</v>
      </c>
      <c r="AD138" s="22">
        <f t="shared" si="29"/>
        <v>9.9735260125350944E-2</v>
      </c>
      <c r="AE138" s="22">
        <f t="shared" si="29"/>
        <v>0.10081690070402227</v>
      </c>
      <c r="AF138" s="22">
        <f t="shared" si="29"/>
        <v>0.10209644254737262</v>
      </c>
      <c r="AG138" s="22">
        <f t="shared" si="29"/>
        <v>0.1034753800390871</v>
      </c>
      <c r="AH138" s="22">
        <f t="shared" si="29"/>
        <v>0.10455566334732354</v>
      </c>
      <c r="AI138" s="22">
        <f t="shared" si="29"/>
        <v>0.10563572789091812</v>
      </c>
      <c r="AJ138" s="22">
        <f t="shared" si="29"/>
        <v>0.10682289825342051</v>
      </c>
      <c r="AK138" s="22">
        <f t="shared" si="29"/>
        <v>0.10800167046327296</v>
      </c>
      <c r="AL138" s="22">
        <f t="shared" si="29"/>
        <v>0.10929716165195881</v>
      </c>
      <c r="AM138" s="22">
        <f t="shared" si="29"/>
        <v>0.11055534614063188</v>
      </c>
      <c r="AN138" s="22">
        <f t="shared" si="29"/>
        <v>0.11200286016771083</v>
      </c>
      <c r="AO138" s="22">
        <f t="shared" si="29"/>
        <v>0.11346432359154421</v>
      </c>
      <c r="AP138" s="22">
        <f t="shared" si="29"/>
        <v>0.11496258949291976</v>
      </c>
      <c r="AQ138" s="22">
        <f t="shared" si="29"/>
        <v>0.11650501801176535</v>
      </c>
      <c r="AR138" s="22">
        <f t="shared" si="29"/>
        <v>0.11810583508751735</v>
      </c>
      <c r="AS138" s="22">
        <f t="shared" si="29"/>
        <v>0.119839114487825</v>
      </c>
      <c r="AT138" s="22">
        <f t="shared" si="29"/>
        <v>0.1208654455702753</v>
      </c>
      <c r="AU138" s="22">
        <f t="shared" si="29"/>
        <v>0.12178118528960818</v>
      </c>
      <c r="AV138" s="22">
        <f t="shared" si="29"/>
        <v>0.12271067647855134</v>
      </c>
      <c r="AW138" s="22">
        <f t="shared" si="29"/>
        <v>0.12360921243640238</v>
      </c>
      <c r="AY138" s="79"/>
    </row>
    <row r="139" spans="1:51" x14ac:dyDescent="0.25">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2.7015470851155701E-2</v>
      </c>
      <c r="T139" s="22">
        <f t="shared" si="29"/>
        <v>2.7374421856830977E-2</v>
      </c>
      <c r="U139" s="22">
        <f t="shared" si="29"/>
        <v>2.7667539135683199E-2</v>
      </c>
      <c r="V139" s="22">
        <f t="shared" si="29"/>
        <v>2.7941108382300052E-2</v>
      </c>
      <c r="W139" s="22">
        <f t="shared" si="29"/>
        <v>2.8237984936139111E-2</v>
      </c>
      <c r="X139" s="22">
        <f t="shared" si="29"/>
        <v>2.8522902711740218E-2</v>
      </c>
      <c r="Y139" s="22">
        <f t="shared" si="29"/>
        <v>2.8766625621331601E-2</v>
      </c>
      <c r="Z139" s="22">
        <f t="shared" si="29"/>
        <v>2.9002599846696699E-2</v>
      </c>
      <c r="AA139" s="22">
        <f t="shared" si="29"/>
        <v>2.9237208622751944E-2</v>
      </c>
      <c r="AB139" s="22">
        <f t="shared" si="29"/>
        <v>2.9541815456297509E-2</v>
      </c>
      <c r="AC139" s="22">
        <f t="shared" si="29"/>
        <v>2.9803397695100139E-2</v>
      </c>
      <c r="AD139" s="22">
        <f t="shared" si="29"/>
        <v>3.011751827167387E-2</v>
      </c>
      <c r="AE139" s="22">
        <f t="shared" si="29"/>
        <v>3.0444146285182588E-2</v>
      </c>
      <c r="AF139" s="22">
        <f t="shared" si="29"/>
        <v>3.0830535459864049E-2</v>
      </c>
      <c r="AG139" s="22">
        <f t="shared" si="29"/>
        <v>3.1246939598681252E-2</v>
      </c>
      <c r="AH139" s="22">
        <f t="shared" si="29"/>
        <v>3.1573157750952617E-2</v>
      </c>
      <c r="AI139" s="22">
        <f t="shared" si="29"/>
        <v>3.18993098418522E-2</v>
      </c>
      <c r="AJ139" s="22">
        <f t="shared" si="29"/>
        <v>3.2257805172784482E-2</v>
      </c>
      <c r="AK139" s="22">
        <f t="shared" si="29"/>
        <v>3.2613764474677835E-2</v>
      </c>
      <c r="AL139" s="22">
        <f t="shared" si="29"/>
        <v>3.3004969947015315E-2</v>
      </c>
      <c r="AM139" s="22">
        <f t="shared" si="29"/>
        <v>3.3384909742420886E-2</v>
      </c>
      <c r="AN139" s="22">
        <f t="shared" si="29"/>
        <v>3.3822022255129661E-2</v>
      </c>
      <c r="AO139" s="22">
        <f t="shared" si="29"/>
        <v>3.4263347131761691E-2</v>
      </c>
      <c r="AP139" s="22">
        <f t="shared" si="29"/>
        <v>3.471578542293164E-2</v>
      </c>
      <c r="AQ139" s="22">
        <f t="shared" si="29"/>
        <v>3.5181559704170771E-2</v>
      </c>
      <c r="AR139" s="22">
        <f t="shared" si="29"/>
        <v>3.5664965848276414E-2</v>
      </c>
      <c r="AS139" s="22">
        <f t="shared" si="29"/>
        <v>3.6188372253825173E-2</v>
      </c>
      <c r="AT139" s="22">
        <f t="shared" si="29"/>
        <v>3.6498298202678525E-2</v>
      </c>
      <c r="AU139" s="22">
        <f t="shared" si="29"/>
        <v>3.677482836557619E-2</v>
      </c>
      <c r="AV139" s="22">
        <f t="shared" si="29"/>
        <v>3.705551112342103E-2</v>
      </c>
      <c r="AW139" s="22">
        <f t="shared" si="29"/>
        <v>3.732684618681107E-2</v>
      </c>
      <c r="AY139" s="79"/>
    </row>
    <row r="140" spans="1:51" x14ac:dyDescent="0.25">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1.4524516177783782E-3</v>
      </c>
      <c r="T140" s="22">
        <f t="shared" si="29"/>
        <v>1.471750151265679E-3</v>
      </c>
      <c r="U140" s="22">
        <f t="shared" si="29"/>
        <v>1.4875092201419302E-3</v>
      </c>
      <c r="V140" s="22">
        <f t="shared" si="29"/>
        <v>1.5022173145154195E-3</v>
      </c>
      <c r="W140" s="22">
        <f t="shared" si="29"/>
        <v>1.5181784959169848E-3</v>
      </c>
      <c r="X140" s="22">
        <f t="shared" si="29"/>
        <v>1.5334967291762047E-3</v>
      </c>
      <c r="Y140" s="22">
        <f t="shared" si="29"/>
        <v>1.5466001740976735E-3</v>
      </c>
      <c r="Z140" s="22">
        <f t="shared" si="29"/>
        <v>1.5592870211000409E-3</v>
      </c>
      <c r="AA140" s="22">
        <f t="shared" si="29"/>
        <v>1.5719004564979985E-3</v>
      </c>
      <c r="AB140" s="22">
        <f t="shared" si="29"/>
        <v>1.5882772463236207E-3</v>
      </c>
      <c r="AC140" s="22">
        <f t="shared" si="29"/>
        <v>1.6023408748283494E-3</v>
      </c>
      <c r="AD140" s="22">
        <f t="shared" si="29"/>
        <v>1.6192291586615538E-3</v>
      </c>
      <c r="AE140" s="22">
        <f t="shared" si="29"/>
        <v>1.6367898885576305E-3</v>
      </c>
      <c r="AF140" s="22">
        <f t="shared" si="29"/>
        <v>1.6575635994786871E-3</v>
      </c>
      <c r="AG140" s="22">
        <f t="shared" si="29"/>
        <v>1.6799510258688063E-3</v>
      </c>
      <c r="AH140" s="22">
        <f t="shared" si="29"/>
        <v>1.6974897201090711E-3</v>
      </c>
      <c r="AI140" s="22">
        <f t="shared" si="29"/>
        <v>1.7150248626456904E-3</v>
      </c>
      <c r="AJ140" s="22">
        <f t="shared" si="29"/>
        <v>1.7342988973736962E-3</v>
      </c>
      <c r="AK140" s="22">
        <f t="shared" si="29"/>
        <v>1.7534365858021821E-3</v>
      </c>
      <c r="AL140" s="22">
        <f t="shared" si="29"/>
        <v>1.7744692386961816E-3</v>
      </c>
      <c r="AM140" s="22">
        <f t="shared" si="29"/>
        <v>1.7948962071371785E-3</v>
      </c>
      <c r="AN140" s="22">
        <f t="shared" si="29"/>
        <v>1.8183969922885078E-3</v>
      </c>
      <c r="AO140" s="22">
        <f t="shared" si="29"/>
        <v>1.8421242497019253E-3</v>
      </c>
      <c r="AP140" s="22">
        <f t="shared" si="29"/>
        <v>1.8664490053789697E-3</v>
      </c>
      <c r="AQ140" s="22">
        <f t="shared" si="29"/>
        <v>1.8914907531994186E-3</v>
      </c>
      <c r="AR140" s="22">
        <f t="shared" si="29"/>
        <v>1.9174804551712499E-3</v>
      </c>
      <c r="AS140" s="22">
        <f t="shared" si="29"/>
        <v>1.9456207191216137E-3</v>
      </c>
      <c r="AT140" s="22">
        <f t="shared" si="29"/>
        <v>1.9622834842565875E-3</v>
      </c>
      <c r="AU140" s="22">
        <f t="shared" si="29"/>
        <v>1.9771507684389787E-3</v>
      </c>
      <c r="AV140" s="22">
        <f t="shared" si="29"/>
        <v>1.9922413114822732E-3</v>
      </c>
      <c r="AW140" s="22">
        <f t="shared" si="29"/>
        <v>2.0068292879033478E-3</v>
      </c>
      <c r="AY140" s="79"/>
    </row>
    <row r="141" spans="1:51" x14ac:dyDescent="0.25">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2.4027283638232224E-2</v>
      </c>
      <c r="T141" s="22">
        <f t="shared" si="29"/>
        <v>2.4491142479241869E-2</v>
      </c>
      <c r="U141" s="22">
        <f t="shared" si="29"/>
        <v>2.4732641326593474E-2</v>
      </c>
      <c r="V141" s="22">
        <f t="shared" si="29"/>
        <v>2.4898518821909504E-2</v>
      </c>
      <c r="W141" s="22">
        <f t="shared" si="29"/>
        <v>2.5105374251779448E-2</v>
      </c>
      <c r="X141" s="22">
        <f t="shared" si="29"/>
        <v>2.52587971042613E-2</v>
      </c>
      <c r="Y141" s="22">
        <f t="shared" si="29"/>
        <v>2.5313171199770612E-2</v>
      </c>
      <c r="Z141" s="22">
        <f t="shared" si="29"/>
        <v>2.5359142377663044E-2</v>
      </c>
      <c r="AA141" s="22">
        <f t="shared" si="29"/>
        <v>2.5413999062825866E-2</v>
      </c>
      <c r="AB141" s="22">
        <f t="shared" si="29"/>
        <v>2.5655086138679447E-2</v>
      </c>
      <c r="AC141" s="22">
        <f t="shared" si="29"/>
        <v>2.5798798140044769E-2</v>
      </c>
      <c r="AD141" s="22">
        <f t="shared" si="29"/>
        <v>2.5843723496566915E-2</v>
      </c>
      <c r="AE141" s="22">
        <f t="shared" si="29"/>
        <v>2.5900266238203924E-2</v>
      </c>
      <c r="AF141" s="22">
        <f t="shared" si="29"/>
        <v>2.6074586738300744E-2</v>
      </c>
      <c r="AG141" s="22">
        <f t="shared" si="29"/>
        <v>2.6291370966818602E-2</v>
      </c>
      <c r="AH141" s="22">
        <f t="shared" si="29"/>
        <v>2.6285162221788675E-2</v>
      </c>
      <c r="AI141" s="22">
        <f t="shared" si="29"/>
        <v>2.625985431205673E-2</v>
      </c>
      <c r="AJ141" s="22">
        <f t="shared" si="29"/>
        <v>2.6282959302882922E-2</v>
      </c>
      <c r="AK141" s="22">
        <f t="shared" si="29"/>
        <v>2.6279482800097263E-2</v>
      </c>
      <c r="AL141" s="22">
        <f t="shared" si="29"/>
        <v>2.6324619046553699E-2</v>
      </c>
      <c r="AM141" s="22">
        <f t="shared" si="29"/>
        <v>2.6324164681477795E-2</v>
      </c>
      <c r="AN141" s="22">
        <f t="shared" si="29"/>
        <v>2.6542515814287803E-2</v>
      </c>
      <c r="AO141" s="22">
        <f t="shared" si="29"/>
        <v>2.6746713869669723E-2</v>
      </c>
      <c r="AP141" s="22">
        <f t="shared" si="29"/>
        <v>2.6949098432765623E-2</v>
      </c>
      <c r="AQ141" s="22">
        <f t="shared" si="29"/>
        <v>2.715268449456202E-2</v>
      </c>
      <c r="AR141" s="22">
        <f t="shared" si="29"/>
        <v>2.7363744760657248E-2</v>
      </c>
      <c r="AS141" s="22">
        <f t="shared" si="29"/>
        <v>2.7618066003622831E-2</v>
      </c>
      <c r="AT141" s="22">
        <f t="shared" si="29"/>
        <v>2.7491808254373144E-2</v>
      </c>
      <c r="AU141" s="22">
        <f t="shared" si="29"/>
        <v>2.7300215405932585E-2</v>
      </c>
      <c r="AV141" s="22">
        <f t="shared" si="29"/>
        <v>2.7106459051467597E-2</v>
      </c>
      <c r="AW141" s="22">
        <f t="shared" si="29"/>
        <v>2.688923798723885E-2</v>
      </c>
      <c r="AY141" s="79"/>
    </row>
    <row r="142" spans="1:51" x14ac:dyDescent="0.25">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3.1895459096967733E-2</v>
      </c>
      <c r="T142" s="22">
        <f t="shared" si="30"/>
        <v>3.2511217037521946E-2</v>
      </c>
      <c r="U142" s="22">
        <f t="shared" si="30"/>
        <v>3.2831799119277187E-2</v>
      </c>
      <c r="V142" s="22">
        <f t="shared" si="30"/>
        <v>3.3051996247950577E-2</v>
      </c>
      <c r="W142" s="22">
        <f t="shared" si="30"/>
        <v>3.3326590288697826E-2</v>
      </c>
      <c r="X142" s="22">
        <f t="shared" si="30"/>
        <v>3.353025427292318E-2</v>
      </c>
      <c r="Y142" s="22">
        <f t="shared" si="30"/>
        <v>3.3602434164972751E-2</v>
      </c>
      <c r="Z142" s="22">
        <f t="shared" si="30"/>
        <v>3.3663459449652634E-2</v>
      </c>
      <c r="AA142" s="22">
        <f t="shared" si="30"/>
        <v>3.3736279964203933E-2</v>
      </c>
      <c r="AB142" s="22">
        <f t="shared" si="30"/>
        <v>3.4056315432319011E-2</v>
      </c>
      <c r="AC142" s="22">
        <f t="shared" si="30"/>
        <v>3.4247088568821089E-2</v>
      </c>
      <c r="AD142" s="22">
        <f t="shared" si="30"/>
        <v>3.4306725558709068E-2</v>
      </c>
      <c r="AE142" s="22">
        <f t="shared" si="30"/>
        <v>3.4381784259903403E-2</v>
      </c>
      <c r="AF142" s="22">
        <f t="shared" si="30"/>
        <v>3.4613189210388688E-2</v>
      </c>
      <c r="AG142" s="22">
        <f t="shared" si="30"/>
        <v>3.4900963417313899E-2</v>
      </c>
      <c r="AH142" s="22">
        <f t="shared" si="30"/>
        <v>3.4892721504656304E-2</v>
      </c>
      <c r="AI142" s="22">
        <f t="shared" si="30"/>
        <v>3.4859126054923452E-2</v>
      </c>
      <c r="AJ142" s="22">
        <f t="shared" si="30"/>
        <v>3.4889797199482625E-2</v>
      </c>
      <c r="AK142" s="22">
        <f t="shared" si="30"/>
        <v>3.4885182251989187E-2</v>
      </c>
      <c r="AL142" s="22">
        <f t="shared" si="30"/>
        <v>3.4945099191594942E-2</v>
      </c>
      <c r="AM142" s="22">
        <f t="shared" si="30"/>
        <v>3.494449603632728E-2</v>
      </c>
      <c r="AN142" s="22">
        <f t="shared" si="30"/>
        <v>3.5234350259142407E-2</v>
      </c>
      <c r="AO142" s="22">
        <f t="shared" si="30"/>
        <v>3.550541671930401E-2</v>
      </c>
      <c r="AP142" s="22">
        <f t="shared" si="30"/>
        <v>3.5774075825812907E-2</v>
      </c>
      <c r="AQ142" s="22">
        <f t="shared" si="30"/>
        <v>3.6044329883845774E-2</v>
      </c>
      <c r="AR142" s="22">
        <f t="shared" si="30"/>
        <v>3.6324505711691907E-2</v>
      </c>
      <c r="AS142" s="22">
        <f t="shared" si="30"/>
        <v>3.6662109118079128E-2</v>
      </c>
      <c r="AT142" s="22">
        <f t="shared" si="30"/>
        <v>3.6494505949218999E-2</v>
      </c>
      <c r="AU142" s="22">
        <f t="shared" si="30"/>
        <v>3.6240172502595688E-2</v>
      </c>
      <c r="AV142" s="22">
        <f t="shared" si="30"/>
        <v>3.5982967070152132E-2</v>
      </c>
      <c r="AW142" s="22">
        <f t="shared" si="30"/>
        <v>3.569461297763693E-2</v>
      </c>
      <c r="AY142" s="79"/>
    </row>
    <row r="143" spans="1:51" x14ac:dyDescent="0.25">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4.6315596244033502E-2</v>
      </c>
      <c r="O143" s="22">
        <f t="shared" si="30"/>
        <v>4.7281576900430188E-2</v>
      </c>
      <c r="P143" s="22">
        <f t="shared" si="30"/>
        <v>4.7947144057730852E-2</v>
      </c>
      <c r="Q143" s="22">
        <f t="shared" si="30"/>
        <v>4.8855920576585825E-2</v>
      </c>
      <c r="R143" s="22">
        <f t="shared" si="30"/>
        <v>4.9808583705724517E-2</v>
      </c>
      <c r="S143" s="22">
        <f t="shared" si="30"/>
        <v>4.6010915971909983E-2</v>
      </c>
      <c r="T143" s="22">
        <f t="shared" si="30"/>
        <v>4.802910751144409E-2</v>
      </c>
      <c r="U143" s="22">
        <f t="shared" si="30"/>
        <v>4.9655220500926189E-2</v>
      </c>
      <c r="V143" s="22">
        <f t="shared" si="30"/>
        <v>5.11609661465975E-2</v>
      </c>
      <c r="W143" s="22">
        <f t="shared" si="30"/>
        <v>5.2781963567036239E-2</v>
      </c>
      <c r="X143" s="22">
        <f t="shared" si="30"/>
        <v>5.4322256674573466E-2</v>
      </c>
      <c r="Y143" s="22">
        <f t="shared" si="30"/>
        <v>5.5674921696077649E-2</v>
      </c>
      <c r="Z143" s="22">
        <f t="shared" si="30"/>
        <v>5.7030253906482163E-2</v>
      </c>
      <c r="AA143" s="22">
        <f t="shared" si="30"/>
        <v>5.8427680173914358E-2</v>
      </c>
      <c r="AB143" s="22">
        <f t="shared" si="30"/>
        <v>6.0286217391837323E-2</v>
      </c>
      <c r="AC143" s="22">
        <f t="shared" si="30"/>
        <v>6.1954560287961084E-2</v>
      </c>
      <c r="AD143" s="22">
        <f t="shared" si="30"/>
        <v>6.4120605214801743E-2</v>
      </c>
      <c r="AE143" s="22">
        <f t="shared" si="30"/>
        <v>6.639604352616281E-2</v>
      </c>
      <c r="AF143" s="22">
        <f t="shared" si="30"/>
        <v>6.9069532953596913E-2</v>
      </c>
      <c r="AG143" s="22">
        <f t="shared" si="30"/>
        <v>7.1971064313873803E-2</v>
      </c>
      <c r="AH143" s="22">
        <f t="shared" si="30"/>
        <v>7.4367676941330188E-2</v>
      </c>
      <c r="AI143" s="22">
        <f t="shared" si="30"/>
        <v>7.6799205567299494E-2</v>
      </c>
      <c r="AJ143" s="22">
        <f t="shared" si="30"/>
        <v>7.9469469622950942E-2</v>
      </c>
      <c r="AK143" s="22">
        <f t="shared" si="30"/>
        <v>8.2164483463454716E-2</v>
      </c>
      <c r="AL143" s="22">
        <f t="shared" si="30"/>
        <v>8.5125421291036757E-2</v>
      </c>
      <c r="AM143" s="22">
        <f t="shared" si="30"/>
        <v>8.8060141914649323E-2</v>
      </c>
      <c r="AN143" s="22">
        <f t="shared" si="30"/>
        <v>9.1295821609452182E-2</v>
      </c>
      <c r="AO143" s="22">
        <f t="shared" si="30"/>
        <v>9.460290633719115E-2</v>
      </c>
      <c r="AP143" s="22">
        <f t="shared" si="30"/>
        <v>9.8027988298296467E-2</v>
      </c>
      <c r="AQ143" s="22">
        <f t="shared" si="30"/>
        <v>0.10158799529532597</v>
      </c>
      <c r="AR143" s="22">
        <f t="shared" si="30"/>
        <v>0.10531404865723754</v>
      </c>
      <c r="AS143" s="22">
        <f t="shared" si="30"/>
        <v>0.10935737631598824</v>
      </c>
      <c r="AT143" s="22">
        <f t="shared" si="30"/>
        <v>0.1120135619727341</v>
      </c>
      <c r="AU143" s="22">
        <f t="shared" si="30"/>
        <v>0.11447745302560278</v>
      </c>
      <c r="AV143" s="22">
        <f t="shared" si="30"/>
        <v>0.11700195875525442</v>
      </c>
      <c r="AW143" s="22">
        <f t="shared" si="30"/>
        <v>0.11949537224086629</v>
      </c>
      <c r="AY143" s="79"/>
    </row>
    <row r="144" spans="1:51" x14ac:dyDescent="0.25">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4.4026193063540792E-3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4.4794530623989371E-3</v>
      </c>
      <c r="T144" s="22">
        <f t="shared" si="30"/>
        <v>4.4987209668437998E-3</v>
      </c>
      <c r="U144" s="22">
        <f t="shared" si="30"/>
        <v>4.5200449723130963E-3</v>
      </c>
      <c r="V144" s="22">
        <f t="shared" si="30"/>
        <v>4.5424196980427588E-3</v>
      </c>
      <c r="W144" s="22">
        <f t="shared" si="30"/>
        <v>4.5660581396037205E-3</v>
      </c>
      <c r="X144" s="22">
        <f t="shared" si="30"/>
        <v>4.5908116687551669E-3</v>
      </c>
      <c r="Y144" s="22">
        <f t="shared" si="30"/>
        <v>4.6137438741763979E-3</v>
      </c>
      <c r="Z144" s="22">
        <f t="shared" si="30"/>
        <v>4.6348378392125833E-3</v>
      </c>
      <c r="AA144" s="22">
        <f t="shared" si="30"/>
        <v>4.6540023317377969E-3</v>
      </c>
      <c r="AB144" s="22">
        <f t="shared" si="30"/>
        <v>4.6713507442051822E-3</v>
      </c>
      <c r="AC144" s="22">
        <f t="shared" si="30"/>
        <v>4.6864455111026377E-3</v>
      </c>
      <c r="AD144" s="22">
        <f t="shared" si="30"/>
        <v>4.7013710987199248E-3</v>
      </c>
      <c r="AE144" s="22">
        <f t="shared" si="30"/>
        <v>4.7159612817498633E-3</v>
      </c>
      <c r="AF144" s="22">
        <f t="shared" si="30"/>
        <v>4.7303166143113345E-3</v>
      </c>
      <c r="AG144" s="22">
        <f t="shared" si="30"/>
        <v>4.7443067334937781E-3</v>
      </c>
      <c r="AH144" s="22">
        <f t="shared" si="30"/>
        <v>4.7575297211184687E-3</v>
      </c>
      <c r="AI144" s="22">
        <f t="shared" si="30"/>
        <v>4.7704530207237717E-3</v>
      </c>
      <c r="AJ144" s="22">
        <f t="shared" si="30"/>
        <v>4.7831440491877333E-3</v>
      </c>
      <c r="AK144" s="22">
        <f t="shared" si="30"/>
        <v>4.7954681346331551E-3</v>
      </c>
      <c r="AL144" s="22">
        <f t="shared" si="30"/>
        <v>4.8075117851365569E-3</v>
      </c>
      <c r="AM144" s="22">
        <f t="shared" si="30"/>
        <v>4.8191078920025122E-3</v>
      </c>
      <c r="AN144" s="22">
        <f t="shared" si="30"/>
        <v>4.8305041120240881E-3</v>
      </c>
      <c r="AO144" s="22">
        <f t="shared" si="30"/>
        <v>4.8415171590785793E-3</v>
      </c>
      <c r="AP144" s="22">
        <f t="shared" si="30"/>
        <v>4.8521457889147152E-3</v>
      </c>
      <c r="AQ144" s="22">
        <f t="shared" si="30"/>
        <v>4.8623756093351981E-3</v>
      </c>
      <c r="AR144" s="22">
        <f t="shared" si="30"/>
        <v>4.8721994435007507E-3</v>
      </c>
      <c r="AS144" s="22">
        <f t="shared" si="30"/>
        <v>4.8817355952407689E-3</v>
      </c>
      <c r="AT144" s="22">
        <f t="shared" si="30"/>
        <v>4.8902010366186415E-3</v>
      </c>
      <c r="AU144" s="22">
        <f t="shared" si="30"/>
        <v>4.898122997985345E-3</v>
      </c>
      <c r="AV144" s="22">
        <f t="shared" si="30"/>
        <v>4.9055988543673301E-3</v>
      </c>
      <c r="AW144" s="22">
        <f t="shared" si="30"/>
        <v>4.9125725740914346E-3</v>
      </c>
      <c r="AY144" s="79"/>
    </row>
    <row r="145" spans="1:51" x14ac:dyDescent="0.25">
      <c r="A145" s="95" t="str">
        <f t="shared" si="0"/>
        <v>FS MM Leaching</v>
      </c>
      <c r="B145" s="95" t="s">
        <v>1004</v>
      </c>
      <c r="C145" s="95" t="s">
        <v>1333</v>
      </c>
      <c r="D145" t="s">
        <v>369</v>
      </c>
      <c r="E145" t="s">
        <v>64</v>
      </c>
      <c r="F145" t="s">
        <v>63</v>
      </c>
      <c r="G145" t="s">
        <v>1166</v>
      </c>
      <c r="H145" t="s">
        <v>1313</v>
      </c>
      <c r="I145" t="s">
        <v>139</v>
      </c>
      <c r="J145" t="s">
        <v>287</v>
      </c>
      <c r="K145" s="22">
        <f t="shared" si="26"/>
        <v>3.6554846257269868E-3</v>
      </c>
      <c r="L145" s="22">
        <f t="shared" si="30"/>
        <v>3.6574611346322943E-3</v>
      </c>
      <c r="M145" s="22">
        <f t="shared" si="30"/>
        <v>3.6621868932729799E-3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3.7260987500038843E-3</v>
      </c>
      <c r="T145" s="22">
        <f t="shared" si="30"/>
        <v>3.7421261787250032E-3</v>
      </c>
      <c r="U145" s="22">
        <f t="shared" si="30"/>
        <v>3.7598639134478391E-3</v>
      </c>
      <c r="V145" s="22">
        <f t="shared" si="30"/>
        <v>3.7784756583219593E-3</v>
      </c>
      <c r="W145" s="22">
        <f t="shared" si="30"/>
        <v>3.7981385873281119E-3</v>
      </c>
      <c r="X145" s="22">
        <f t="shared" si="30"/>
        <v>3.8187290685195792E-3</v>
      </c>
      <c r="Y145" s="22">
        <f t="shared" si="30"/>
        <v>3.8378045361636402E-3</v>
      </c>
      <c r="Z145" s="22">
        <f t="shared" si="30"/>
        <v>3.8553509186480825E-3</v>
      </c>
      <c r="AA145" s="22">
        <f t="shared" si="30"/>
        <v>3.8712923272638065E-3</v>
      </c>
      <c r="AB145" s="22">
        <f t="shared" si="30"/>
        <v>3.8857230841238097E-3</v>
      </c>
      <c r="AC145" s="22">
        <f t="shared" si="30"/>
        <v>3.8982792134736933E-3</v>
      </c>
      <c r="AD145" s="22">
        <f t="shared" si="30"/>
        <v>3.9106946161108309E-3</v>
      </c>
      <c r="AE145" s="22">
        <f t="shared" si="30"/>
        <v>3.9228310224963623E-3</v>
      </c>
      <c r="AF145" s="22">
        <f t="shared" si="30"/>
        <v>3.9347720755597776E-3</v>
      </c>
      <c r="AG145" s="22">
        <f t="shared" si="30"/>
        <v>3.9464093368218019E-3</v>
      </c>
      <c r="AH145" s="22">
        <f t="shared" si="30"/>
        <v>3.957408482693707E-3</v>
      </c>
      <c r="AI145" s="22">
        <f t="shared" si="30"/>
        <v>3.9681583420703905E-3</v>
      </c>
      <c r="AJ145" s="22">
        <f t="shared" si="30"/>
        <v>3.97871499366091E-3</v>
      </c>
      <c r="AK145" s="22">
        <f t="shared" si="30"/>
        <v>3.9889664147012577E-3</v>
      </c>
      <c r="AL145" s="22">
        <f t="shared" si="30"/>
        <v>3.9989845643416452E-3</v>
      </c>
      <c r="AM145" s="22">
        <f t="shared" si="30"/>
        <v>4.0086304382231782E-3</v>
      </c>
      <c r="AN145" s="22">
        <f t="shared" si="30"/>
        <v>4.0181100422251956E-3</v>
      </c>
      <c r="AO145" s="22">
        <f t="shared" si="30"/>
        <v>4.0272709152808662E-3</v>
      </c>
      <c r="AP145" s="22">
        <f t="shared" si="30"/>
        <v>4.0361120223970717E-3</v>
      </c>
      <c r="AQ145" s="22">
        <f t="shared" si="30"/>
        <v>4.044621391855921E-3</v>
      </c>
      <c r="AR145" s="22">
        <f t="shared" si="30"/>
        <v>4.0527930538188017E-3</v>
      </c>
      <c r="AS145" s="22">
        <f t="shared" si="30"/>
        <v>4.0607254157798154E-3</v>
      </c>
      <c r="AT145" s="22">
        <f t="shared" si="30"/>
        <v>4.0677671394226192E-3</v>
      </c>
      <c r="AU145" s="22">
        <f t="shared" si="30"/>
        <v>4.0743567855099586E-3</v>
      </c>
      <c r="AV145" s="22">
        <f t="shared" si="30"/>
        <v>4.0805753525385872E-3</v>
      </c>
      <c r="AW145" s="22">
        <f t="shared" si="30"/>
        <v>4.0863762322408403E-3</v>
      </c>
      <c r="AY145" s="79"/>
    </row>
    <row r="146" spans="1:51" x14ac:dyDescent="0.25">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5.6474452001515989E-4</v>
      </c>
      <c r="T146" s="22">
        <f t="shared" si="30"/>
        <v>5.6876717346118224E-4</v>
      </c>
      <c r="U146" s="22">
        <f t="shared" si="30"/>
        <v>5.7312317409291492E-4</v>
      </c>
      <c r="V146" s="22">
        <f t="shared" si="30"/>
        <v>5.7762291395904166E-4</v>
      </c>
      <c r="W146" s="22">
        <f t="shared" si="30"/>
        <v>5.8230940252943419E-4</v>
      </c>
      <c r="X146" s="22">
        <f t="shared" si="30"/>
        <v>5.8715644452601856E-4</v>
      </c>
      <c r="Y146" s="22">
        <f t="shared" si="30"/>
        <v>5.9161135009556422E-4</v>
      </c>
      <c r="Z146" s="22">
        <f t="shared" si="30"/>
        <v>5.9567621733498178E-4</v>
      </c>
      <c r="AA146" s="22">
        <f t="shared" si="30"/>
        <v>5.9933879706922013E-4</v>
      </c>
      <c r="AB146" s="22">
        <f t="shared" si="30"/>
        <v>6.0262501865546397E-4</v>
      </c>
      <c r="AC146" s="22">
        <f t="shared" si="30"/>
        <v>6.0545717219793874E-4</v>
      </c>
      <c r="AD146" s="22">
        <f t="shared" si="30"/>
        <v>6.082290967851803E-4</v>
      </c>
      <c r="AE146" s="22">
        <f t="shared" si="30"/>
        <v>6.1091159037015435E-4</v>
      </c>
      <c r="AF146" s="22">
        <f t="shared" si="30"/>
        <v>6.1352518769534805E-4</v>
      </c>
      <c r="AG146" s="22">
        <f t="shared" si="30"/>
        <v>6.1604725785710502E-4</v>
      </c>
      <c r="AH146" s="22">
        <f t="shared" si="30"/>
        <v>6.1840490856558304E-4</v>
      </c>
      <c r="AI146" s="22">
        <f t="shared" si="30"/>
        <v>6.2068651944931295E-4</v>
      </c>
      <c r="AJ146" s="22">
        <f t="shared" si="30"/>
        <v>6.2290584738368534E-4</v>
      </c>
      <c r="AK146" s="22">
        <f t="shared" si="30"/>
        <v>6.2503922511390189E-4</v>
      </c>
      <c r="AL146" s="22">
        <f t="shared" si="30"/>
        <v>6.2710377712464377E-4</v>
      </c>
      <c r="AM146" s="22">
        <f t="shared" si="30"/>
        <v>6.2906986736903142E-4</v>
      </c>
      <c r="AN146" s="22">
        <f t="shared" si="30"/>
        <v>6.3098404162491132E-4</v>
      </c>
      <c r="AO146" s="22">
        <f t="shared" si="30"/>
        <v>6.3281360763776863E-4</v>
      </c>
      <c r="AP146" s="22">
        <f t="shared" si="30"/>
        <v>6.3455930674650649E-4</v>
      </c>
      <c r="AQ146" s="22">
        <f t="shared" si="30"/>
        <v>6.3621943215191044E-4</v>
      </c>
      <c r="AR146" s="22">
        <f t="shared" si="30"/>
        <v>6.3779356056612184E-4</v>
      </c>
      <c r="AS146" s="22">
        <f t="shared" si="30"/>
        <v>6.3930404027530614E-4</v>
      </c>
      <c r="AT146" s="22">
        <f t="shared" si="30"/>
        <v>6.4060948140966755E-4</v>
      </c>
      <c r="AU146" s="22">
        <f t="shared" si="30"/>
        <v>6.4180675404531867E-4</v>
      </c>
      <c r="AV146" s="22">
        <f t="shared" si="30"/>
        <v>6.4291431629533049E-4</v>
      </c>
      <c r="AW146" s="22">
        <f t="shared" si="30"/>
        <v>6.439227757226659E-4</v>
      </c>
      <c r="AY146" s="79"/>
    </row>
    <row r="147" spans="1:51" x14ac:dyDescent="0.25">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6.8438891439814992E-3</v>
      </c>
      <c r="Q147" s="22">
        <f t="shared" si="30"/>
        <v>6.8863566425632575E-3</v>
      </c>
      <c r="R147" s="22">
        <f t="shared" si="30"/>
        <v>6.9316634884048298E-3</v>
      </c>
      <c r="S147" s="22">
        <f t="shared" si="30"/>
        <v>6.9645807684222804E-3</v>
      </c>
      <c r="T147" s="22">
        <f t="shared" si="30"/>
        <v>7.0141892087617133E-3</v>
      </c>
      <c r="U147" s="22">
        <f t="shared" si="30"/>
        <v>7.0679085759300505E-3</v>
      </c>
      <c r="V147" s="22">
        <f t="shared" si="30"/>
        <v>7.1234005738580498E-3</v>
      </c>
      <c r="W147" s="22">
        <f t="shared" si="30"/>
        <v>7.1811956068544014E-3</v>
      </c>
      <c r="X147" s="22">
        <f t="shared" si="30"/>
        <v>7.2409706277297555E-3</v>
      </c>
      <c r="Y147" s="22">
        <f t="shared" si="30"/>
        <v>7.295909717097036E-3</v>
      </c>
      <c r="Z147" s="22">
        <f t="shared" si="30"/>
        <v>7.3460387492496225E-3</v>
      </c>
      <c r="AA147" s="22">
        <f t="shared" si="30"/>
        <v>7.3912066640780911E-3</v>
      </c>
      <c r="AB147" s="22">
        <f t="shared" si="30"/>
        <v>7.431733229364133E-3</v>
      </c>
      <c r="AC147" s="22">
        <f t="shared" si="30"/>
        <v>7.4666601058473404E-3</v>
      </c>
      <c r="AD147" s="22">
        <f t="shared" si="30"/>
        <v>7.5008442227136743E-3</v>
      </c>
      <c r="AE147" s="22">
        <f t="shared" si="30"/>
        <v>7.5339254524931596E-3</v>
      </c>
      <c r="AF147" s="22">
        <f t="shared" si="30"/>
        <v>7.5661570351333151E-3</v>
      </c>
      <c r="AG147" s="22">
        <f t="shared" si="30"/>
        <v>7.5972598802653288E-3</v>
      </c>
      <c r="AH147" s="22">
        <f t="shared" si="30"/>
        <v>7.6263350606362371E-3</v>
      </c>
      <c r="AI147" s="22">
        <f t="shared" si="30"/>
        <v>7.65447249751021E-3</v>
      </c>
      <c r="AJ147" s="22">
        <f t="shared" si="30"/>
        <v>7.6818418443613083E-3</v>
      </c>
      <c r="AK147" s="22">
        <f t="shared" si="30"/>
        <v>7.7081512302607019E-3</v>
      </c>
      <c r="AL147" s="22">
        <f t="shared" si="30"/>
        <v>7.7336118389427213E-3</v>
      </c>
      <c r="AM147" s="22">
        <f t="shared" si="30"/>
        <v>7.7578581907349923E-3</v>
      </c>
      <c r="AN147" s="22">
        <f t="shared" si="30"/>
        <v>7.7814643006438623E-3</v>
      </c>
      <c r="AO147" s="22">
        <f t="shared" si="30"/>
        <v>7.8040269990253576E-3</v>
      </c>
      <c r="AP147" s="22">
        <f t="shared" si="30"/>
        <v>7.8255554282695115E-3</v>
      </c>
      <c r="AQ147" s="22">
        <f t="shared" si="30"/>
        <v>7.8460285396709881E-3</v>
      </c>
      <c r="AR147" s="22">
        <f t="shared" si="30"/>
        <v>7.8654411131304884E-3</v>
      </c>
      <c r="AS147" s="22">
        <f t="shared" si="30"/>
        <v>7.8840687537021833E-3</v>
      </c>
      <c r="AT147" s="22">
        <f t="shared" si="30"/>
        <v>7.9001678036202533E-3</v>
      </c>
      <c r="AU147" s="22">
        <f t="shared" si="30"/>
        <v>7.9149328906238259E-3</v>
      </c>
      <c r="AV147" s="22">
        <f t="shared" si="30"/>
        <v>7.9285916451099364E-3</v>
      </c>
      <c r="AW147" s="22">
        <f t="shared" si="30"/>
        <v>7.941028237027933E-3</v>
      </c>
      <c r="AY147" s="79"/>
    </row>
    <row r="148" spans="1:51" x14ac:dyDescent="0.25">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5">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5">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2.6729002214214564E-2</v>
      </c>
      <c r="M150" s="22">
        <f t="shared" si="31"/>
        <v>2.6740992333189311E-2</v>
      </c>
      <c r="N150" s="22">
        <f t="shared" si="31"/>
        <v>2.6495489531984436E-2</v>
      </c>
      <c r="O150" s="22">
        <f t="shared" si="31"/>
        <v>2.609452683304701E-2</v>
      </c>
      <c r="P150" s="22">
        <f t="shared" si="31"/>
        <v>2.5544514050244025E-2</v>
      </c>
      <c r="Q150" s="22">
        <f t="shared" si="31"/>
        <v>2.5145143775072754E-2</v>
      </c>
      <c r="R150" s="22">
        <f t="shared" si="31"/>
        <v>2.4781112413324518E-2</v>
      </c>
      <c r="S150" s="22">
        <f t="shared" si="31"/>
        <v>2.2095080674359918E-2</v>
      </c>
      <c r="T150" s="22">
        <f t="shared" si="31"/>
        <v>2.2422842853825412E-2</v>
      </c>
      <c r="U150" s="22">
        <f t="shared" si="31"/>
        <v>2.2542951199580708E-2</v>
      </c>
      <c r="V150" s="22">
        <f t="shared" si="31"/>
        <v>2.2595795381010256E-2</v>
      </c>
      <c r="W150" s="22">
        <f t="shared" si="31"/>
        <v>2.2690443135842887E-2</v>
      </c>
      <c r="X150" s="22">
        <f t="shared" si="31"/>
        <v>2.2738278450867185E-2</v>
      </c>
      <c r="Y150" s="22">
        <f t="shared" si="31"/>
        <v>2.270120815179311E-2</v>
      </c>
      <c r="Z150" s="22">
        <f t="shared" si="31"/>
        <v>2.2663857571003237E-2</v>
      </c>
      <c r="AA150" s="22">
        <f t="shared" si="31"/>
        <v>2.264210183683112E-2</v>
      </c>
      <c r="AB150" s="22">
        <f t="shared" si="31"/>
        <v>2.280055903216327E-2</v>
      </c>
      <c r="AC150" s="22">
        <f t="shared" si="31"/>
        <v>2.2875025401394418E-2</v>
      </c>
      <c r="AD150" s="22">
        <f t="shared" si="31"/>
        <v>2.3064728402451298E-2</v>
      </c>
      <c r="AE150" s="22">
        <f t="shared" si="31"/>
        <v>2.3276447617351315E-2</v>
      </c>
      <c r="AF150" s="22">
        <f t="shared" si="31"/>
        <v>2.3611607545532622E-2</v>
      </c>
      <c r="AG150" s="22">
        <f t="shared" si="31"/>
        <v>2.4001151545882039E-2</v>
      </c>
      <c r="AH150" s="22">
        <f t="shared" si="31"/>
        <v>2.4190105547248403E-2</v>
      </c>
      <c r="AI150" s="22">
        <f t="shared" si="31"/>
        <v>2.4371784348709673E-2</v>
      </c>
      <c r="AJ150" s="22">
        <f t="shared" si="31"/>
        <v>2.4612487338696663E-2</v>
      </c>
      <c r="AK150" s="22">
        <f t="shared" si="31"/>
        <v>2.4839502825412897E-2</v>
      </c>
      <c r="AL150" s="22">
        <f t="shared" si="31"/>
        <v>2.5127983337408195E-2</v>
      </c>
      <c r="AM150" s="22">
        <f t="shared" si="31"/>
        <v>2.538450928254803E-2</v>
      </c>
      <c r="AN150" s="22">
        <f t="shared" si="31"/>
        <v>2.5740944720538839E-2</v>
      </c>
      <c r="AO150" s="22">
        <f t="shared" si="31"/>
        <v>2.6092605454102896E-2</v>
      </c>
      <c r="AP150" s="22">
        <f t="shared" si="31"/>
        <v>2.6452259716816903E-2</v>
      </c>
      <c r="AQ150" s="22">
        <f t="shared" si="31"/>
        <v>2.6823320277795548E-2</v>
      </c>
      <c r="AR150" s="22">
        <f t="shared" si="31"/>
        <v>2.7212697665278538E-2</v>
      </c>
      <c r="AS150" s="22">
        <f t="shared" si="31"/>
        <v>2.7658393972477109E-2</v>
      </c>
      <c r="AT150" s="22">
        <f t="shared" si="31"/>
        <v>2.7713942316898162E-2</v>
      </c>
      <c r="AU150" s="22">
        <f t="shared" si="31"/>
        <v>2.7706916143059396E-2</v>
      </c>
      <c r="AV150" s="22">
        <f t="shared" si="31"/>
        <v>2.7703704897455553E-2</v>
      </c>
      <c r="AW150" s="22">
        <f t="shared" si="31"/>
        <v>2.7681426131406145E-2</v>
      </c>
      <c r="AY150" s="79"/>
    </row>
    <row r="151" spans="1:51" x14ac:dyDescent="0.25">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3.8999555700251301E-3</v>
      </c>
      <c r="P151" s="22">
        <f t="shared" si="31"/>
        <v>3.8177534504158571E-3</v>
      </c>
      <c r="Q151" s="22">
        <f t="shared" si="31"/>
        <v>3.7580655955978047E-3</v>
      </c>
      <c r="R151" s="22">
        <f t="shared" si="31"/>
        <v>3.7036593154610876E-3</v>
      </c>
      <c r="S151" s="22">
        <f t="shared" si="31"/>
        <v>3.302218641381768E-3</v>
      </c>
      <c r="T151" s="22">
        <f t="shared" si="31"/>
        <v>3.3512043135738084E-3</v>
      </c>
      <c r="U151" s="22">
        <f t="shared" si="31"/>
        <v>3.3691550974692887E-3</v>
      </c>
      <c r="V151" s="22">
        <f t="shared" si="31"/>
        <v>3.3770529206805762E-3</v>
      </c>
      <c r="W151" s="22">
        <f t="shared" si="31"/>
        <v>3.3911984938504417E-3</v>
      </c>
      <c r="X151" s="22">
        <f t="shared" si="31"/>
        <v>3.3983477173050954E-3</v>
      </c>
      <c r="Y151" s="22">
        <f t="shared" si="31"/>
        <v>3.39280737850986E-3</v>
      </c>
      <c r="Z151" s="22">
        <f t="shared" si="31"/>
        <v>3.3872251502316047E-3</v>
      </c>
      <c r="AA151" s="22">
        <f t="shared" si="31"/>
        <v>3.3839736485965148E-3</v>
      </c>
      <c r="AB151" s="22">
        <f t="shared" si="31"/>
        <v>3.407655856957677E-3</v>
      </c>
      <c r="AC151" s="22">
        <f t="shared" si="31"/>
        <v>3.4187852226411665E-3</v>
      </c>
      <c r="AD151" s="22">
        <f t="shared" si="31"/>
        <v>3.4471372705765714E-3</v>
      </c>
      <c r="AE151" s="22">
        <f t="shared" si="31"/>
        <v>3.4787797501169542E-3</v>
      </c>
      <c r="AF151" s="22">
        <f t="shared" si="31"/>
        <v>3.5288710522939511E-3</v>
      </c>
      <c r="AG151" s="22">
        <f t="shared" si="31"/>
        <v>3.5870903219382129E-3</v>
      </c>
      <c r="AH151" s="22">
        <f t="shared" si="31"/>
        <v>3.6153304281804932E-3</v>
      </c>
      <c r="AI151" s="22">
        <f t="shared" si="31"/>
        <v>3.6424832199612222E-3</v>
      </c>
      <c r="AJ151" s="22">
        <f t="shared" si="31"/>
        <v>3.6784574674548621E-3</v>
      </c>
      <c r="AK151" s="22">
        <f t="shared" si="31"/>
        <v>3.7123860501636213E-3</v>
      </c>
      <c r="AL151" s="22">
        <f t="shared" si="31"/>
        <v>3.7555008836610017E-3</v>
      </c>
      <c r="AM151" s="22">
        <f t="shared" si="31"/>
        <v>3.7938399497419797E-3</v>
      </c>
      <c r="AN151" s="22">
        <f t="shared" si="31"/>
        <v>3.8471109816576132E-3</v>
      </c>
      <c r="AO151" s="22">
        <f t="shared" si="31"/>
        <v>3.8996684104777224E-3</v>
      </c>
      <c r="AP151" s="22">
        <f t="shared" si="31"/>
        <v>3.9534205116033283E-3</v>
      </c>
      <c r="AQ151" s="22">
        <f t="shared" si="31"/>
        <v>4.008877340189029E-3</v>
      </c>
      <c r="AR151" s="22">
        <f t="shared" si="31"/>
        <v>4.0670717087197125E-3</v>
      </c>
      <c r="AS151" s="22">
        <f t="shared" si="31"/>
        <v>4.133683217214185E-3</v>
      </c>
      <c r="AT151" s="22">
        <f t="shared" si="31"/>
        <v>4.1419851909045508E-3</v>
      </c>
      <c r="AU151" s="22">
        <f t="shared" si="31"/>
        <v>4.1409350946152498E-3</v>
      </c>
      <c r="AV151" s="22">
        <f t="shared" si="31"/>
        <v>4.1404551581419972E-3</v>
      </c>
      <c r="AW151" s="22">
        <f t="shared" si="31"/>
        <v>4.1371254868165274E-3</v>
      </c>
      <c r="AY151" s="79"/>
    </row>
    <row r="152" spans="1:51" x14ac:dyDescent="0.25">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1.7066731126843735E-2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1.8677293946611211E-2</v>
      </c>
      <c r="S152" s="22">
        <f t="shared" si="31"/>
        <v>1.7924715953761508E-2</v>
      </c>
      <c r="T152" s="22">
        <f t="shared" si="31"/>
        <v>1.843341082520359E-2</v>
      </c>
      <c r="U152" s="22">
        <f t="shared" si="31"/>
        <v>1.8863224078436151E-2</v>
      </c>
      <c r="V152" s="22">
        <f t="shared" si="31"/>
        <v>1.9268137254069565E-2</v>
      </c>
      <c r="W152" s="22">
        <f t="shared" si="31"/>
        <v>1.9697204961342345E-2</v>
      </c>
      <c r="X152" s="22">
        <f t="shared" si="31"/>
        <v>2.0110071049455811E-2</v>
      </c>
      <c r="Y152" s="22">
        <f t="shared" si="31"/>
        <v>2.0477664567589916E-2</v>
      </c>
      <c r="Z152" s="22">
        <f t="shared" si="31"/>
        <v>2.0838835860375299E-2</v>
      </c>
      <c r="AA152" s="22">
        <f t="shared" si="31"/>
        <v>2.120131927021859E-2</v>
      </c>
      <c r="AB152" s="22">
        <f t="shared" si="31"/>
        <v>2.1649857434555643E-2</v>
      </c>
      <c r="AC152" s="22">
        <f t="shared" si="31"/>
        <v>2.2051544001275489E-2</v>
      </c>
      <c r="AD152" s="22">
        <f t="shared" si="31"/>
        <v>2.251653579676623E-2</v>
      </c>
      <c r="AE152" s="22">
        <f t="shared" si="31"/>
        <v>2.2997791233831506E-2</v>
      </c>
      <c r="AF152" s="22">
        <f t="shared" si="31"/>
        <v>2.3552505988824399E-2</v>
      </c>
      <c r="AG152" s="22">
        <f t="shared" si="31"/>
        <v>2.4145713580810361E-2</v>
      </c>
      <c r="AH152" s="22">
        <f t="shared" si="31"/>
        <v>2.4632058840196262E-2</v>
      </c>
      <c r="AI152" s="22">
        <f t="shared" si="31"/>
        <v>2.5119693646547769E-2</v>
      </c>
      <c r="AJ152" s="22">
        <f t="shared" si="31"/>
        <v>2.5648335006758723E-2</v>
      </c>
      <c r="AK152" s="22">
        <f t="shared" si="31"/>
        <v>2.6175687821208025E-2</v>
      </c>
      <c r="AL152" s="22">
        <f t="shared" si="31"/>
        <v>2.6748333482610302E-2</v>
      </c>
      <c r="AM152" s="22">
        <f t="shared" si="31"/>
        <v>2.7309293249039725E-2</v>
      </c>
      <c r="AN152" s="22">
        <f t="shared" si="31"/>
        <v>2.7943263595812423E-2</v>
      </c>
      <c r="AO152" s="22">
        <f t="shared" si="31"/>
        <v>2.8585089015821099E-2</v>
      </c>
      <c r="AP152" s="22">
        <f t="shared" si="31"/>
        <v>2.9243481027066483E-2</v>
      </c>
      <c r="AQ152" s="22">
        <f t="shared" si="31"/>
        <v>2.9921398411177573E-2</v>
      </c>
      <c r="AR152" s="22">
        <f t="shared" si="31"/>
        <v>3.0624438024525739E-2</v>
      </c>
      <c r="AS152" s="22">
        <f t="shared" si="31"/>
        <v>3.1380920824929763E-2</v>
      </c>
      <c r="AT152" s="22">
        <f t="shared" si="31"/>
        <v>3.1870562476557958E-2</v>
      </c>
      <c r="AU152" s="22">
        <f t="shared" si="31"/>
        <v>3.231947178269267E-2</v>
      </c>
      <c r="AV152" s="22">
        <f t="shared" si="31"/>
        <v>3.2775118101919791E-2</v>
      </c>
      <c r="AW152" s="22">
        <f t="shared" si="31"/>
        <v>3.322035739729421E-2</v>
      </c>
      <c r="AY152" s="79"/>
    </row>
    <row r="153" spans="1:51" x14ac:dyDescent="0.25">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8.0430818839717741E-2</v>
      </c>
      <c r="P153" s="22">
        <f t="shared" si="31"/>
        <v>7.938481013134728E-2</v>
      </c>
      <c r="Q153" s="22">
        <f t="shared" si="31"/>
        <v>7.8944464359385624E-2</v>
      </c>
      <c r="R153" s="22">
        <f t="shared" si="31"/>
        <v>7.8604018955287347E-2</v>
      </c>
      <c r="S153" s="22">
        <f t="shared" si="31"/>
        <v>6.7319369228259429E-2</v>
      </c>
      <c r="T153" s="22">
        <f t="shared" si="31"/>
        <v>7.0034797923526779E-2</v>
      </c>
      <c r="U153" s="22">
        <f t="shared" si="31"/>
        <v>7.1767589190607203E-2</v>
      </c>
      <c r="V153" s="22">
        <f t="shared" si="31"/>
        <v>7.3182665204028496E-2</v>
      </c>
      <c r="W153" s="22">
        <f t="shared" si="31"/>
        <v>7.4808742806704007E-2</v>
      </c>
      <c r="X153" s="22">
        <f t="shared" si="31"/>
        <v>7.6209612458541354E-2</v>
      </c>
      <c r="Y153" s="22">
        <f t="shared" si="31"/>
        <v>7.7220772640168078E-2</v>
      </c>
      <c r="Z153" s="22">
        <f t="shared" si="31"/>
        <v>7.8264676801724914E-2</v>
      </c>
      <c r="AA153" s="22">
        <f t="shared" si="31"/>
        <v>7.9426320853994106E-2</v>
      </c>
      <c r="AB153" s="22">
        <f t="shared" si="31"/>
        <v>8.1583097307667857E-2</v>
      </c>
      <c r="AC153" s="22">
        <f t="shared" si="31"/>
        <v>8.3355511070410115E-2</v>
      </c>
      <c r="AD153" s="22">
        <f t="shared" si="31"/>
        <v>8.578662118405822E-2</v>
      </c>
      <c r="AE153" s="22">
        <f t="shared" si="31"/>
        <v>8.8388738549836809E-2</v>
      </c>
      <c r="AF153" s="22">
        <f t="shared" si="31"/>
        <v>9.1733803062760966E-2</v>
      </c>
      <c r="AG153" s="22">
        <f t="shared" si="31"/>
        <v>9.545999545455576E-2</v>
      </c>
      <c r="AH153" s="22">
        <f t="shared" si="31"/>
        <v>9.8123061491284413E-2</v>
      </c>
      <c r="AI153" s="22">
        <f t="shared" si="31"/>
        <v>0.10079815277114273</v>
      </c>
      <c r="AJ153" s="22">
        <f t="shared" si="31"/>
        <v>0.10387432756654491</v>
      </c>
      <c r="AK153" s="22">
        <f t="shared" si="31"/>
        <v>0.10693471904746969</v>
      </c>
      <c r="AL153" s="22">
        <f t="shared" si="31"/>
        <v>0.1104303206725267</v>
      </c>
      <c r="AM153" s="22">
        <f t="shared" si="31"/>
        <v>0.1138081636127603</v>
      </c>
      <c r="AN153" s="22">
        <f t="shared" si="31"/>
        <v>0.11787581618955639</v>
      </c>
      <c r="AO153" s="22">
        <f t="shared" si="31"/>
        <v>0.12200498371084653</v>
      </c>
      <c r="AP153" s="22">
        <f t="shared" si="31"/>
        <v>0.12627795709293613</v>
      </c>
      <c r="AQ153" s="22">
        <f t="shared" si="31"/>
        <v>0.13072125774320001</v>
      </c>
      <c r="AR153" s="22">
        <f t="shared" si="31"/>
        <v>0.13538539561215654</v>
      </c>
      <c r="AS153" s="22">
        <f t="shared" si="31"/>
        <v>0.14052699366770421</v>
      </c>
      <c r="AT153" s="22">
        <f t="shared" si="31"/>
        <v>0.14318904108564576</v>
      </c>
      <c r="AU153" s="22">
        <f t="shared" si="31"/>
        <v>0.14548430790858607</v>
      </c>
      <c r="AV153" s="22">
        <f t="shared" si="31"/>
        <v>0.14785203528851432</v>
      </c>
      <c r="AW153" s="22">
        <f t="shared" si="31"/>
        <v>0.15013637523841239</v>
      </c>
      <c r="AY153" s="79"/>
    </row>
    <row r="154" spans="1:51" x14ac:dyDescent="0.25">
      <c r="A154" s="95"/>
      <c r="B154" s="95"/>
      <c r="C154" s="95"/>
    </row>
    <row r="155" spans="1:51" x14ac:dyDescent="0.25">
      <c r="A155" s="95"/>
      <c r="B155" s="95"/>
      <c r="C155" s="95"/>
    </row>
    <row r="156" spans="1:51" x14ac:dyDescent="0.25">
      <c r="A156" s="95"/>
      <c r="B156" s="95"/>
      <c r="C156" s="95"/>
    </row>
    <row r="157" spans="1:51" x14ac:dyDescent="0.25">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72.449817655179615</v>
      </c>
      <c r="T157" s="93">
        <f>IF('Net zero activities &amp; levers'!$C$6="Off",('Activity data'!AM5*EF!$H4)*kgtoGg,IF('Net zero activities &amp; levers'!$C$6="On",(('Net zero supporting data'!K40*EF!$H4)+('Net zero supporting data'!K38*'Net zero supporting data'!K42))*kgtoGg,"ERROR"))</f>
        <v>73.412448847195449</v>
      </c>
      <c r="U157" s="93">
        <f>IF('Net zero activities &amp; levers'!$C$6="Off",('Activity data'!AN5*EF!$H4)*kgtoGg,IF('Net zero activities &amp; levers'!$C$6="On",(('Net zero supporting data'!L40*EF!$H4)+('Net zero supporting data'!L38*'Net zero supporting data'!L42))*kgtoGg,"ERROR"))</f>
        <v>74.198527813630264</v>
      </c>
      <c r="V157" s="93">
        <f>IF('Net zero activities &amp; levers'!$C$6="Off",('Activity data'!AO5*EF!$H4)*kgtoGg,IF('Net zero activities &amp; levers'!$C$6="On",(('Net zero supporting data'!M40*EF!$H4)+('Net zero supporting data'!M38*'Net zero supporting data'!M42))*kgtoGg,"ERROR"))</f>
        <v>74.932183064084938</v>
      </c>
      <c r="W157" s="93">
        <f>IF('Net zero activities &amp; levers'!$C$6="Off",('Activity data'!AP5*EF!$H4)*kgtoGg,IF('Net zero activities &amp; levers'!$C$6="On",(('Net zero supporting data'!N40*EF!$H4)+('Net zero supporting data'!N38*'Net zero supporting data'!N42))*kgtoGg,"ERROR"))</f>
        <v>75.728343616319663</v>
      </c>
      <c r="X157" s="93">
        <f>IF('Net zero activities &amp; levers'!$C$6="Off",('Activity data'!AQ5*EF!$H4)*kgtoGg,IF('Net zero activities &amp; levers'!$C$6="On",(('Net zero supporting data'!O40*EF!$H4)+('Net zero supporting data'!O38*'Net zero supporting data'!O42))*kgtoGg,"ERROR"))</f>
        <v>76.492433237513026</v>
      </c>
      <c r="Y157" s="93">
        <f>IF('Net zero activities &amp; levers'!$C$6="Off",('Activity data'!AR5*EF!$H4)*kgtoGg,IF('Net zero activities &amp; levers'!$C$6="On",(('Net zero supporting data'!P40*EF!$H4)+('Net zero supporting data'!P38*'Net zero supporting data'!P42))*kgtoGg,"ERROR"))</f>
        <v>77.146046881915979</v>
      </c>
      <c r="Z157" s="93">
        <f>IF('Net zero activities &amp; levers'!$C$6="Off",('Activity data'!AS5*EF!$H4)*kgtoGg,IF('Net zero activities &amp; levers'!$C$6="On",(('Net zero supporting data'!Q40*EF!$H4)+('Net zero supporting data'!Q38*'Net zero supporting data'!Q42))*kgtoGg,"ERROR"))</f>
        <v>77.778880182998051</v>
      </c>
      <c r="AA157" s="93">
        <f>IF('Net zero activities &amp; levers'!$C$6="Off",('Activity data'!AT5*EF!$H4)*kgtoGg,IF('Net zero activities &amp; levers'!$C$6="On",(('Net zero supporting data'!R40*EF!$H4)+('Net zero supporting data'!R38*'Net zero supporting data'!R42))*kgtoGg,"ERROR"))</f>
        <v>78.408051635872468</v>
      </c>
      <c r="AB157" s="93">
        <f>IF('Net zero activities &amp; levers'!$C$6="Off",('Activity data'!AU5*EF!$H4)*kgtoGg,IF('Net zero activities &amp; levers'!$C$6="On",(('Net zero supporting data'!S40*EF!$H4)+('Net zero supporting data'!S38*'Net zero supporting data'!S42))*kgtoGg,"ERROR"))</f>
        <v>79.224943174372299</v>
      </c>
      <c r="AC157" s="93">
        <f>IF('Net zero activities &amp; levers'!$C$6="Off",('Activity data'!AV5*EF!$H4)*kgtoGg,IF('Net zero activities &amp; levers'!$C$6="On",(('Net zero supporting data'!T40*EF!$H4)+('Net zero supporting data'!T38*'Net zero supporting data'!T42))*kgtoGg,"ERROR"))</f>
        <v>79.926451787992249</v>
      </c>
      <c r="AD157" s="93">
        <f>IF('Net zero activities &amp; levers'!$C$6="Off",('Activity data'!AW5*EF!$H4)*kgtoGg,IF('Net zero activities &amp; levers'!$C$6="On",(('Net zero supporting data'!U40*EF!$H4)+('Net zero supporting data'!U38*'Net zero supporting data'!U42))*kgtoGg,"ERROR"))</f>
        <v>80.76885718673185</v>
      </c>
      <c r="AE157" s="93">
        <f>IF('Net zero activities &amp; levers'!$C$6="Off",('Activity data'!AX5*EF!$H4)*kgtoGg,IF('Net zero activities &amp; levers'!$C$6="On",(('Net zero supporting data'!V40*EF!$H4)+('Net zero supporting data'!V38*'Net zero supporting data'!V42))*kgtoGg,"ERROR"))</f>
        <v>81.644804903881038</v>
      </c>
      <c r="AF157" s="93">
        <f>IF('Net zero activities &amp; levers'!$C$6="Off",('Activity data'!AY5*EF!$H4)*kgtoGg,IF('Net zero activities &amp; levers'!$C$6="On",(('Net zero supporting data'!W40*EF!$H4)+('Net zero supporting data'!W38*'Net zero supporting data'!W42))*kgtoGg,"ERROR"))</f>
        <v>82.681019501207217</v>
      </c>
      <c r="AG157" s="93">
        <f>IF('Net zero activities &amp; levers'!$C$6="Off",('Activity data'!AZ5*EF!$H4)*kgtoGg,IF('Net zero activities &amp; levers'!$C$6="On",(('Net zero supporting data'!X40*EF!$H4)+('Net zero supporting data'!X38*'Net zero supporting data'!X42))*kgtoGg,"ERROR"))</f>
        <v>83.797727927071179</v>
      </c>
      <c r="AH157" s="93">
        <f>IF('Net zero activities &amp; levers'!$C$6="Off",('Activity data'!BA5*EF!$H4)*kgtoGg,IF('Net zero activities &amp; levers'!$C$6="On",(('Net zero supporting data'!Y40*EF!$H4)+('Net zero supporting data'!Y38*'Net zero supporting data'!Y42))*kgtoGg,"ERROR"))</f>
        <v>84.672576482481759</v>
      </c>
      <c r="AI157" s="93">
        <f>IF('Net zero activities &amp; levers'!$C$6="Off",('Activity data'!BB5*EF!$H4)*kgtoGg,IF('Net zero activities &amp; levers'!$C$6="On",(('Net zero supporting data'!Z40*EF!$H4)+('Net zero supporting data'!Z38*'Net zero supporting data'!Z42))*kgtoGg,"ERROR"))</f>
        <v>85.547247875170797</v>
      </c>
      <c r="AJ157" s="93">
        <f>IF('Net zero activities &amp; levers'!$C$6="Off",('Activity data'!BC5*EF!$H4)*kgtoGg,IF('Net zero activities &amp; levers'!$C$6="On",(('Net zero supporting data'!AA40*EF!$H4)+('Net zero supporting data'!AA38*'Net zero supporting data'!AA42))*kgtoGg,"ERROR"))</f>
        <v>86.508657043249997</v>
      </c>
      <c r="AK157" s="93">
        <f>IF('Net zero activities &amp; levers'!$C$6="Off",('Activity data'!BD5*EF!$H4)*kgtoGg,IF('Net zero activities &amp; levers'!$C$6="On",(('Net zero supporting data'!AB40*EF!$H4)+('Net zero supporting data'!AB38*'Net zero supporting data'!AB42))*kgtoGg,"ERROR"))</f>
        <v>87.463265114193007</v>
      </c>
      <c r="AL157" s="93">
        <f>IF('Net zero activities &amp; levers'!$C$6="Off",('Activity data'!BE5*EF!$H4)*kgtoGg,IF('Net zero activities &amp; levers'!$C$6="On",(('Net zero supporting data'!AC40*EF!$H4)+('Net zero supporting data'!AC38*'Net zero supporting data'!AC42))*kgtoGg,"ERROR"))</f>
        <v>88.512396010068016</v>
      </c>
      <c r="AM157" s="93">
        <f>IF('Net zero activities &amp; levers'!$C$6="Off",('Activity data'!BF5*EF!$H4)*kgtoGg,IF('Net zero activities &amp; levers'!$C$6="On",(('Net zero supporting data'!AD40*EF!$H4)+('Net zero supporting data'!AD38*'Net zero supporting data'!AD42))*kgtoGg,"ERROR"))</f>
        <v>89.531314727003974</v>
      </c>
      <c r="AN157" s="93">
        <f>IF('Net zero activities &amp; levers'!$C$6="Off",('Activity data'!BG5*EF!$H4)*kgtoGg,IF('Net zero activities &amp; levers'!$C$6="On",(('Net zero supporting data'!AE40*EF!$H4)+('Net zero supporting data'!AE38*'Net zero supporting data'!AE42))*kgtoGg,"ERROR"))</f>
        <v>90.703558661415826</v>
      </c>
      <c r="AO157" s="93">
        <f>IF('Net zero activities &amp; levers'!$C$6="Off",('Activity data'!BH5*EF!$H4)*kgtoGg,IF('Net zero activities &amp; levers'!$C$6="On",(('Net zero supporting data'!AF40*EF!$H4)+('Net zero supporting data'!AF38*'Net zero supporting data'!AF42))*kgtoGg,"ERROR"))</f>
        <v>91.887099270974289</v>
      </c>
      <c r="AP157" s="93">
        <f>IF('Net zero activities &amp; levers'!$C$6="Off",('Activity data'!BI5*EF!$H4)*kgtoGg,IF('Net zero activities &amp; levers'!$C$6="On",(('Net zero supporting data'!AG40*EF!$H4)+('Net zero supporting data'!AG38*'Net zero supporting data'!AG42))*kgtoGg,"ERROR"))</f>
        <v>93.100443723717078</v>
      </c>
      <c r="AQ157" s="93">
        <f>IF('Net zero activities &amp; levers'!$C$6="Off",('Activity data'!BJ5*EF!$H4)*kgtoGg,IF('Net zero activities &amp; levers'!$C$6="On",(('Net zero supporting data'!AH40*EF!$H4)+('Net zero supporting data'!AH38*'Net zero supporting data'!AH42))*kgtoGg,"ERROR"))</f>
        <v>94.3495525003203</v>
      </c>
      <c r="AR157" s="93">
        <f>IF('Net zero activities &amp; levers'!$C$6="Off",('Activity data'!BK5*EF!$H4)*kgtoGg,IF('Net zero activities &amp; levers'!$C$6="On",(('Net zero supporting data'!AI40*EF!$H4)+('Net zero supporting data'!AI38*'Net zero supporting data'!AI42))*kgtoGg,"ERROR"))</f>
        <v>95.645946229187999</v>
      </c>
      <c r="AS157" s="93">
        <f>IF('Net zero activities &amp; levers'!$C$6="Off",('Activity data'!BL5*EF!$H4)*kgtoGg,IF('Net zero activities &amp; levers'!$C$6="On",(('Net zero supporting data'!AJ40*EF!$H4)+('Net zero supporting data'!AJ38*'Net zero supporting data'!AJ42))*kgtoGg,"ERROR"))</f>
        <v>97.049612256350315</v>
      </c>
      <c r="AT157" s="93">
        <f>IF('Net zero activities &amp; levers'!$C$6="Off",('Activity data'!BM5*EF!$H4)*kgtoGg,IF('Net zero activities &amp; levers'!$C$6="On",(('Net zero supporting data'!AK40*EF!$H4)+('Net zero supporting data'!AK38*'Net zero supporting data'!AK42))*kgtoGg,"ERROR"))</f>
        <v>97.880768544713618</v>
      </c>
      <c r="AU157" s="93">
        <f>IF('Net zero activities &amp; levers'!$C$6="Off",('Activity data'!BN5*EF!$H4)*kgtoGg,IF('Net zero activities &amp; levers'!$C$6="On",(('Net zero supporting data'!AL40*EF!$H4)+('Net zero supporting data'!AL38*'Net zero supporting data'!AL42))*kgtoGg,"ERROR"))</f>
        <v>98.622364350630747</v>
      </c>
      <c r="AV157" s="93">
        <f>IF('Net zero activities &amp; levers'!$C$6="Off",('Activity data'!BO5*EF!$H4)*kgtoGg,IF('Net zero activities &amp; levers'!$C$6="On",(('Net zero supporting data'!AM40*EF!$H4)+('Net zero supporting data'!AM38*'Net zero supporting data'!AM42))*kgtoGg,"ERROR"))</f>
        <v>99.375096543856301</v>
      </c>
      <c r="AW157" s="93">
        <f>IF('Net zero activities &amp; levers'!$C$6="Off",('Activity data'!BP5*EF!$H4)*kgtoGg,IF('Net zero activities &amp; levers'!$C$6="On",(('Net zero supporting data'!AN40*EF!$H4)+('Net zero supporting data'!AN38*'Net zero supporting data'!AN42))*kgtoGg,"ERROR"))</f>
        <v>100.10276018423386</v>
      </c>
      <c r="AY157" s="79"/>
    </row>
    <row r="158" spans="1:51" x14ac:dyDescent="0.25">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57.946563542689915</v>
      </c>
      <c r="T158" s="27">
        <f t="shared" si="33"/>
        <v>58.716491906095996</v>
      </c>
      <c r="U158" s="27">
        <f t="shared" si="33"/>
        <v>59.345210876720344</v>
      </c>
      <c r="V158" s="27">
        <f t="shared" si="33"/>
        <v>59.932000491447013</v>
      </c>
      <c r="W158" s="27">
        <f t="shared" si="33"/>
        <v>60.568782881291369</v>
      </c>
      <c r="X158" s="27">
        <f t="shared" si="33"/>
        <v>61.179914409565484</v>
      </c>
      <c r="Y158" s="27">
        <f t="shared" si="33"/>
        <v>61.702685422710431</v>
      </c>
      <c r="Z158" s="27">
        <f t="shared" si="33"/>
        <v>62.208835973255823</v>
      </c>
      <c r="AA158" s="27">
        <f t="shared" ref="L158:AW161" si="34">AA1380</f>
        <v>62.712057716984084</v>
      </c>
      <c r="AB158" s="27">
        <f t="shared" si="34"/>
        <v>63.365421092837678</v>
      </c>
      <c r="AC158" s="27">
        <f t="shared" si="34"/>
        <v>63.926499295247297</v>
      </c>
      <c r="AD158" s="27">
        <f t="shared" si="34"/>
        <v>64.600269078893959</v>
      </c>
      <c r="AE158" s="27">
        <f t="shared" si="34"/>
        <v>65.300866564086249</v>
      </c>
      <c r="AF158" s="27">
        <f t="shared" si="34"/>
        <v>66.129648153207768</v>
      </c>
      <c r="AG158" s="27">
        <f t="shared" si="34"/>
        <v>67.022810038941756</v>
      </c>
      <c r="AH158" s="27">
        <f t="shared" si="34"/>
        <v>67.722528396379261</v>
      </c>
      <c r="AI158" s="27">
        <f t="shared" si="34"/>
        <v>68.42210505613923</v>
      </c>
      <c r="AJ158" s="27">
        <f t="shared" si="34"/>
        <v>69.191056024570585</v>
      </c>
      <c r="AK158" s="27">
        <f t="shared" si="34"/>
        <v>69.95456736292256</v>
      </c>
      <c r="AL158" s="27">
        <f t="shared" si="34"/>
        <v>70.793679621448376</v>
      </c>
      <c r="AM158" s="27">
        <f t="shared" si="34"/>
        <v>71.608627679106391</v>
      </c>
      <c r="AN158" s="27">
        <f t="shared" si="34"/>
        <v>72.546207783948418</v>
      </c>
      <c r="AO158" s="27">
        <f t="shared" si="34"/>
        <v>73.492823156585331</v>
      </c>
      <c r="AP158" s="27">
        <f t="shared" si="34"/>
        <v>74.463276136393532</v>
      </c>
      <c r="AQ158" s="27">
        <f t="shared" si="34"/>
        <v>75.462334014491503</v>
      </c>
      <c r="AR158" s="27">
        <f t="shared" si="34"/>
        <v>76.499211180196937</v>
      </c>
      <c r="AS158" s="27">
        <f t="shared" si="34"/>
        <v>77.621886505934782</v>
      </c>
      <c r="AT158" s="27">
        <f t="shared" si="34"/>
        <v>78.28665906487727</v>
      </c>
      <c r="AU158" s="27">
        <f t="shared" si="34"/>
        <v>78.879799667315993</v>
      </c>
      <c r="AV158" s="27">
        <f t="shared" si="34"/>
        <v>79.481847336683103</v>
      </c>
      <c r="AW158" s="27">
        <f t="shared" si="34"/>
        <v>80.063844762481011</v>
      </c>
      <c r="AY158" s="79"/>
    </row>
    <row r="159" spans="1:51" x14ac:dyDescent="0.25">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26.199874403761022</v>
      </c>
      <c r="T159" s="27">
        <f t="shared" si="34"/>
        <v>26.54798868678095</v>
      </c>
      <c r="U159" s="27">
        <f t="shared" si="34"/>
        <v>26.832256761685592</v>
      </c>
      <c r="V159" s="27">
        <f t="shared" si="34"/>
        <v>27.09756695900116</v>
      </c>
      <c r="W159" s="27">
        <f t="shared" si="34"/>
        <v>27.385480816466714</v>
      </c>
      <c r="X159" s="27">
        <f t="shared" si="34"/>
        <v>27.661796930935942</v>
      </c>
      <c r="Y159" s="27">
        <f t="shared" si="34"/>
        <v>27.898161851458521</v>
      </c>
      <c r="Z159" s="27">
        <f t="shared" si="34"/>
        <v>28.127012020354464</v>
      </c>
      <c r="AA159" s="27">
        <f t="shared" si="34"/>
        <v>28.354537962824008</v>
      </c>
      <c r="AB159" s="27">
        <f t="shared" si="34"/>
        <v>28.649948723028462</v>
      </c>
      <c r="AC159" s="27">
        <f t="shared" si="34"/>
        <v>28.90363380002168</v>
      </c>
      <c r="AD159" s="27">
        <f t="shared" si="34"/>
        <v>29.20827108356977</v>
      </c>
      <c r="AE159" s="27">
        <f t="shared" si="34"/>
        <v>29.525038204817712</v>
      </c>
      <c r="AF159" s="27">
        <f t="shared" si="34"/>
        <v>29.899762299148801</v>
      </c>
      <c r="AG159" s="27">
        <f t="shared" si="34"/>
        <v>30.303595206534538</v>
      </c>
      <c r="AH159" s="27">
        <f t="shared" si="34"/>
        <v>30.619964840246517</v>
      </c>
      <c r="AI159" s="27">
        <f t="shared" si="34"/>
        <v>30.936270406978018</v>
      </c>
      <c r="AJ159" s="27">
        <f t="shared" si="34"/>
        <v>31.283942772065036</v>
      </c>
      <c r="AK159" s="27">
        <f t="shared" si="34"/>
        <v>31.62915567077183</v>
      </c>
      <c r="AL159" s="27">
        <f t="shared" si="34"/>
        <v>32.0085506588428</v>
      </c>
      <c r="AM159" s="27">
        <f t="shared" si="34"/>
        <v>32.377020080510903</v>
      </c>
      <c r="AN159" s="27">
        <f t="shared" si="34"/>
        <v>32.800936176453838</v>
      </c>
      <c r="AO159" s="27">
        <f t="shared" si="34"/>
        <v>33.228937465149492</v>
      </c>
      <c r="AP159" s="27">
        <f t="shared" si="34"/>
        <v>33.667716654652232</v>
      </c>
      <c r="AQ159" s="27">
        <f t="shared" si="34"/>
        <v>34.119429220988827</v>
      </c>
      <c r="AR159" s="27">
        <f t="shared" si="34"/>
        <v>34.588241344655088</v>
      </c>
      <c r="AS159" s="27">
        <f t="shared" si="34"/>
        <v>35.095846122785957</v>
      </c>
      <c r="AT159" s="27">
        <f t="shared" si="34"/>
        <v>35.396415414328644</v>
      </c>
      <c r="AU159" s="27">
        <f t="shared" si="34"/>
        <v>35.664597137930201</v>
      </c>
      <c r="AV159" s="27">
        <f t="shared" si="34"/>
        <v>35.9368060897324</v>
      </c>
      <c r="AW159" s="27">
        <f t="shared" si="34"/>
        <v>36.199949553761705</v>
      </c>
      <c r="AY159" s="79"/>
    </row>
    <row r="160" spans="1:51" x14ac:dyDescent="0.25">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413.68555596285586</v>
      </c>
      <c r="S160" s="27">
        <f t="shared" si="34"/>
        <v>367.29937998549639</v>
      </c>
      <c r="T160" s="27">
        <f t="shared" si="34"/>
        <v>374.39027995025685</v>
      </c>
      <c r="U160" s="27">
        <f t="shared" si="34"/>
        <v>378.08201548869761</v>
      </c>
      <c r="V160" s="27">
        <f t="shared" si="34"/>
        <v>380.61774537395928</v>
      </c>
      <c r="W160" s="27">
        <f t="shared" si="34"/>
        <v>383.77989521502451</v>
      </c>
      <c r="X160" s="27">
        <f t="shared" si="34"/>
        <v>386.12523393248665</v>
      </c>
      <c r="Y160" s="27">
        <f t="shared" si="34"/>
        <v>386.95643782005646</v>
      </c>
      <c r="Z160" s="27">
        <f t="shared" si="34"/>
        <v>387.65918830118983</v>
      </c>
      <c r="AA160" s="27">
        <f t="shared" si="34"/>
        <v>388.49776942220768</v>
      </c>
      <c r="AB160" s="27">
        <f t="shared" si="34"/>
        <v>392.18321030752833</v>
      </c>
      <c r="AC160" s="27">
        <f t="shared" si="34"/>
        <v>394.38010154969788</v>
      </c>
      <c r="AD160" s="27">
        <f t="shared" si="34"/>
        <v>395.06686480786141</v>
      </c>
      <c r="AE160" s="27">
        <f t="shared" si="34"/>
        <v>395.93122027386613</v>
      </c>
      <c r="AF160" s="27">
        <f t="shared" si="34"/>
        <v>398.59601636852102</v>
      </c>
      <c r="AG160" s="27">
        <f t="shared" si="34"/>
        <v>401.90994539704189</v>
      </c>
      <c r="AH160" s="27">
        <f t="shared" si="34"/>
        <v>401.81503378596199</v>
      </c>
      <c r="AI160" s="27">
        <f t="shared" si="34"/>
        <v>401.42815777895129</v>
      </c>
      <c r="AJ160" s="27">
        <f t="shared" si="34"/>
        <v>401.7813582877065</v>
      </c>
      <c r="AK160" s="27">
        <f t="shared" si="34"/>
        <v>401.72821381507623</v>
      </c>
      <c r="AL160" s="27">
        <f t="shared" si="34"/>
        <v>402.4182008975921</v>
      </c>
      <c r="AM160" s="27">
        <f t="shared" si="34"/>
        <v>402.41125512656032</v>
      </c>
      <c r="AN160" s="27">
        <f t="shared" si="34"/>
        <v>405.74913704895249</v>
      </c>
      <c r="AO160" s="27">
        <f t="shared" si="34"/>
        <v>408.87066423718124</v>
      </c>
      <c r="AP160" s="27">
        <f t="shared" si="34"/>
        <v>411.96446899942566</v>
      </c>
      <c r="AQ160" s="27">
        <f t="shared" si="34"/>
        <v>415.076640787023</v>
      </c>
      <c r="AR160" s="27">
        <f t="shared" si="34"/>
        <v>418.30306896107567</v>
      </c>
      <c r="AS160" s="27">
        <f t="shared" si="34"/>
        <v>422.19081741674233</v>
      </c>
      <c r="AT160" s="27">
        <f t="shared" si="34"/>
        <v>420.26074518236015</v>
      </c>
      <c r="AU160" s="27">
        <f t="shared" si="34"/>
        <v>417.33191079968799</v>
      </c>
      <c r="AV160" s="27">
        <f t="shared" si="34"/>
        <v>414.37000341411897</v>
      </c>
      <c r="AW160" s="27">
        <f t="shared" si="34"/>
        <v>411.04939658180723</v>
      </c>
      <c r="AY160" s="79"/>
    </row>
    <row r="161" spans="1:51" x14ac:dyDescent="0.25">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291.30873487096773</v>
      </c>
      <c r="S161" s="27">
        <f t="shared" si="34"/>
        <v>258.644557829505</v>
      </c>
      <c r="T161" s="27">
        <f t="shared" si="34"/>
        <v>263.63782159725537</v>
      </c>
      <c r="U161" s="27">
        <f t="shared" si="34"/>
        <v>266.23746471672149</v>
      </c>
      <c r="V161" s="27">
        <f t="shared" si="34"/>
        <v>268.02307278111425</v>
      </c>
      <c r="W161" s="27">
        <f t="shared" si="34"/>
        <v>270.24979270496834</v>
      </c>
      <c r="X161" s="27">
        <f t="shared" si="34"/>
        <v>271.90133128246976</v>
      </c>
      <c r="Y161" s="27">
        <f t="shared" si="34"/>
        <v>272.48664771283012</v>
      </c>
      <c r="Z161" s="27">
        <f t="shared" si="34"/>
        <v>272.98150993520676</v>
      </c>
      <c r="AA161" s="27">
        <f t="shared" si="34"/>
        <v>273.57202125939796</v>
      </c>
      <c r="AB161" s="27">
        <f t="shared" si="34"/>
        <v>276.16723181550663</v>
      </c>
      <c r="AC161" s="27">
        <f t="shared" si="34"/>
        <v>277.71423677901322</v>
      </c>
      <c r="AD161" s="27">
        <f t="shared" si="34"/>
        <v>278.19784113262864</v>
      </c>
      <c r="AE161" s="27">
        <f t="shared" si="34"/>
        <v>278.80650221264779</v>
      </c>
      <c r="AF161" s="27">
        <f t="shared" si="34"/>
        <v>280.682996008077</v>
      </c>
      <c r="AG161" s="27">
        <f t="shared" si="34"/>
        <v>283.0165956680982</v>
      </c>
      <c r="AH161" s="27">
        <f t="shared" si="34"/>
        <v>282.94976089238577</v>
      </c>
      <c r="AI161" s="27">
        <f t="shared" si="34"/>
        <v>282.6773308823702</v>
      </c>
      <c r="AJ161" s="27">
        <f t="shared" si="34"/>
        <v>282.92604730932356</v>
      </c>
      <c r="AK161" s="27">
        <f t="shared" si="34"/>
        <v>282.88862408082514</v>
      </c>
      <c r="AL161" s="27">
        <f t="shared" si="34"/>
        <v>283.37449858426822</v>
      </c>
      <c r="AM161" s="27">
        <f t="shared" si="34"/>
        <v>283.36960751726616</v>
      </c>
      <c r="AN161" s="27">
        <f t="shared" si="34"/>
        <v>285.72007430525349</v>
      </c>
      <c r="AO161" s="27">
        <f t="shared" si="34"/>
        <v>287.91818860477679</v>
      </c>
      <c r="AP161" s="27">
        <f t="shared" si="34"/>
        <v>290.09678135049057</v>
      </c>
      <c r="AQ161" s="27">
        <f t="shared" si="34"/>
        <v>292.28830777213687</v>
      </c>
      <c r="AR161" s="27">
        <f t="shared" si="34"/>
        <v>294.56029115658873</v>
      </c>
      <c r="AS161" s="27">
        <f t="shared" si="34"/>
        <v>297.29796248156612</v>
      </c>
      <c r="AT161" s="27">
        <f t="shared" si="34"/>
        <v>295.93884589481746</v>
      </c>
      <c r="AU161" s="27">
        <f t="shared" si="34"/>
        <v>293.87642184745857</v>
      </c>
      <c r="AV161" s="27">
        <f t="shared" si="34"/>
        <v>291.79070848169499</v>
      </c>
      <c r="AW161" s="27">
        <f t="shared" si="34"/>
        <v>289.45240645161033</v>
      </c>
      <c r="AY161" s="79"/>
    </row>
    <row r="162" spans="1:51" x14ac:dyDescent="0.25">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34.963976395761406</v>
      </c>
      <c r="T162" s="93">
        <f>IF('Net zero activities &amp; levers'!$C$6="Off",('Activity data'!AM10*EF!$H9)*kgtoGg,IF('Net zero activities &amp; levers'!$C$6="On",(('Net zero supporting data'!K41*EF!$H9)+('Net zero supporting data'!K39*'Net zero supporting data'!K43))*kgtoGg,"ERROR"))</f>
        <v>36.497612487541794</v>
      </c>
      <c r="U162" s="93">
        <f>IF('Net zero activities &amp; levers'!$C$6="Off",('Activity data'!AN10*EF!$H9)*kgtoGg,IF('Net zero activities &amp; levers'!$C$6="On",(('Net zero supporting data'!L41*EF!$H9)+('Net zero supporting data'!L39*'Net zero supporting data'!L43))*kgtoGg,"ERROR"))</f>
        <v>37.733305691645874</v>
      </c>
      <c r="V162" s="93">
        <f>IF('Net zero activities &amp; levers'!$C$6="Off",('Activity data'!AO10*EF!$H9)*kgtoGg,IF('Net zero activities &amp; levers'!$C$6="On",(('Net zero supporting data'!M41*EF!$H9)+('Net zero supporting data'!M39*'Net zero supporting data'!M43))*kgtoGg,"ERROR"))</f>
        <v>38.877531015162873</v>
      </c>
      <c r="W162" s="93">
        <f>IF('Net zero activities &amp; levers'!$C$6="Off",('Activity data'!AP10*EF!$H9)*kgtoGg,IF('Net zero activities &amp; levers'!$C$6="On",(('Net zero supporting data'!N41*EF!$H9)+('Net zero supporting data'!N39*'Net zero supporting data'!N43))*kgtoGg,"ERROR"))</f>
        <v>40.109336867070091</v>
      </c>
      <c r="X162" s="93">
        <f>IF('Net zero activities &amp; levers'!$C$6="Off",('Activity data'!AQ10*EF!$H9)*kgtoGg,IF('Net zero activities &amp; levers'!$C$6="On",(('Net zero supporting data'!O41*EF!$H9)+('Net zero supporting data'!O39*'Net zero supporting data'!O43))*kgtoGg,"ERROR"))</f>
        <v>41.279815018110689</v>
      </c>
      <c r="Y162" s="93">
        <f>IF('Net zero activities &amp; levers'!$C$6="Off",('Activity data'!AR10*EF!$H9)*kgtoGg,IF('Net zero activities &amp; levers'!$C$6="On",(('Net zero supporting data'!P41*EF!$H9)+('Net zero supporting data'!P39*'Net zero supporting data'!P43))*kgtoGg,"ERROR"))</f>
        <v>42.307713439261846</v>
      </c>
      <c r="Z162" s="93">
        <f>IF('Net zero activities &amp; levers'!$C$6="Off",('Activity data'!AS10*EF!$H9)*kgtoGg,IF('Net zero activities &amp; levers'!$C$6="On",(('Net zero supporting data'!Q41*EF!$H9)+('Net zero supporting data'!Q39*'Net zero supporting data'!Q43))*kgtoGg,"ERROR"))</f>
        <v>43.337638673567746</v>
      </c>
      <c r="AA162" s="93">
        <f>IF('Net zero activities &amp; levers'!$C$6="Off",('Activity data'!AT10*EF!$H9)*kgtoGg,IF('Net zero activities &amp; levers'!$C$6="On",(('Net zero supporting data'!R41*EF!$H9)+('Net zero supporting data'!R39*'Net zero supporting data'!R43))*kgtoGg,"ERROR"))</f>
        <v>44.399551439206782</v>
      </c>
      <c r="AB162" s="93">
        <f>IF('Net zero activities &amp; levers'!$C$6="Off",('Activity data'!AU10*EF!$H9)*kgtoGg,IF('Net zero activities &amp; levers'!$C$6="On",(('Net zero supporting data'!S41*EF!$H9)+('Net zero supporting data'!S39*'Net zero supporting data'!S43))*kgtoGg,"ERROR"))</f>
        <v>45.81186523573659</v>
      </c>
      <c r="AC162" s="93">
        <f>IF('Net zero activities &amp; levers'!$C$6="Off",('Activity data'!AV10*EF!$H9)*kgtoGg,IF('Net zero activities &amp; levers'!$C$6="On",(('Net zero supporting data'!T41*EF!$H9)+('Net zero supporting data'!T39*'Net zero supporting data'!T43))*kgtoGg,"ERROR"))</f>
        <v>47.079649204126177</v>
      </c>
      <c r="AD162" s="93">
        <f>IF('Net zero activities &amp; levers'!$C$6="Off",('Activity data'!AW10*EF!$H9)*kgtoGg,IF('Net zero activities &amp; levers'!$C$6="On",(('Net zero supporting data'!U41*EF!$H9)+('Net zero supporting data'!U39*'Net zero supporting data'!U43))*kgtoGg,"ERROR"))</f>
        <v>48.725639989018426</v>
      </c>
      <c r="AE162" s="93">
        <f>IF('Net zero activities &amp; levers'!$C$6="Off",('Activity data'!AX10*EF!$H9)*kgtoGg,IF('Net zero activities &amp; levers'!$C$6="On",(('Net zero supporting data'!V41*EF!$H9)+('Net zero supporting data'!V39*'Net zero supporting data'!V43))*kgtoGg,"ERROR"))</f>
        <v>50.454759475729148</v>
      </c>
      <c r="AF162" s="93">
        <f>IF('Net zero activities &amp; levers'!$C$6="Off",('Activity data'!AY10*EF!$H9)*kgtoGg,IF('Net zero activities &amp; levers'!$C$6="On",(('Net zero supporting data'!W41*EF!$H9)+('Net zero supporting data'!W39*'Net zero supporting data'!W43))*kgtoGg,"ERROR"))</f>
        <v>52.486360439556769</v>
      </c>
      <c r="AG162" s="93">
        <f>IF('Net zero activities &amp; levers'!$C$6="Off",('Activity data'!AZ10*EF!$H9)*kgtoGg,IF('Net zero activities &amp; levers'!$C$6="On",(('Net zero supporting data'!X41*EF!$H9)+('Net zero supporting data'!X39*'Net zero supporting data'!X43))*kgtoGg,"ERROR"))</f>
        <v>54.691251862588167</v>
      </c>
      <c r="AH162" s="93">
        <f>IF('Net zero activities &amp; levers'!$C$6="Off",('Activity data'!BA10*EF!$H9)*kgtoGg,IF('Net zero activities &amp; levers'!$C$6="On",(('Net zero supporting data'!Y41*EF!$H9)+('Net zero supporting data'!Y39*'Net zero supporting data'!Y43))*kgtoGg,"ERROR"))</f>
        <v>56.512452453059495</v>
      </c>
      <c r="AI162" s="93">
        <f>IF('Net zero activities &amp; levers'!$C$6="Off",('Activity data'!BB10*EF!$H9)*kgtoGg,IF('Net zero activities &amp; levers'!$C$6="On",(('Net zero supporting data'!Z41*EF!$H9)+('Net zero supporting data'!Z39*'Net zero supporting data'!Z43))*kgtoGg,"ERROR"))</f>
        <v>58.360185924306009</v>
      </c>
      <c r="AJ162" s="93">
        <f>IF('Net zero activities &amp; levers'!$C$6="Off",('Activity data'!BC10*EF!$H9)*kgtoGg,IF('Net zero activities &amp; levers'!$C$6="On",(('Net zero supporting data'!AA41*EF!$H9)+('Net zero supporting data'!AA39*'Net zero supporting data'!AA43))*kgtoGg,"ERROR"))</f>
        <v>60.389335908393399</v>
      </c>
      <c r="AK162" s="93">
        <f>IF('Net zero activities &amp; levers'!$C$6="Off",('Activity data'!BD10*EF!$H9)*kgtoGg,IF('Net zero activities &amp; levers'!$C$6="On",(('Net zero supporting data'!AB41*EF!$H9)+('Net zero supporting data'!AB39*'Net zero supporting data'!AB43))*kgtoGg,"ERROR"))</f>
        <v>62.437293405330678</v>
      </c>
      <c r="AL162" s="93">
        <f>IF('Net zero activities &amp; levers'!$C$6="Off",('Activity data'!BE10*EF!$H9)*kgtoGg,IF('Net zero activities &amp; levers'!$C$6="On",(('Net zero supporting data'!AC41*EF!$H9)+('Net zero supporting data'!AC39*'Net zero supporting data'!AC43))*kgtoGg,"ERROR"))</f>
        <v>64.687328166127415</v>
      </c>
      <c r="AM162" s="93">
        <f>IF('Net zero activities &amp; levers'!$C$6="Off",('Activity data'!BF10*EF!$H9)*kgtoGg,IF('Net zero activities &amp; levers'!$C$6="On",(('Net zero supporting data'!AD41*EF!$H9)+('Net zero supporting data'!AD39*'Net zero supporting data'!AD43))*kgtoGg,"ERROR"))</f>
        <v>66.917440313314131</v>
      </c>
      <c r="AN162" s="93">
        <f>IF('Net zero activities &amp; levers'!$C$6="Off",('Activity data'!BG10*EF!$H9)*kgtoGg,IF('Net zero activities &amp; levers'!$C$6="On",(('Net zero supporting data'!AE41*EF!$H9)+('Net zero supporting data'!AE39*'Net zero supporting data'!AE43))*kgtoGg,"ERROR"))</f>
        <v>69.376253099010469</v>
      </c>
      <c r="AO162" s="93">
        <f>IF('Net zero activities &amp; levers'!$C$6="Off",('Activity data'!BH10*EF!$H9)*kgtoGg,IF('Net zero activities &amp; levers'!$C$6="On",(('Net zero supporting data'!AF41*EF!$H9)+('Net zero supporting data'!AF39*'Net zero supporting data'!AF43))*kgtoGg,"ERROR"))</f>
        <v>71.889327005864232</v>
      </c>
      <c r="AP162" s="93">
        <f>IF('Net zero activities &amp; levers'!$C$6="Off",('Activity data'!BI10*EF!$H9)*kgtoGg,IF('Net zero activities &amp; levers'!$C$6="On",(('Net zero supporting data'!AG41*EF!$H9)+('Net zero supporting data'!AG39*'Net zero supporting data'!AG43))*kgtoGg,"ERROR"))</f>
        <v>74.49206773188557</v>
      </c>
      <c r="AQ162" s="93">
        <f>IF('Net zero activities &amp; levers'!$C$6="Off",('Activity data'!BJ10*EF!$H9)*kgtoGg,IF('Net zero activities &amp; levers'!$C$6="On",(('Net zero supporting data'!AH41*EF!$H9)+('Net zero supporting data'!AH39*'Net zero supporting data'!AH43))*kgtoGg,"ERROR"))</f>
        <v>77.197338817748658</v>
      </c>
      <c r="AR162" s="93">
        <f>IF('Net zero activities &amp; levers'!$C$6="Off",('Activity data'!BK10*EF!$H9)*kgtoGg,IF('Net zero activities &amp; levers'!$C$6="On",(('Net zero supporting data'!AI41*EF!$H9)+('Net zero supporting data'!AI39*'Net zero supporting data'!AI43))*kgtoGg,"ERROR"))</f>
        <v>80.028789551630112</v>
      </c>
      <c r="AS162" s="93">
        <f>IF('Net zero activities &amp; levers'!$C$6="Off",('Activity data'!BL10*EF!$H9)*kgtoGg,IF('Net zero activities &amp; levers'!$C$6="On",(('Net zero supporting data'!AJ41*EF!$H9)+('Net zero supporting data'!AJ39*'Net zero supporting data'!AJ43))*kgtoGg,"ERROR"))</f>
        <v>83.101338963756518</v>
      </c>
      <c r="AT162" s="93">
        <f>IF('Net zero activities &amp; levers'!$C$6="Off",('Activity data'!BM10*EF!$H9)*kgtoGg,IF('Net zero activities &amp; levers'!$C$6="On",(('Net zero supporting data'!AK41*EF!$H9)+('Net zero supporting data'!AK39*'Net zero supporting data'!AK43))*kgtoGg,"ERROR"))</f>
        <v>85.119790686428615</v>
      </c>
      <c r="AU162" s="93">
        <f>IF('Net zero activities &amp; levers'!$C$6="Off",('Activity data'!BN10*EF!$H9)*kgtoGg,IF('Net zero activities &amp; levers'!$C$6="On",(('Net zero supporting data'!AL41*EF!$H9)+('Net zero supporting data'!AL39*'Net zero supporting data'!AL43))*kgtoGg,"ERROR"))</f>
        <v>86.99211656376653</v>
      </c>
      <c r="AV162" s="93">
        <f>IF('Net zero activities &amp; levers'!$C$6="Off",('Activity data'!BO10*EF!$H9)*kgtoGg,IF('Net zero activities &amp; levers'!$C$6="On",(('Net zero supporting data'!AM41*EF!$H9)+('Net zero supporting data'!AM39*'Net zero supporting data'!AM43))*kgtoGg,"ERROR"))</f>
        <v>88.910503904639995</v>
      </c>
      <c r="AW162" s="93">
        <f>IF('Net zero activities &amp; levers'!$C$6="Off",('Activity data'!BP10*EF!$H9)*kgtoGg,IF('Net zero activities &amp; levers'!$C$6="On",(('Net zero supporting data'!AN41*EF!$H9)+('Net zero supporting data'!AN39*'Net zero supporting data'!AN43))*kgtoGg,"ERROR"))</f>
        <v>90.805264059143951</v>
      </c>
      <c r="AY162" s="79"/>
    </row>
    <row r="163" spans="1:51" x14ac:dyDescent="0.25">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132.5903429327976</v>
      </c>
      <c r="L163" s="27">
        <f t="shared" si="42"/>
        <v>132.66203410931632</v>
      </c>
      <c r="M163" s="27">
        <f t="shared" si="42"/>
        <v>132.83344502276299</v>
      </c>
      <c r="N163" s="27">
        <f t="shared" si="42"/>
        <v>133.08619178866664</v>
      </c>
      <c r="O163" s="27">
        <f t="shared" si="42"/>
        <v>133.41866827856941</v>
      </c>
      <c r="P163" s="27">
        <f t="shared" si="42"/>
        <v>133.8273636783253</v>
      </c>
      <c r="Q163" s="27">
        <f t="shared" si="42"/>
        <v>134.2863843975903</v>
      </c>
      <c r="R163" s="27">
        <f t="shared" si="42"/>
        <v>134.79283247693314</v>
      </c>
      <c r="S163" s="27">
        <f t="shared" si="42"/>
        <v>135.15163149297337</v>
      </c>
      <c r="T163" s="27">
        <f t="shared" si="42"/>
        <v>135.73297226938038</v>
      </c>
      <c r="U163" s="27">
        <f t="shared" si="42"/>
        <v>136.37634861220499</v>
      </c>
      <c r="V163" s="27">
        <f t="shared" si="42"/>
        <v>137.05142671760032</v>
      </c>
      <c r="W163" s="27">
        <f t="shared" si="42"/>
        <v>137.76463297256313</v>
      </c>
      <c r="X163" s="27">
        <f t="shared" si="42"/>
        <v>138.51148304631639</v>
      </c>
      <c r="Y163" s="27">
        <f t="shared" si="42"/>
        <v>139.2033811270056</v>
      </c>
      <c r="Z163" s="27">
        <f t="shared" si="42"/>
        <v>139.83981681448427</v>
      </c>
      <c r="AA163" s="27">
        <f t="shared" ref="L163:AW164" si="43">AA1385</f>
        <v>140.41803750246495</v>
      </c>
      <c r="AB163" s="27">
        <f t="shared" si="43"/>
        <v>140.94146440662465</v>
      </c>
      <c r="AC163" s="27">
        <f t="shared" si="43"/>
        <v>141.39689553734058</v>
      </c>
      <c r="AD163" s="27">
        <f t="shared" si="43"/>
        <v>141.84722228245158</v>
      </c>
      <c r="AE163" s="27">
        <f t="shared" si="43"/>
        <v>142.28742938202578</v>
      </c>
      <c r="AF163" s="27">
        <f t="shared" si="43"/>
        <v>142.72055070047261</v>
      </c>
      <c r="AG163" s="27">
        <f t="shared" si="43"/>
        <v>143.14265299866611</v>
      </c>
      <c r="AH163" s="27">
        <f t="shared" si="43"/>
        <v>143.54160981901757</v>
      </c>
      <c r="AI163" s="27">
        <f t="shared" si="43"/>
        <v>143.93152461477476</v>
      </c>
      <c r="AJ163" s="27">
        <f t="shared" si="43"/>
        <v>144.31443145146557</v>
      </c>
      <c r="AK163" s="27">
        <f t="shared" si="43"/>
        <v>144.68626708215652</v>
      </c>
      <c r="AL163" s="27">
        <f t="shared" si="43"/>
        <v>145.04964158167502</v>
      </c>
      <c r="AM163" s="27">
        <f t="shared" si="43"/>
        <v>145.39951303697748</v>
      </c>
      <c r="AN163" s="27">
        <f t="shared" si="43"/>
        <v>145.74335361468056</v>
      </c>
      <c r="AO163" s="27">
        <f t="shared" si="43"/>
        <v>146.0756333051672</v>
      </c>
      <c r="AP163" s="27">
        <f t="shared" si="43"/>
        <v>146.39631456756203</v>
      </c>
      <c r="AQ163" s="27">
        <f t="shared" si="43"/>
        <v>146.70496316828388</v>
      </c>
      <c r="AR163" s="27">
        <f t="shared" si="43"/>
        <v>147.00136257162529</v>
      </c>
      <c r="AS163" s="27">
        <f t="shared" si="43"/>
        <v>147.28908217664724</v>
      </c>
      <c r="AT163" s="27">
        <f t="shared" si="43"/>
        <v>147.54449688857525</v>
      </c>
      <c r="AU163" s="27">
        <f t="shared" si="43"/>
        <v>147.78351401598343</v>
      </c>
      <c r="AV163" s="27">
        <f t="shared" si="43"/>
        <v>148.00907150542642</v>
      </c>
      <c r="AW163" s="27">
        <f t="shared" si="43"/>
        <v>148.2194787996113</v>
      </c>
      <c r="AY163" s="79"/>
    </row>
    <row r="164" spans="1:51" x14ac:dyDescent="0.25">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14.369321450610601</v>
      </c>
      <c r="L164" s="27">
        <f t="shared" si="43"/>
        <v>14.377090896995487</v>
      </c>
      <c r="M164" s="27">
        <f t="shared" si="43"/>
        <v>14.39566735181849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14.646898066183509</v>
      </c>
      <c r="T164" s="27">
        <f t="shared" si="43"/>
        <v>14.709900184616627</v>
      </c>
      <c r="U164" s="27">
        <f t="shared" si="43"/>
        <v>14.779625334120546</v>
      </c>
      <c r="V164" s="27">
        <f t="shared" si="43"/>
        <v>14.852786124613493</v>
      </c>
      <c r="W164" s="27">
        <f t="shared" si="43"/>
        <v>14.930079008178485</v>
      </c>
      <c r="X164" s="27">
        <f t="shared" si="43"/>
        <v>15.011018000776245</v>
      </c>
      <c r="Y164" s="27">
        <f t="shared" si="43"/>
        <v>15.086001636179642</v>
      </c>
      <c r="Z164" s="27">
        <f t="shared" si="43"/>
        <v>15.154974600377015</v>
      </c>
      <c r="AA164" s="27">
        <f t="shared" si="43"/>
        <v>15.217638582920591</v>
      </c>
      <c r="AB164" s="27">
        <f t="shared" si="43"/>
        <v>15.27436435400922</v>
      </c>
      <c r="AC164" s="27">
        <f t="shared" si="43"/>
        <v>15.323721163646475</v>
      </c>
      <c r="AD164" s="27">
        <f t="shared" si="43"/>
        <v>15.372524791536531</v>
      </c>
      <c r="AE164" s="27">
        <f t="shared" si="43"/>
        <v>15.420231714821497</v>
      </c>
      <c r="AF164" s="27">
        <f t="shared" si="43"/>
        <v>15.467170724965168</v>
      </c>
      <c r="AG164" s="27">
        <f t="shared" si="43"/>
        <v>15.512915561833548</v>
      </c>
      <c r="AH164" s="27">
        <f t="shared" si="43"/>
        <v>15.556152034941164</v>
      </c>
      <c r="AI164" s="27">
        <f t="shared" si="43"/>
        <v>15.59840858933762</v>
      </c>
      <c r="AJ164" s="27">
        <f t="shared" si="43"/>
        <v>15.639905664466506</v>
      </c>
      <c r="AK164" s="27">
        <f t="shared" si="43"/>
        <v>15.680202910751605</v>
      </c>
      <c r="AL164" s="27">
        <f t="shared" si="43"/>
        <v>15.719583191962446</v>
      </c>
      <c r="AM164" s="27">
        <f t="shared" si="43"/>
        <v>15.757500096741722</v>
      </c>
      <c r="AN164" s="27">
        <f t="shared" si="43"/>
        <v>15.794763412300707</v>
      </c>
      <c r="AO164" s="27">
        <f t="shared" si="43"/>
        <v>15.830773830393765</v>
      </c>
      <c r="AP164" s="27">
        <f t="shared" si="43"/>
        <v>15.865527282572971</v>
      </c>
      <c r="AQ164" s="27">
        <f t="shared" si="43"/>
        <v>15.898976709288013</v>
      </c>
      <c r="AR164" s="27">
        <f t="shared" si="43"/>
        <v>15.93109864373795</v>
      </c>
      <c r="AS164" s="27">
        <f t="shared" si="43"/>
        <v>15.962279915320442</v>
      </c>
      <c r="AT164" s="27">
        <f t="shared" si="43"/>
        <v>15.989960182357452</v>
      </c>
      <c r="AU164" s="27">
        <f t="shared" si="43"/>
        <v>16.015863380584115</v>
      </c>
      <c r="AV164" s="27">
        <f t="shared" si="43"/>
        <v>16.040307906480258</v>
      </c>
      <c r="AW164" s="27">
        <f t="shared" si="43"/>
        <v>16.063110547900592</v>
      </c>
      <c r="AY164" s="79"/>
    </row>
    <row r="165" spans="1:51" x14ac:dyDescent="0.25">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15.722377740059782</v>
      </c>
      <c r="T165" s="27">
        <f t="shared" si="46"/>
        <v>15.834367630628387</v>
      </c>
      <c r="U165" s="27">
        <f t="shared" si="46"/>
        <v>15.955637842097104</v>
      </c>
      <c r="V165" s="27">
        <f t="shared" si="46"/>
        <v>16.080909725931154</v>
      </c>
      <c r="W165" s="27">
        <f t="shared" si="46"/>
        <v>16.211380657417489</v>
      </c>
      <c r="X165" s="27">
        <f t="shared" si="46"/>
        <v>16.346321365102778</v>
      </c>
      <c r="Y165" s="27">
        <f t="shared" si="46"/>
        <v>16.47034507082871</v>
      </c>
      <c r="Z165" s="27">
        <f t="shared" si="46"/>
        <v>16.583510185205739</v>
      </c>
      <c r="AA165" s="27">
        <f t="shared" si="46"/>
        <v>16.68547569357975</v>
      </c>
      <c r="AB165" s="27">
        <f t="shared" si="46"/>
        <v>16.776963464218198</v>
      </c>
      <c r="AC165" s="27">
        <f t="shared" si="46"/>
        <v>16.855810068717236</v>
      </c>
      <c r="AD165" s="27">
        <f t="shared" si="46"/>
        <v>16.932979910801585</v>
      </c>
      <c r="AE165" s="27">
        <f t="shared" si="46"/>
        <v>17.007660011154073</v>
      </c>
      <c r="AF165" s="27">
        <f t="shared" si="46"/>
        <v>17.080422053016829</v>
      </c>
      <c r="AG165" s="27">
        <f t="shared" si="46"/>
        <v>17.15063599642793</v>
      </c>
      <c r="AH165" s="27">
        <f t="shared" si="46"/>
        <v>17.216272534196932</v>
      </c>
      <c r="AI165" s="27">
        <f t="shared" si="46"/>
        <v>17.279792138015079</v>
      </c>
      <c r="AJ165" s="27">
        <f t="shared" si="46"/>
        <v>17.341577796621088</v>
      </c>
      <c r="AK165" s="27">
        <f t="shared" si="46"/>
        <v>17.400970618238546</v>
      </c>
      <c r="AL165" s="27">
        <f t="shared" si="46"/>
        <v>17.458447345194678</v>
      </c>
      <c r="AM165" s="27">
        <f t="shared" si="46"/>
        <v>17.513182915700931</v>
      </c>
      <c r="AN165" s="27">
        <f t="shared" si="46"/>
        <v>17.566473155171398</v>
      </c>
      <c r="AO165" s="27">
        <f t="shared" si="46"/>
        <v>17.617407917590594</v>
      </c>
      <c r="AP165" s="27">
        <f t="shared" si="46"/>
        <v>17.666007841689598</v>
      </c>
      <c r="AQ165" s="27">
        <f t="shared" si="46"/>
        <v>17.712225410509799</v>
      </c>
      <c r="AR165" s="27">
        <f t="shared" si="46"/>
        <v>17.756048839799433</v>
      </c>
      <c r="AS165" s="27">
        <f t="shared" si="46"/>
        <v>17.798100301504366</v>
      </c>
      <c r="AT165" s="27">
        <f t="shared" si="46"/>
        <v>17.834443529113358</v>
      </c>
      <c r="AU165" s="27">
        <f t="shared" si="46"/>
        <v>17.867775366729134</v>
      </c>
      <c r="AV165" s="27">
        <f t="shared" si="46"/>
        <v>17.898609684634245</v>
      </c>
      <c r="AW165" s="27">
        <f t="shared" si="46"/>
        <v>17.926684999205985</v>
      </c>
      <c r="AY165" s="79"/>
    </row>
    <row r="166" spans="1:51" x14ac:dyDescent="0.25">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22.864295641209335</v>
      </c>
      <c r="Q166" s="27">
        <f t="shared" si="47"/>
        <v>23.006172492556328</v>
      </c>
      <c r="R166" s="27">
        <f t="shared" si="47"/>
        <v>23.157535130977113</v>
      </c>
      <c r="S166" s="27">
        <f t="shared" si="47"/>
        <v>23.267506290092879</v>
      </c>
      <c r="T166" s="27">
        <f t="shared" si="47"/>
        <v>23.433239840470087</v>
      </c>
      <c r="U166" s="27">
        <f t="shared" si="47"/>
        <v>23.612707313825592</v>
      </c>
      <c r="V166" s="27">
        <f t="shared" si="47"/>
        <v>23.798096851799468</v>
      </c>
      <c r="W166" s="27">
        <f t="shared" si="47"/>
        <v>23.991180446992438</v>
      </c>
      <c r="X166" s="27">
        <f t="shared" si="47"/>
        <v>24.190878852460532</v>
      </c>
      <c r="Y166" s="27">
        <f t="shared" si="47"/>
        <v>24.374421214869628</v>
      </c>
      <c r="Z166" s="27">
        <f t="shared" si="47"/>
        <v>24.541893975931572</v>
      </c>
      <c r="AA166" s="27">
        <f t="shared" si="46"/>
        <v>24.692792468938759</v>
      </c>
      <c r="AB166" s="27">
        <f t="shared" si="46"/>
        <v>24.828184984879453</v>
      </c>
      <c r="AC166" s="27">
        <f t="shared" si="46"/>
        <v>24.944869871635447</v>
      </c>
      <c r="AD166" s="27">
        <f t="shared" si="46"/>
        <v>25.059073322016115</v>
      </c>
      <c r="AE166" s="27">
        <f t="shared" si="46"/>
        <v>25.169592210025591</v>
      </c>
      <c r="AF166" s="27">
        <f t="shared" si="46"/>
        <v>25.277272568220265</v>
      </c>
      <c r="AG166" s="27">
        <f t="shared" si="46"/>
        <v>25.381182002084557</v>
      </c>
      <c r="AH166" s="27">
        <f t="shared" si="46"/>
        <v>25.47831734513823</v>
      </c>
      <c r="AI166" s="27">
        <f t="shared" si="46"/>
        <v>25.572319843094832</v>
      </c>
      <c r="AJ166" s="27">
        <f t="shared" si="46"/>
        <v>25.663756280001568</v>
      </c>
      <c r="AK166" s="27">
        <f t="shared" si="46"/>
        <v>25.751651563616939</v>
      </c>
      <c r="AL166" s="27">
        <f t="shared" si="46"/>
        <v>25.836711223682116</v>
      </c>
      <c r="AM166" s="27">
        <f t="shared" si="46"/>
        <v>25.917714253382961</v>
      </c>
      <c r="AN166" s="27">
        <f t="shared" si="46"/>
        <v>25.996578341409567</v>
      </c>
      <c r="AO166" s="27">
        <f t="shared" si="46"/>
        <v>26.071956565019693</v>
      </c>
      <c r="AP166" s="27">
        <f t="shared" si="46"/>
        <v>26.143879467418255</v>
      </c>
      <c r="AQ166" s="27">
        <f t="shared" si="46"/>
        <v>26.212276728380683</v>
      </c>
      <c r="AR166" s="27">
        <f t="shared" si="46"/>
        <v>26.277130908423185</v>
      </c>
      <c r="AS166" s="27">
        <f t="shared" si="46"/>
        <v>26.339362758204672</v>
      </c>
      <c r="AT166" s="27">
        <f t="shared" si="46"/>
        <v>26.393147007061629</v>
      </c>
      <c r="AU166" s="27">
        <f t="shared" si="46"/>
        <v>26.442474707630055</v>
      </c>
      <c r="AV166" s="27">
        <f t="shared" si="46"/>
        <v>26.488106335216514</v>
      </c>
      <c r="AW166" s="27">
        <f t="shared" si="46"/>
        <v>26.529654920881757</v>
      </c>
      <c r="AY166" s="79"/>
    </row>
    <row r="167" spans="1:51" x14ac:dyDescent="0.25">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5.5483103177944022</v>
      </c>
      <c r="S167" s="27">
        <f t="shared" si="46"/>
        <v>5.2594752763681871</v>
      </c>
      <c r="T167" s="27">
        <f t="shared" si="46"/>
        <v>5.3200773987468288</v>
      </c>
      <c r="U167" s="27">
        <f t="shared" si="46"/>
        <v>5.3545163749368081</v>
      </c>
      <c r="V167" s="27">
        <f t="shared" si="46"/>
        <v>5.3801734099945513</v>
      </c>
      <c r="W167" s="27">
        <f t="shared" si="46"/>
        <v>5.4100424005182939</v>
      </c>
      <c r="X167" s="27">
        <f t="shared" si="46"/>
        <v>5.4334851067530554</v>
      </c>
      <c r="Y167" s="27">
        <f t="shared" si="46"/>
        <v>5.4482182607696963</v>
      </c>
      <c r="Z167" s="27">
        <f t="shared" si="46"/>
        <v>5.4645781472734996</v>
      </c>
      <c r="AA167" s="27">
        <f t="shared" si="46"/>
        <v>5.4846325540790337</v>
      </c>
      <c r="AB167" s="27">
        <f t="shared" si="46"/>
        <v>5.5291325404289164</v>
      </c>
      <c r="AC167" s="27">
        <f t="shared" si="46"/>
        <v>5.5654149310972549</v>
      </c>
      <c r="AD167" s="27">
        <f t="shared" si="46"/>
        <v>5.617075468057485</v>
      </c>
      <c r="AE167" s="27">
        <f t="shared" si="46"/>
        <v>5.6725961228803161</v>
      </c>
      <c r="AF167" s="27">
        <f t="shared" si="46"/>
        <v>5.7452958261110387</v>
      </c>
      <c r="AG167" s="27">
        <f t="shared" si="46"/>
        <v>5.8266619535507118</v>
      </c>
      <c r="AH167" s="27">
        <f t="shared" si="46"/>
        <v>5.8832676592940976</v>
      </c>
      <c r="AI167" s="27">
        <f t="shared" si="46"/>
        <v>5.9400353043652414</v>
      </c>
      <c r="AJ167" s="27">
        <f t="shared" si="46"/>
        <v>6.0059494822867201</v>
      </c>
      <c r="AK167" s="27">
        <f t="shared" si="46"/>
        <v>6.071414002819111</v>
      </c>
      <c r="AL167" s="27">
        <f t="shared" si="46"/>
        <v>6.1467944588042647</v>
      </c>
      <c r="AM167" s="27">
        <f t="shared" si="46"/>
        <v>6.2194412555818364</v>
      </c>
      <c r="AN167" s="27">
        <f t="shared" si="46"/>
        <v>6.307766252188495</v>
      </c>
      <c r="AO167" s="27">
        <f t="shared" si="46"/>
        <v>6.3974338322939595</v>
      </c>
      <c r="AP167" s="27">
        <f t="shared" si="46"/>
        <v>6.4903535752187125</v>
      </c>
      <c r="AQ167" s="27">
        <f t="shared" si="46"/>
        <v>6.5871606200362107</v>
      </c>
      <c r="AR167" s="27">
        <f t="shared" si="46"/>
        <v>6.68903218902632</v>
      </c>
      <c r="AS167" s="27">
        <f t="shared" si="46"/>
        <v>6.8017351840427605</v>
      </c>
      <c r="AT167" s="27">
        <f t="shared" si="46"/>
        <v>6.85860610660351</v>
      </c>
      <c r="AU167" s="27">
        <f t="shared" si="46"/>
        <v>6.9074844547049681</v>
      </c>
      <c r="AV167" s="27">
        <f t="shared" si="46"/>
        <v>6.9583121868742142</v>
      </c>
      <c r="AW167" s="27">
        <f t="shared" si="46"/>
        <v>7.0076128657995085</v>
      </c>
      <c r="AY167" s="79"/>
    </row>
    <row r="168" spans="1:51" x14ac:dyDescent="0.25">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5">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1.8300977880312244</v>
      </c>
      <c r="M169" s="27">
        <f t="shared" si="46"/>
        <v>1.8309187348828144</v>
      </c>
      <c r="N169" s="27">
        <f t="shared" si="46"/>
        <v>1.8141094978660446</v>
      </c>
      <c r="O169" s="27">
        <f t="shared" si="46"/>
        <v>1.7866561368117295</v>
      </c>
      <c r="P169" s="27">
        <f t="shared" si="46"/>
        <v>1.7489975228040078</v>
      </c>
      <c r="Q169" s="27">
        <f t="shared" si="46"/>
        <v>1.721653192801009</v>
      </c>
      <c r="R169" s="27">
        <f t="shared" si="46"/>
        <v>1.6967284692901876</v>
      </c>
      <c r="S169" s="27">
        <f t="shared" si="46"/>
        <v>1.5128195936552193</v>
      </c>
      <c r="T169" s="27">
        <f t="shared" si="46"/>
        <v>1.5352610164525544</v>
      </c>
      <c r="U169" s="27">
        <f t="shared" si="46"/>
        <v>1.5434846686536063</v>
      </c>
      <c r="V169" s="27">
        <f t="shared" si="46"/>
        <v>1.5471028366184814</v>
      </c>
      <c r="W169" s="27">
        <f t="shared" si="46"/>
        <v>1.5535832373971232</v>
      </c>
      <c r="X169" s="27">
        <f t="shared" si="46"/>
        <v>1.5568584552116209</v>
      </c>
      <c r="Y169" s="27">
        <f t="shared" si="46"/>
        <v>1.5543203031401964</v>
      </c>
      <c r="Z169" s="27">
        <f t="shared" si="46"/>
        <v>1.5517629605676078</v>
      </c>
      <c r="AA169" s="27">
        <f t="shared" si="46"/>
        <v>1.5502733755592972</v>
      </c>
      <c r="AB169" s="27">
        <f t="shared" si="46"/>
        <v>1.5611227204151548</v>
      </c>
      <c r="AC169" s="27">
        <f t="shared" si="46"/>
        <v>1.5662213296531822</v>
      </c>
      <c r="AD169" s="27">
        <f t="shared" si="46"/>
        <v>1.5792100315820725</v>
      </c>
      <c r="AE169" s="27">
        <f t="shared" si="46"/>
        <v>1.5937061532018377</v>
      </c>
      <c r="AF169" s="27">
        <f t="shared" si="46"/>
        <v>1.6166540896150841</v>
      </c>
      <c r="AG169" s="27">
        <f t="shared" si="46"/>
        <v>1.6433256281808291</v>
      </c>
      <c r="AH169" s="27">
        <f t="shared" si="46"/>
        <v>1.656263047137543</v>
      </c>
      <c r="AI169" s="27">
        <f t="shared" si="46"/>
        <v>1.6687023432258052</v>
      </c>
      <c r="AJ169" s="27">
        <f t="shared" si="46"/>
        <v>1.68518294381154</v>
      </c>
      <c r="AK169" s="27">
        <f t="shared" si="46"/>
        <v>1.700726379992157</v>
      </c>
      <c r="AL169" s="27">
        <f t="shared" si="46"/>
        <v>1.7204782413845718</v>
      </c>
      <c r="AM169" s="27">
        <f t="shared" si="46"/>
        <v>1.7380422178102748</v>
      </c>
      <c r="AN169" s="27">
        <f t="shared" si="46"/>
        <v>1.7624468589343649</v>
      </c>
      <c r="AO169" s="27">
        <f t="shared" si="46"/>
        <v>1.7865245826546603</v>
      </c>
      <c r="AP169" s="27">
        <f t="shared" si="46"/>
        <v>1.8111496122526178</v>
      </c>
      <c r="AQ169" s="27">
        <f t="shared" si="46"/>
        <v>1.836555615306166</v>
      </c>
      <c r="AR169" s="27">
        <f t="shared" si="46"/>
        <v>1.8632157461195429</v>
      </c>
      <c r="AS169" s="27">
        <f t="shared" si="46"/>
        <v>1.8937319554191192</v>
      </c>
      <c r="AT169" s="27">
        <f t="shared" si="46"/>
        <v>1.8975352736813955</v>
      </c>
      <c r="AU169" s="27">
        <f t="shared" si="46"/>
        <v>1.8970542012830474</v>
      </c>
      <c r="AV169" s="27">
        <f t="shared" si="46"/>
        <v>1.8968343317409928</v>
      </c>
      <c r="AW169" s="27">
        <f t="shared" si="46"/>
        <v>1.8953089354639328</v>
      </c>
      <c r="AY169" s="79"/>
    </row>
    <row r="170" spans="1:51" x14ac:dyDescent="0.25">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v>
      </c>
      <c r="M170" s="27">
        <f t="shared" si="46"/>
        <v>0.25369507454499329</v>
      </c>
      <c r="N170" s="27">
        <f t="shared" si="46"/>
        <v>0.25136595935447836</v>
      </c>
      <c r="O170" s="27">
        <f t="shared" si="46"/>
        <v>0.247561977044127</v>
      </c>
      <c r="P170" s="27">
        <f t="shared" si="46"/>
        <v>0.24234393830437836</v>
      </c>
      <c r="Q170" s="27">
        <f t="shared" si="46"/>
        <v>0.23855506351363695</v>
      </c>
      <c r="R170" s="27">
        <f t="shared" si="46"/>
        <v>0.23510145332951488</v>
      </c>
      <c r="S170" s="27">
        <f t="shared" si="46"/>
        <v>0.20961874073021136</v>
      </c>
      <c r="T170" s="27">
        <f t="shared" si="46"/>
        <v>0.21272826073292742</v>
      </c>
      <c r="U170" s="27">
        <f t="shared" si="46"/>
        <v>0.21386774334263015</v>
      </c>
      <c r="V170" s="27">
        <f t="shared" si="46"/>
        <v>0.21436908257417397</v>
      </c>
      <c r="W170" s="27">
        <f t="shared" si="46"/>
        <v>0.21526701743457846</v>
      </c>
      <c r="X170" s="27">
        <f t="shared" si="46"/>
        <v>0.21572083693610497</v>
      </c>
      <c r="Y170" s="27">
        <f t="shared" si="46"/>
        <v>0.2153691464614276</v>
      </c>
      <c r="Z170" s="27">
        <f t="shared" si="46"/>
        <v>0.21501479691973072</v>
      </c>
      <c r="AA170" s="27">
        <f t="shared" si="46"/>
        <v>0.21480839760089446</v>
      </c>
      <c r="AB170" s="27">
        <f t="shared" si="46"/>
        <v>0.21631170045073245</v>
      </c>
      <c r="AC170" s="27">
        <f t="shared" si="46"/>
        <v>0.21701817203031348</v>
      </c>
      <c r="AD170" s="27">
        <f t="shared" si="46"/>
        <v>0.21881790767194123</v>
      </c>
      <c r="AE170" s="27">
        <f t="shared" si="46"/>
        <v>0.2208265138349968</v>
      </c>
      <c r="AF170" s="27">
        <f t="shared" si="46"/>
        <v>0.22400621718725125</v>
      </c>
      <c r="AG170" s="27">
        <f t="shared" si="46"/>
        <v>0.22770186890338234</v>
      </c>
      <c r="AH170" s="27">
        <f t="shared" si="46"/>
        <v>0.2294944986930674</v>
      </c>
      <c r="AI170" s="27">
        <f t="shared" si="46"/>
        <v>0.23121810776881424</v>
      </c>
      <c r="AJ170" s="27">
        <f t="shared" si="46"/>
        <v>0.23350168656151898</v>
      </c>
      <c r="AK170" s="27">
        <f t="shared" si="46"/>
        <v>0.23565541033166734</v>
      </c>
      <c r="AL170" s="27">
        <f t="shared" si="46"/>
        <v>0.23839226033646654</v>
      </c>
      <c r="AM170" s="27">
        <f t="shared" si="46"/>
        <v>0.24082595344568603</v>
      </c>
      <c r="AN170" s="27">
        <f t="shared" si="46"/>
        <v>0.24420750016934012</v>
      </c>
      <c r="AO170" s="27">
        <f t="shared" si="46"/>
        <v>0.2475437486863914</v>
      </c>
      <c r="AP170" s="27">
        <f t="shared" si="46"/>
        <v>0.25095583279504319</v>
      </c>
      <c r="AQ170" s="27">
        <f t="shared" si="46"/>
        <v>0.25447612985452611</v>
      </c>
      <c r="AR170" s="27">
        <f t="shared" si="46"/>
        <v>0.25817020089395532</v>
      </c>
      <c r="AS170" s="27">
        <f t="shared" si="46"/>
        <v>0.26239857643328912</v>
      </c>
      <c r="AT170" s="27">
        <f t="shared" si="46"/>
        <v>0.26292557039084913</v>
      </c>
      <c r="AU170" s="27">
        <f t="shared" si="46"/>
        <v>0.26285891221774987</v>
      </c>
      <c r="AV170" s="27">
        <f t="shared" si="46"/>
        <v>0.26282844673678718</v>
      </c>
      <c r="AW170" s="27">
        <f t="shared" si="46"/>
        <v>0.26261708535037148</v>
      </c>
      <c r="AY170" s="79"/>
    </row>
    <row r="171" spans="1:51" x14ac:dyDescent="0.25">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7.3720632988313213</v>
      </c>
      <c r="T171" s="27">
        <f t="shared" si="46"/>
        <v>7.4700149336407531</v>
      </c>
      <c r="U171" s="27">
        <f t="shared" si="46"/>
        <v>7.5500016621929005</v>
      </c>
      <c r="V171" s="27">
        <f t="shared" si="46"/>
        <v>7.6246540646546075</v>
      </c>
      <c r="W171" s="27">
        <f t="shared" si="46"/>
        <v>7.7056666355218217</v>
      </c>
      <c r="X171" s="27">
        <f t="shared" si="46"/>
        <v>7.7834158588563369</v>
      </c>
      <c r="Y171" s="27">
        <f t="shared" si="46"/>
        <v>7.8499237027056017</v>
      </c>
      <c r="Z171" s="27">
        <f t="shared" si="46"/>
        <v>7.9143170621946428</v>
      </c>
      <c r="AA171" s="27">
        <f t="shared" si="46"/>
        <v>7.9783378137510308</v>
      </c>
      <c r="AB171" s="27">
        <f t="shared" si="46"/>
        <v>8.0614598466975114</v>
      </c>
      <c r="AC171" s="27">
        <f t="shared" si="46"/>
        <v>8.1328411982544679</v>
      </c>
      <c r="AD171" s="27">
        <f t="shared" si="46"/>
        <v>8.2185593701392197</v>
      </c>
      <c r="AE171" s="27">
        <f t="shared" si="46"/>
        <v>8.3076906091994029</v>
      </c>
      <c r="AF171" s="27">
        <f t="shared" si="46"/>
        <v>8.4131296544571725</v>
      </c>
      <c r="AG171" s="27">
        <f t="shared" si="46"/>
        <v>8.5267592738026519</v>
      </c>
      <c r="AH171" s="27">
        <f t="shared" si="46"/>
        <v>8.6157786686902096</v>
      </c>
      <c r="AI171" s="27">
        <f t="shared" si="46"/>
        <v>8.7047800365510639</v>
      </c>
      <c r="AJ171" s="27">
        <f t="shared" si="46"/>
        <v>8.8026073254600501</v>
      </c>
      <c r="AK171" s="27">
        <f t="shared" si="46"/>
        <v>8.8997425751036214</v>
      </c>
      <c r="AL171" s="27">
        <f t="shared" si="46"/>
        <v>9.0064959062156582</v>
      </c>
      <c r="AM171" s="27">
        <f t="shared" si="46"/>
        <v>9.1101750253732341</v>
      </c>
      <c r="AN171" s="27">
        <f t="shared" si="46"/>
        <v>9.2294556083456527</v>
      </c>
      <c r="AO171" s="27">
        <f t="shared" si="46"/>
        <v>9.3498856739108849</v>
      </c>
      <c r="AP171" s="27">
        <f t="shared" si="46"/>
        <v>9.4733484016085328</v>
      </c>
      <c r="AQ171" s="27">
        <f t="shared" si="46"/>
        <v>9.6004502945639025</v>
      </c>
      <c r="AR171" s="27">
        <f t="shared" si="46"/>
        <v>9.7323636235236393</v>
      </c>
      <c r="AS171" s="27">
        <f t="shared" si="46"/>
        <v>9.8751923446656313</v>
      </c>
      <c r="AT171" s="27">
        <f t="shared" si="46"/>
        <v>9.9597658738661945</v>
      </c>
      <c r="AU171" s="27">
        <f t="shared" si="46"/>
        <v>10.035226260107457</v>
      </c>
      <c r="AV171" s="27">
        <f t="shared" si="46"/>
        <v>10.111819819002775</v>
      </c>
      <c r="AW171" s="27">
        <f t="shared" si="46"/>
        <v>10.185862550796148</v>
      </c>
      <c r="AY171" s="79"/>
    </row>
    <row r="172" spans="1:51" x14ac:dyDescent="0.25">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2.1003559749103751</v>
      </c>
      <c r="T172" s="27">
        <f t="shared" si="48"/>
        <v>2.1282631283197668</v>
      </c>
      <c r="U172" s="27">
        <f t="shared" si="48"/>
        <v>2.1510519455637347</v>
      </c>
      <c r="V172" s="27">
        <f t="shared" si="48"/>
        <v>2.1723209734051974</v>
      </c>
      <c r="W172" s="27">
        <f t="shared" si="48"/>
        <v>2.1954020607977558</v>
      </c>
      <c r="X172" s="27">
        <f t="shared" si="48"/>
        <v>2.2175533960692775</v>
      </c>
      <c r="Y172" s="27">
        <f t="shared" si="48"/>
        <v>2.236501978242921</v>
      </c>
      <c r="Z172" s="27">
        <f t="shared" si="48"/>
        <v>2.2548481280065564</v>
      </c>
      <c r="AA172" s="27">
        <f t="shared" si="48"/>
        <v>2.2730881189831709</v>
      </c>
      <c r="AB172" s="27">
        <f t="shared" si="48"/>
        <v>2.2967702079003285</v>
      </c>
      <c r="AC172" s="27">
        <f t="shared" si="48"/>
        <v>2.3171072888724353</v>
      </c>
      <c r="AD172" s="27">
        <f t="shared" si="48"/>
        <v>2.3415290371915356</v>
      </c>
      <c r="AE172" s="27">
        <f t="shared" si="48"/>
        <v>2.3669231938777511</v>
      </c>
      <c r="AF172" s="27">
        <f t="shared" si="48"/>
        <v>2.3969635665277131</v>
      </c>
      <c r="AG172" s="27">
        <f t="shared" si="48"/>
        <v>2.4293374949985802</v>
      </c>
      <c r="AH172" s="27">
        <f t="shared" si="48"/>
        <v>2.4546997864434497</v>
      </c>
      <c r="AI172" s="27">
        <f t="shared" si="48"/>
        <v>2.4800569418535745</v>
      </c>
      <c r="AJ172" s="27">
        <f t="shared" si="48"/>
        <v>2.5079286681858544</v>
      </c>
      <c r="AK172" s="27">
        <f t="shared" si="48"/>
        <v>2.5356032273551481</v>
      </c>
      <c r="AL172" s="27">
        <f t="shared" si="48"/>
        <v>2.5660180498754999</v>
      </c>
      <c r="AM172" s="27">
        <f t="shared" si="48"/>
        <v>2.5955570064157376</v>
      </c>
      <c r="AN172" s="27">
        <f t="shared" si="48"/>
        <v>2.6295409366916251</v>
      </c>
      <c r="AO172" s="27">
        <f t="shared" si="48"/>
        <v>2.6638523631560296</v>
      </c>
      <c r="AP172" s="27">
        <f t="shared" si="48"/>
        <v>2.6990278177454647</v>
      </c>
      <c r="AQ172" s="27">
        <f t="shared" si="48"/>
        <v>2.7352400977368134</v>
      </c>
      <c r="AR172" s="27">
        <f t="shared" si="48"/>
        <v>2.7728231918340698</v>
      </c>
      <c r="AS172" s="27">
        <f t="shared" si="48"/>
        <v>2.813516162808281</v>
      </c>
      <c r="AT172" s="27">
        <f t="shared" si="48"/>
        <v>2.8376117938650323</v>
      </c>
      <c r="AU172" s="27">
        <f t="shared" si="48"/>
        <v>2.859111022328793</v>
      </c>
      <c r="AV172" s="27">
        <f t="shared" si="48"/>
        <v>2.8809331001575238</v>
      </c>
      <c r="AW172" s="27">
        <f t="shared" si="48"/>
        <v>2.9020284282654027</v>
      </c>
      <c r="AY172" s="79"/>
    </row>
    <row r="173" spans="1:51" x14ac:dyDescent="0.25">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0.43380376963495304</v>
      </c>
      <c r="T173" s="27">
        <f t="shared" si="48"/>
        <v>0.43956766322889096</v>
      </c>
      <c r="U173" s="27">
        <f t="shared" si="48"/>
        <v>0.4442744248179008</v>
      </c>
      <c r="V173" s="27">
        <f t="shared" si="48"/>
        <v>0.44866729181964349</v>
      </c>
      <c r="W173" s="27">
        <f t="shared" si="48"/>
        <v>0.45343441836284437</v>
      </c>
      <c r="X173" s="27">
        <f t="shared" si="48"/>
        <v>0.45800951556447167</v>
      </c>
      <c r="Y173" s="27">
        <f t="shared" si="48"/>
        <v>0.46192312186471574</v>
      </c>
      <c r="Z173" s="27">
        <f t="shared" si="48"/>
        <v>0.46571230285156817</v>
      </c>
      <c r="AA173" s="27">
        <f t="shared" si="48"/>
        <v>0.46947955799225949</v>
      </c>
      <c r="AB173" s="27">
        <f t="shared" si="48"/>
        <v>0.47437081431633649</v>
      </c>
      <c r="AC173" s="27">
        <f t="shared" si="48"/>
        <v>0.47857119867711018</v>
      </c>
      <c r="AD173" s="27">
        <f t="shared" si="48"/>
        <v>0.48361522293226239</v>
      </c>
      <c r="AE173" s="27">
        <f t="shared" si="48"/>
        <v>0.48886008667382458</v>
      </c>
      <c r="AF173" s="27">
        <f t="shared" si="48"/>
        <v>0.49506457155755884</v>
      </c>
      <c r="AG173" s="27">
        <f t="shared" si="48"/>
        <v>0.50175102489038192</v>
      </c>
      <c r="AH173" s="27">
        <f t="shared" si="48"/>
        <v>0.50698930724194102</v>
      </c>
      <c r="AI173" s="27">
        <f t="shared" si="48"/>
        <v>0.51222652880606223</v>
      </c>
      <c r="AJ173" s="27">
        <f t="shared" si="48"/>
        <v>0.51798310535480308</v>
      </c>
      <c r="AK173" s="27">
        <f t="shared" si="48"/>
        <v>0.52369895935004673</v>
      </c>
      <c r="AL173" s="27">
        <f t="shared" si="48"/>
        <v>0.52998078244085389</v>
      </c>
      <c r="AM173" s="27">
        <f t="shared" si="48"/>
        <v>0.53608170573733693</v>
      </c>
      <c r="AN173" s="27">
        <f t="shared" si="48"/>
        <v>0.54310068596582906</v>
      </c>
      <c r="AO173" s="27">
        <f t="shared" si="48"/>
        <v>0.55018730667184823</v>
      </c>
      <c r="AP173" s="27">
        <f t="shared" si="48"/>
        <v>0.55745238220275739</v>
      </c>
      <c r="AQ173" s="27">
        <f t="shared" si="48"/>
        <v>0.564931601799328</v>
      </c>
      <c r="AR173" s="27">
        <f t="shared" si="48"/>
        <v>0.57269394689163089</v>
      </c>
      <c r="AS173" s="27">
        <f t="shared" si="48"/>
        <v>0.58109860039662153</v>
      </c>
      <c r="AT173" s="27">
        <f t="shared" si="48"/>
        <v>0.58607526897519335</v>
      </c>
      <c r="AU173" s="27">
        <f t="shared" si="48"/>
        <v>0.59051568120208764</v>
      </c>
      <c r="AV173" s="27">
        <f t="shared" si="48"/>
        <v>0.5950227741598777</v>
      </c>
      <c r="AW173" s="27">
        <f t="shared" si="48"/>
        <v>0.59937976552905481</v>
      </c>
      <c r="AY173" s="79"/>
    </row>
    <row r="174" spans="1:51" x14ac:dyDescent="0.25">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7.5223794787944012E-2</v>
      </c>
      <c r="T174" s="27">
        <f t="shared" si="48"/>
        <v>7.6676028123682405E-2</v>
      </c>
      <c r="U174" s="27">
        <f t="shared" si="48"/>
        <v>7.7432104424617079E-2</v>
      </c>
      <c r="V174" s="27">
        <f t="shared" si="48"/>
        <v>7.7951427992585268E-2</v>
      </c>
      <c r="W174" s="27">
        <f t="shared" si="48"/>
        <v>7.8599043871333596E-2</v>
      </c>
      <c r="X174" s="27">
        <f t="shared" si="48"/>
        <v>7.9079374871068892E-2</v>
      </c>
      <c r="Y174" s="27">
        <f t="shared" si="48"/>
        <v>7.9249607422694671E-2</v>
      </c>
      <c r="Z174" s="27">
        <f t="shared" si="48"/>
        <v>7.9393532408307196E-2</v>
      </c>
      <c r="AA174" s="27">
        <f t="shared" si="48"/>
        <v>7.9565275835053476E-2</v>
      </c>
      <c r="AB174" s="27">
        <f t="shared" si="48"/>
        <v>8.0320062975917705E-2</v>
      </c>
      <c r="AC174" s="27">
        <f t="shared" si="48"/>
        <v>8.0769991576338754E-2</v>
      </c>
      <c r="AD174" s="27">
        <f t="shared" si="48"/>
        <v>8.0910642340306926E-2</v>
      </c>
      <c r="AE174" s="27">
        <f t="shared" si="48"/>
        <v>8.1087664414782379E-2</v>
      </c>
      <c r="AF174" s="27">
        <f t="shared" si="48"/>
        <v>8.1633421052280511E-2</v>
      </c>
      <c r="AG174" s="27">
        <f t="shared" si="48"/>
        <v>8.2312121672992442E-2</v>
      </c>
      <c r="AH174" s="27">
        <f t="shared" si="48"/>
        <v>8.2292683547191214E-2</v>
      </c>
      <c r="AI174" s="27">
        <f t="shared" si="48"/>
        <v>8.2213450412191358E-2</v>
      </c>
      <c r="AJ174" s="27">
        <f t="shared" si="48"/>
        <v>8.2285786724304519E-2</v>
      </c>
      <c r="AK174" s="27">
        <f t="shared" si="48"/>
        <v>8.2274902608727177E-2</v>
      </c>
      <c r="AL174" s="27">
        <f t="shared" si="48"/>
        <v>8.2416213619662046E-2</v>
      </c>
      <c r="AM174" s="27">
        <f t="shared" si="48"/>
        <v>8.241479110908019E-2</v>
      </c>
      <c r="AN174" s="27">
        <f t="shared" si="48"/>
        <v>8.309839733996012E-2</v>
      </c>
      <c r="AO174" s="27">
        <f t="shared" si="48"/>
        <v>8.3737693601885682E-2</v>
      </c>
      <c r="AP174" s="27">
        <f t="shared" si="48"/>
        <v>8.4371312244417102E-2</v>
      </c>
      <c r="AQ174" s="27">
        <f t="shared" si="48"/>
        <v>8.5008692497834049E-2</v>
      </c>
      <c r="AR174" s="27">
        <f t="shared" si="48"/>
        <v>8.5669472733489668E-2</v>
      </c>
      <c r="AS174" s="27">
        <f t="shared" si="48"/>
        <v>8.6465692950435769E-2</v>
      </c>
      <c r="AT174" s="27">
        <f t="shared" si="48"/>
        <v>8.6070409523355637E-2</v>
      </c>
      <c r="AU174" s="27">
        <f t="shared" si="48"/>
        <v>8.5470577210601112E-2</v>
      </c>
      <c r="AV174" s="27">
        <f t="shared" si="48"/>
        <v>8.4863971467455723E-2</v>
      </c>
      <c r="AW174" s="27">
        <f t="shared" si="48"/>
        <v>8.4183903216496173E-2</v>
      </c>
      <c r="AY174" s="79"/>
    </row>
    <row r="175" spans="1:51" x14ac:dyDescent="0.25">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5.5256818798778126E-2</v>
      </c>
      <c r="T175" s="27">
        <f t="shared" si="48"/>
        <v>5.6323579582552137E-2</v>
      </c>
      <c r="U175" s="27">
        <f t="shared" si="48"/>
        <v>5.6878967293004255E-2</v>
      </c>
      <c r="V175" s="27">
        <f t="shared" si="48"/>
        <v>5.7260444568566451E-2</v>
      </c>
      <c r="W175" s="27">
        <f t="shared" si="48"/>
        <v>5.7736160974048066E-2</v>
      </c>
      <c r="X175" s="27">
        <f t="shared" si="48"/>
        <v>5.8088995646782014E-2</v>
      </c>
      <c r="Y175" s="27">
        <f t="shared" si="48"/>
        <v>5.8214042638699344E-2</v>
      </c>
      <c r="Z175" s="27">
        <f t="shared" si="48"/>
        <v>5.8319764995209362E-2</v>
      </c>
      <c r="AA175" s="27">
        <f t="shared" si="48"/>
        <v>5.8445921824153618E-2</v>
      </c>
      <c r="AB175" s="27">
        <f t="shared" si="48"/>
        <v>5.9000362561847784E-2</v>
      </c>
      <c r="AC175" s="27">
        <f t="shared" si="48"/>
        <v>5.9330864675121102E-2</v>
      </c>
      <c r="AD175" s="27">
        <f t="shared" si="48"/>
        <v>5.9434181900746418E-2</v>
      </c>
      <c r="AE175" s="27">
        <f t="shared" si="48"/>
        <v>5.9564216243207457E-2</v>
      </c>
      <c r="AF175" s="27">
        <f t="shared" si="48"/>
        <v>5.9965110344754394E-2</v>
      </c>
      <c r="AG175" s="27">
        <f t="shared" si="48"/>
        <v>6.0463660535196369E-2</v>
      </c>
      <c r="AH175" s="27">
        <f t="shared" si="48"/>
        <v>6.0449381954885265E-2</v>
      </c>
      <c r="AI175" s="27">
        <f t="shared" si="48"/>
        <v>6.0391180012323221E-2</v>
      </c>
      <c r="AJ175" s="27">
        <f t="shared" si="48"/>
        <v>6.0444315785415724E-2</v>
      </c>
      <c r="AK175" s="27">
        <f t="shared" si="48"/>
        <v>6.0436320687535613E-2</v>
      </c>
      <c r="AL175" s="27">
        <f t="shared" si="48"/>
        <v>6.0540122907930281E-2</v>
      </c>
      <c r="AM175" s="27">
        <f t="shared" si="48"/>
        <v>6.0539077980461743E-2</v>
      </c>
      <c r="AN175" s="27">
        <f t="shared" si="48"/>
        <v>6.1041231663826613E-2</v>
      </c>
      <c r="AO175" s="27">
        <f t="shared" si="48"/>
        <v>6.1510836764227868E-2</v>
      </c>
      <c r="AP175" s="27">
        <f t="shared" si="48"/>
        <v>6.19762712802156E-2</v>
      </c>
      <c r="AQ175" s="27">
        <f t="shared" si="48"/>
        <v>6.2444468946502747E-2</v>
      </c>
      <c r="AR175" s="27">
        <f t="shared" si="48"/>
        <v>6.2929855436912666E-2</v>
      </c>
      <c r="AS175" s="27">
        <f t="shared" si="48"/>
        <v>6.3514731490769583E-2</v>
      </c>
      <c r="AT175" s="27">
        <f t="shared" si="48"/>
        <v>6.3224369847011783E-2</v>
      </c>
      <c r="AU175" s="27">
        <f t="shared" si="48"/>
        <v>6.2783753609703299E-2</v>
      </c>
      <c r="AV175" s="27">
        <f t="shared" si="48"/>
        <v>6.2338161842819269E-2</v>
      </c>
      <c r="AW175" s="27">
        <f t="shared" si="48"/>
        <v>6.1838607038119407E-2</v>
      </c>
      <c r="AY175" s="79"/>
    </row>
    <row r="176" spans="1:51" x14ac:dyDescent="0.25">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0.51986569055899412</v>
      </c>
      <c r="O176" s="27">
        <f t="shared" si="48"/>
        <v>0.53070826286138528</v>
      </c>
      <c r="P176" s="27">
        <f t="shared" si="48"/>
        <v>0.53817886796858128</v>
      </c>
      <c r="Q176" s="27">
        <f t="shared" si="48"/>
        <v>0.54837935702304741</v>
      </c>
      <c r="R176" s="27">
        <f t="shared" si="48"/>
        <v>0.55907244781022658</v>
      </c>
      <c r="S176" s="27">
        <f t="shared" si="48"/>
        <v>0.5164458313126048</v>
      </c>
      <c r="T176" s="27">
        <f t="shared" si="48"/>
        <v>0.53909886017251885</v>
      </c>
      <c r="U176" s="27">
        <f t="shared" si="48"/>
        <v>0.55735103483415815</v>
      </c>
      <c r="V176" s="27">
        <f t="shared" si="48"/>
        <v>0.57425215591157386</v>
      </c>
      <c r="W176" s="27">
        <f t="shared" si="48"/>
        <v>0.5924469112793036</v>
      </c>
      <c r="X176" s="27">
        <f t="shared" si="48"/>
        <v>0.6097358075680186</v>
      </c>
      <c r="Y176" s="27">
        <f t="shared" si="48"/>
        <v>0.62491868747296775</v>
      </c>
      <c r="Z176" s="27">
        <f t="shared" si="48"/>
        <v>0.64013150502553384</v>
      </c>
      <c r="AA176" s="27">
        <f t="shared" si="48"/>
        <v>0.65581680394074537</v>
      </c>
      <c r="AB176" s="27">
        <f t="shared" si="48"/>
        <v>0.67667780568914837</v>
      </c>
      <c r="AC176" s="27">
        <f t="shared" si="48"/>
        <v>0.6954039865465157</v>
      </c>
      <c r="AD176" s="27">
        <f t="shared" si="48"/>
        <v>0.71971658387854032</v>
      </c>
      <c r="AE176" s="27">
        <f t="shared" si="48"/>
        <v>0.74525705847002321</v>
      </c>
      <c r="AF176" s="27">
        <f t="shared" si="48"/>
        <v>0.77526542584744296</v>
      </c>
      <c r="AG176" s="27">
        <f t="shared" si="48"/>
        <v>0.80783343158661636</v>
      </c>
      <c r="AH176" s="27">
        <f t="shared" si="48"/>
        <v>0.83473401755792453</v>
      </c>
      <c r="AI176" s="27">
        <f t="shared" si="48"/>
        <v>0.86202651535053021</v>
      </c>
      <c r="AJ176" s="27">
        <f t="shared" si="48"/>
        <v>0.89199867980139647</v>
      </c>
      <c r="AK176" s="27">
        <f t="shared" si="48"/>
        <v>0.92224864622474856</v>
      </c>
      <c r="AL176" s="27">
        <f t="shared" si="48"/>
        <v>0.95548345508541344</v>
      </c>
      <c r="AM176" s="27">
        <f t="shared" si="48"/>
        <v>0.98842399104555678</v>
      </c>
      <c r="AN176" s="27">
        <f t="shared" si="48"/>
        <v>1.0247426179310546</v>
      </c>
      <c r="AO176" s="27">
        <f t="shared" si="48"/>
        <v>1.0618627248743953</v>
      </c>
      <c r="AP176" s="27">
        <f t="shared" si="48"/>
        <v>1.1003072822876137</v>
      </c>
      <c r="AQ176" s="27">
        <f t="shared" si="48"/>
        <v>1.1402662949310922</v>
      </c>
      <c r="AR176" s="27">
        <f t="shared" si="48"/>
        <v>1.1820890816624481</v>
      </c>
      <c r="AS176" s="27">
        <f t="shared" si="48"/>
        <v>1.227473088259222</v>
      </c>
      <c r="AT176" s="27">
        <f t="shared" si="48"/>
        <v>1.2572872308521712</v>
      </c>
      <c r="AU176" s="27">
        <f t="shared" si="48"/>
        <v>1.2849429781065684</v>
      </c>
      <c r="AV176" s="27">
        <f t="shared" si="48"/>
        <v>1.3132790899327131</v>
      </c>
      <c r="AW176" s="27">
        <f t="shared" si="48"/>
        <v>1.3412662093625678</v>
      </c>
      <c r="AY176" s="79"/>
    </row>
    <row r="177" spans="1:51" x14ac:dyDescent="0.25">
      <c r="A177" s="95" t="str">
        <f t="shared" si="45"/>
        <v>FA Sheep MMCH4</v>
      </c>
      <c r="B177" s="95" t="s">
        <v>962</v>
      </c>
      <c r="C177" s="95" t="s">
        <v>1324</v>
      </c>
      <c r="D177" t="s">
        <v>15</v>
      </c>
      <c r="E177" t="s">
        <v>22</v>
      </c>
      <c r="F177" t="s">
        <v>18</v>
      </c>
      <c r="G177" t="s">
        <v>122</v>
      </c>
      <c r="H177" t="s">
        <v>1227</v>
      </c>
      <c r="I177" t="s">
        <v>121</v>
      </c>
      <c r="J177" t="s">
        <v>286</v>
      </c>
      <c r="K177" s="27">
        <f t="shared" si="47"/>
        <v>3.6054675351507595E-2</v>
      </c>
      <c r="L177" s="27">
        <f t="shared" si="48"/>
        <v>3.6074169999743479E-2</v>
      </c>
      <c r="M177" s="27">
        <f t="shared" si="48"/>
        <v>3.6120780972302445E-2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3.6751154638581106E-2</v>
      </c>
      <c r="T177" s="27">
        <f t="shared" si="48"/>
        <v>3.6909235932424442E-2</v>
      </c>
      <c r="U177" s="27">
        <f t="shared" si="48"/>
        <v>3.7084186269351616E-2</v>
      </c>
      <c r="V177" s="27">
        <f t="shared" si="48"/>
        <v>3.726775711914778E-2</v>
      </c>
      <c r="W177" s="27">
        <f t="shared" si="48"/>
        <v>3.7461695979343519E-2</v>
      </c>
      <c r="X177" s="27">
        <f t="shared" si="48"/>
        <v>3.7664783446724685E-2</v>
      </c>
      <c r="Y177" s="27">
        <f t="shared" si="48"/>
        <v>3.7852928074182404E-2</v>
      </c>
      <c r="Z177" s="27">
        <f t="shared" si="48"/>
        <v>3.8025991070978385E-2</v>
      </c>
      <c r="AA177" s="27">
        <f t="shared" si="48"/>
        <v>3.81832239336857E-2</v>
      </c>
      <c r="AB177" s="27">
        <f t="shared" si="48"/>
        <v>3.8325556977573269E-2</v>
      </c>
      <c r="AC177" s="27">
        <f t="shared" si="48"/>
        <v>3.8449400246997931E-2</v>
      </c>
      <c r="AD177" s="27">
        <f t="shared" si="48"/>
        <v>3.8571855504582621E-2</v>
      </c>
      <c r="AE177" s="27">
        <f t="shared" si="48"/>
        <v>3.8691558974017194E-2</v>
      </c>
      <c r="AF177" s="27">
        <f t="shared" si="48"/>
        <v>3.8809335639941746E-2</v>
      </c>
      <c r="AG177" s="27">
        <f t="shared" si="48"/>
        <v>3.8924115954931997E-2</v>
      </c>
      <c r="AH177" s="27">
        <f t="shared" si="48"/>
        <v>3.9032602427769104E-2</v>
      </c>
      <c r="AI177" s="27">
        <f t="shared" si="48"/>
        <v>3.9138630144907594E-2</v>
      </c>
      <c r="AJ177" s="27">
        <f t="shared" si="48"/>
        <v>3.9242752220327207E-2</v>
      </c>
      <c r="AK177" s="27">
        <f t="shared" si="48"/>
        <v>3.9343863754185138E-2</v>
      </c>
      <c r="AL177" s="27">
        <f t="shared" si="48"/>
        <v>3.9442674491991257E-2</v>
      </c>
      <c r="AM177" s="27">
        <f t="shared" si="48"/>
        <v>3.9537813409778681E-2</v>
      </c>
      <c r="AN177" s="27">
        <f t="shared" si="48"/>
        <v>3.9631312379066676E-2</v>
      </c>
      <c r="AO177" s="27">
        <f t="shared" si="48"/>
        <v>3.9721667650057024E-2</v>
      </c>
      <c r="AP177" s="27">
        <f t="shared" si="48"/>
        <v>3.9808869014434055E-2</v>
      </c>
      <c r="AQ177" s="27">
        <f t="shared" si="48"/>
        <v>3.9892798393079396E-2</v>
      </c>
      <c r="AR177" s="27">
        <f t="shared" si="48"/>
        <v>3.9973396904445131E-2</v>
      </c>
      <c r="AS177" s="27">
        <f t="shared" si="48"/>
        <v>4.0051635158618648E-2</v>
      </c>
      <c r="AT177" s="27">
        <f t="shared" si="48"/>
        <v>4.0121088893444797E-2</v>
      </c>
      <c r="AU177" s="27">
        <f t="shared" si="48"/>
        <v>4.0186083709368305E-2</v>
      </c>
      <c r="AV177" s="27">
        <f t="shared" si="48"/>
        <v>4.0247418508533056E-2</v>
      </c>
      <c r="AW177" s="27">
        <f t="shared" si="48"/>
        <v>4.03046335855562E-2</v>
      </c>
      <c r="AY177" s="79"/>
    </row>
    <row r="178" spans="1:51" x14ac:dyDescent="0.25">
      <c r="A178" s="95" t="str">
        <f t="shared" si="45"/>
        <v>FA Sheep MMCH4</v>
      </c>
      <c r="B178" s="95" t="s">
        <v>962</v>
      </c>
      <c r="C178" s="95" t="s">
        <v>1324</v>
      </c>
      <c r="D178" t="s">
        <v>15</v>
      </c>
      <c r="E178" t="s">
        <v>22</v>
      </c>
      <c r="F178" t="s">
        <v>18</v>
      </c>
      <c r="G178" t="s">
        <v>123</v>
      </c>
      <c r="H178" t="s">
        <v>1227</v>
      </c>
      <c r="I178" t="s">
        <v>121</v>
      </c>
      <c r="J178" t="s">
        <v>286</v>
      </c>
      <c r="K178" s="27">
        <f t="shared" si="47"/>
        <v>4.1176157807460223E-3</v>
      </c>
      <c r="L178" s="27">
        <f t="shared" si="48"/>
        <v>4.1198421624963379E-3</v>
      </c>
      <c r="M178" s="27">
        <f t="shared" si="48"/>
        <v>4.1251653577350578E-3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4.1971570351175365E-3</v>
      </c>
      <c r="T178" s="27">
        <f t="shared" si="48"/>
        <v>4.2152106723732903E-3</v>
      </c>
      <c r="U178" s="27">
        <f t="shared" si="48"/>
        <v>4.2351908347559759E-3</v>
      </c>
      <c r="V178" s="27">
        <f t="shared" si="48"/>
        <v>4.256155500798213E-3</v>
      </c>
      <c r="W178" s="27">
        <f t="shared" si="48"/>
        <v>4.2783042430474903E-3</v>
      </c>
      <c r="X178" s="27">
        <f t="shared" si="48"/>
        <v>4.3014977998444299E-3</v>
      </c>
      <c r="Y178" s="27">
        <f t="shared" si="48"/>
        <v>4.3229848130966536E-3</v>
      </c>
      <c r="Z178" s="27">
        <f t="shared" si="48"/>
        <v>4.342749432240299E-3</v>
      </c>
      <c r="AA178" s="27">
        <f t="shared" si="48"/>
        <v>4.3607061746162501E-3</v>
      </c>
      <c r="AB178" s="27">
        <f t="shared" si="48"/>
        <v>4.3769612866625873E-3</v>
      </c>
      <c r="AC178" s="27">
        <f t="shared" si="48"/>
        <v>4.3911047783332397E-3</v>
      </c>
      <c r="AD178" s="27">
        <f t="shared" si="48"/>
        <v>4.4050897524357726E-3</v>
      </c>
      <c r="AE178" s="27">
        <f t="shared" si="48"/>
        <v>4.4187604592150868E-3</v>
      </c>
      <c r="AF178" s="27">
        <f t="shared" si="48"/>
        <v>4.4322111158493953E-3</v>
      </c>
      <c r="AG178" s="27">
        <f t="shared" si="48"/>
        <v>4.4453195749248166E-3</v>
      </c>
      <c r="AH178" s="27">
        <f t="shared" si="48"/>
        <v>4.4577092472265776E-3</v>
      </c>
      <c r="AI178" s="27">
        <f t="shared" si="48"/>
        <v>4.4698181179078297E-3</v>
      </c>
      <c r="AJ178" s="27">
        <f t="shared" si="48"/>
        <v>4.4817093552214915E-3</v>
      </c>
      <c r="AK178" s="27">
        <f t="shared" si="48"/>
        <v>4.493256774338982E-3</v>
      </c>
      <c r="AL178" s="27">
        <f t="shared" si="48"/>
        <v>4.5045414315805447E-3</v>
      </c>
      <c r="AM178" s="27">
        <f t="shared" si="48"/>
        <v>4.5154067494741429E-3</v>
      </c>
      <c r="AN178" s="27">
        <f t="shared" si="48"/>
        <v>4.5260847774322458E-3</v>
      </c>
      <c r="AO178" s="27">
        <f t="shared" si="48"/>
        <v>4.5364037800602322E-3</v>
      </c>
      <c r="AP178" s="27">
        <f t="shared" si="48"/>
        <v>4.5463625915197967E-3</v>
      </c>
      <c r="AQ178" s="27">
        <f t="shared" ref="L178:AW185" si="49">AQ1400</f>
        <v>4.5559477266127911E-3</v>
      </c>
      <c r="AR178" s="27">
        <f t="shared" si="49"/>
        <v>4.5651524607857839E-3</v>
      </c>
      <c r="AS178" s="27">
        <f t="shared" si="49"/>
        <v>4.5740876423371957E-3</v>
      </c>
      <c r="AT178" s="27">
        <f t="shared" si="49"/>
        <v>4.5820195899074828E-3</v>
      </c>
      <c r="AU178" s="27">
        <f t="shared" si="49"/>
        <v>4.5894423076855298E-3</v>
      </c>
      <c r="AV178" s="27">
        <f t="shared" si="49"/>
        <v>4.5964470341041553E-3</v>
      </c>
      <c r="AW178" s="27">
        <f t="shared" si="49"/>
        <v>4.602981268617439E-3</v>
      </c>
      <c r="AY178" s="79"/>
    </row>
    <row r="179" spans="1:51" x14ac:dyDescent="0.25">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1.6415023507755741E-2</v>
      </c>
      <c r="T179" s="27">
        <f t="shared" si="49"/>
        <v>1.6531947087427196E-2</v>
      </c>
      <c r="U179" s="27">
        <f t="shared" si="49"/>
        <v>1.6658559830420732E-2</v>
      </c>
      <c r="V179" s="27">
        <f t="shared" si="49"/>
        <v>1.6789350538543545E-2</v>
      </c>
      <c r="W179" s="27">
        <f t="shared" si="49"/>
        <v>1.6925569337177933E-2</v>
      </c>
      <c r="X179" s="27">
        <f t="shared" si="49"/>
        <v>1.7066454826982911E-2</v>
      </c>
      <c r="Y179" s="27">
        <f t="shared" si="49"/>
        <v>1.7195942368795552E-2</v>
      </c>
      <c r="Z179" s="27">
        <f t="shared" si="49"/>
        <v>1.7314092946492447E-2</v>
      </c>
      <c r="AA179" s="27">
        <f t="shared" si="49"/>
        <v>1.7420550522096612E-2</v>
      </c>
      <c r="AB179" s="27">
        <f t="shared" si="49"/>
        <v>1.7516068765617489E-2</v>
      </c>
      <c r="AC179" s="27">
        <f t="shared" si="49"/>
        <v>1.7598388939306021E-2</v>
      </c>
      <c r="AD179" s="27">
        <f t="shared" si="49"/>
        <v>1.7678958481193875E-2</v>
      </c>
      <c r="AE179" s="27">
        <f t="shared" si="49"/>
        <v>1.7756928596345364E-2</v>
      </c>
      <c r="AF179" s="27">
        <f t="shared" si="49"/>
        <v>1.7832896153377541E-2</v>
      </c>
      <c r="AG179" s="27">
        <f t="shared" si="49"/>
        <v>1.7906203356061575E-2</v>
      </c>
      <c r="AH179" s="27">
        <f t="shared" si="49"/>
        <v>1.7974731496541281E-2</v>
      </c>
      <c r="AI179" s="27">
        <f t="shared" si="49"/>
        <v>1.8041049442027446E-2</v>
      </c>
      <c r="AJ179" s="27">
        <f t="shared" si="49"/>
        <v>1.8105557053740378E-2</v>
      </c>
      <c r="AK179" s="27">
        <f t="shared" si="49"/>
        <v>1.8167566412576632E-2</v>
      </c>
      <c r="AL179" s="27">
        <f t="shared" si="49"/>
        <v>1.8227575263637996E-2</v>
      </c>
      <c r="AM179" s="27">
        <f t="shared" si="49"/>
        <v>1.828472219722688E-2</v>
      </c>
      <c r="AN179" s="27">
        <f t="shared" si="49"/>
        <v>1.8340360126050639E-2</v>
      </c>
      <c r="AO179" s="27">
        <f t="shared" si="49"/>
        <v>1.8393538807818521E-2</v>
      </c>
      <c r="AP179" s="27">
        <f t="shared" si="49"/>
        <v>1.8444279790496197E-2</v>
      </c>
      <c r="AQ179" s="27">
        <f t="shared" si="49"/>
        <v>1.8492533463776283E-2</v>
      </c>
      <c r="AR179" s="27">
        <f t="shared" si="49"/>
        <v>1.8538287524254488E-2</v>
      </c>
      <c r="AS179" s="27">
        <f t="shared" si="49"/>
        <v>1.8582191553519929E-2</v>
      </c>
      <c r="AT179" s="27">
        <f t="shared" si="49"/>
        <v>1.8620135873737433E-2</v>
      </c>
      <c r="AU179" s="27">
        <f t="shared" si="49"/>
        <v>1.8654936137861958E-2</v>
      </c>
      <c r="AV179" s="27">
        <f t="shared" si="49"/>
        <v>1.8687128854614234E-2</v>
      </c>
      <c r="AW179" s="27">
        <f t="shared" si="49"/>
        <v>1.871644102077015E-2</v>
      </c>
      <c r="AY179" s="79"/>
    </row>
    <row r="180" spans="1:51" x14ac:dyDescent="0.25">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2.7166328132291771E-2</v>
      </c>
      <c r="Q180" s="27">
        <f t="shared" si="49"/>
        <v>2.7334899828466052E-2</v>
      </c>
      <c r="R180" s="27">
        <f t="shared" si="49"/>
        <v>2.7514742110372921E-2</v>
      </c>
      <c r="S180" s="27">
        <f t="shared" si="49"/>
        <v>2.7645404897475918E-2</v>
      </c>
      <c r="T180" s="27">
        <f t="shared" si="49"/>
        <v>2.7842322050872156E-2</v>
      </c>
      <c r="U180" s="27">
        <f t="shared" si="49"/>
        <v>2.8055557234092133E-2</v>
      </c>
      <c r="V180" s="27">
        <f t="shared" si="49"/>
        <v>2.8275828748243439E-2</v>
      </c>
      <c r="W180" s="27">
        <f t="shared" si="49"/>
        <v>2.8505241995267803E-2</v>
      </c>
      <c r="X180" s="27">
        <f t="shared" si="49"/>
        <v>2.8742514662467918E-2</v>
      </c>
      <c r="Y180" s="27">
        <f t="shared" si="49"/>
        <v>2.8960591445659732E-2</v>
      </c>
      <c r="Z180" s="27">
        <f t="shared" si="49"/>
        <v>2.9159575050998952E-2</v>
      </c>
      <c r="AA180" s="27">
        <f t="shared" si="49"/>
        <v>2.9338865856192754E-2</v>
      </c>
      <c r="AB180" s="27">
        <f t="shared" si="49"/>
        <v>2.9499733156564435E-2</v>
      </c>
      <c r="AC180" s="27">
        <f t="shared" si="49"/>
        <v>2.9638372893009211E-2</v>
      </c>
      <c r="AD180" s="27">
        <f t="shared" si="49"/>
        <v>2.9774064298314931E-2</v>
      </c>
      <c r="AE180" s="27">
        <f t="shared" si="49"/>
        <v>2.9905377872264268E-2</v>
      </c>
      <c r="AF180" s="27">
        <f t="shared" si="49"/>
        <v>3.0033318832704214E-2</v>
      </c>
      <c r="AG180" s="27">
        <f t="shared" si="49"/>
        <v>3.015677935039059E-2</v>
      </c>
      <c r="AH180" s="27">
        <f t="shared" si="49"/>
        <v>3.0272191197929978E-2</v>
      </c>
      <c r="AI180" s="27">
        <f t="shared" si="49"/>
        <v>3.0383880739773619E-2</v>
      </c>
      <c r="AJ180" s="27">
        <f t="shared" si="49"/>
        <v>3.0492521403244526E-2</v>
      </c>
      <c r="AK180" s="27">
        <f t="shared" si="49"/>
        <v>3.059695462758022E-2</v>
      </c>
      <c r="AL180" s="27">
        <f t="shared" si="49"/>
        <v>3.0698018691499469E-2</v>
      </c>
      <c r="AM180" s="27">
        <f t="shared" si="49"/>
        <v>3.0794262849600573E-2</v>
      </c>
      <c r="AN180" s="27">
        <f t="shared" si="49"/>
        <v>3.0887965613368346E-2</v>
      </c>
      <c r="AO180" s="27">
        <f t="shared" si="49"/>
        <v>3.0977526629756322E-2</v>
      </c>
      <c r="AP180" s="27">
        <f t="shared" si="49"/>
        <v>3.1062982188827408E-2</v>
      </c>
      <c r="AQ180" s="27">
        <f t="shared" si="49"/>
        <v>3.1144248739252273E-2</v>
      </c>
      <c r="AR180" s="27">
        <f t="shared" si="49"/>
        <v>3.1221305560220326E-2</v>
      </c>
      <c r="AS180" s="27">
        <f t="shared" si="49"/>
        <v>3.1295246646268753E-2</v>
      </c>
      <c r="AT180" s="27">
        <f t="shared" si="49"/>
        <v>3.1359150672691655E-2</v>
      </c>
      <c r="AU180" s="27">
        <f t="shared" si="49"/>
        <v>3.1417759628798669E-2</v>
      </c>
      <c r="AV180" s="27">
        <f t="shared" si="49"/>
        <v>3.1471977077159069E-2</v>
      </c>
      <c r="AW180" s="27">
        <f t="shared" si="49"/>
        <v>3.152134323867687E-2</v>
      </c>
      <c r="AY180" s="79"/>
    </row>
    <row r="181" spans="1:51" x14ac:dyDescent="0.25">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3.9153871501852065E-3</v>
      </c>
      <c r="T181" s="27">
        <f t="shared" si="49"/>
        <v>3.9605020635115288E-3</v>
      </c>
      <c r="U181" s="27">
        <f t="shared" si="49"/>
        <v>3.9861399680085124E-3</v>
      </c>
      <c r="V181" s="27">
        <f t="shared" si="49"/>
        <v>4.0052402052181664E-3</v>
      </c>
      <c r="W181" s="27">
        <f t="shared" si="49"/>
        <v>4.0274760092747297E-3</v>
      </c>
      <c r="X181" s="27">
        <f t="shared" si="49"/>
        <v>4.0449278016939415E-3</v>
      </c>
      <c r="Y181" s="27">
        <f t="shared" si="49"/>
        <v>4.0558958163507746E-3</v>
      </c>
      <c r="Z181" s="27">
        <f t="shared" si="49"/>
        <v>4.0680748429702722E-3</v>
      </c>
      <c r="AA181" s="27">
        <f t="shared" si="49"/>
        <v>4.0830042347032814E-3</v>
      </c>
      <c r="AB181" s="27">
        <f t="shared" si="49"/>
        <v>4.1161320023193042E-3</v>
      </c>
      <c r="AC181" s="27">
        <f t="shared" si="49"/>
        <v>4.1431422264835115E-3</v>
      </c>
      <c r="AD181" s="27">
        <f t="shared" si="49"/>
        <v>4.1816006262205717E-3</v>
      </c>
      <c r="AE181" s="27">
        <f t="shared" si="49"/>
        <v>4.2229326692553469E-3</v>
      </c>
      <c r="AF181" s="27">
        <f t="shared" si="49"/>
        <v>4.2770535594382183E-3</v>
      </c>
      <c r="AG181" s="27">
        <f t="shared" si="49"/>
        <v>4.3376261209766417E-3</v>
      </c>
      <c r="AH181" s="27">
        <f t="shared" si="49"/>
        <v>4.3797659241411619E-3</v>
      </c>
      <c r="AI181" s="27">
        <f t="shared" si="49"/>
        <v>4.4220262821385685E-3</v>
      </c>
      <c r="AJ181" s="27">
        <f t="shared" si="49"/>
        <v>4.4710957257023363E-3</v>
      </c>
      <c r="AK181" s="27">
        <f t="shared" si="49"/>
        <v>4.5198304243208942E-3</v>
      </c>
      <c r="AL181" s="27">
        <f t="shared" si="49"/>
        <v>4.5759469859987297E-3</v>
      </c>
      <c r="AM181" s="27">
        <f t="shared" si="49"/>
        <v>4.630028490266478E-3</v>
      </c>
      <c r="AN181" s="27">
        <f t="shared" si="49"/>
        <v>4.6957815432958801E-3</v>
      </c>
      <c r="AO181" s="27">
        <f t="shared" si="49"/>
        <v>4.7625340751521698E-3</v>
      </c>
      <c r="AP181" s="27">
        <f t="shared" si="49"/>
        <v>4.8317076615517086E-3</v>
      </c>
      <c r="AQ181" s="27">
        <f t="shared" si="49"/>
        <v>4.9037751282491786E-3</v>
      </c>
      <c r="AR181" s="27">
        <f t="shared" si="49"/>
        <v>4.9796128518307045E-3</v>
      </c>
      <c r="AS181" s="27">
        <f t="shared" si="49"/>
        <v>5.0635139703429444E-3</v>
      </c>
      <c r="AT181" s="27">
        <f t="shared" si="49"/>
        <v>5.1058512126937244E-3</v>
      </c>
      <c r="AU181" s="27">
        <f t="shared" si="49"/>
        <v>5.1422384273914767E-3</v>
      </c>
      <c r="AV181" s="27">
        <f t="shared" si="49"/>
        <v>5.1800768502285816E-3</v>
      </c>
      <c r="AW181" s="27">
        <f t="shared" si="49"/>
        <v>5.2167784667618566E-3</v>
      </c>
      <c r="AY181" s="79"/>
    </row>
    <row r="182" spans="1:51" x14ac:dyDescent="0.25">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5">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23.152530650802593</v>
      </c>
      <c r="M183" s="27">
        <f t="shared" si="49"/>
        <v>23.1629164330643</v>
      </c>
      <c r="N183" s="27">
        <f t="shared" si="49"/>
        <v>22.950263110497293</v>
      </c>
      <c r="O183" s="27">
        <f t="shared" si="49"/>
        <v>22.602951186820601</v>
      </c>
      <c r="P183" s="27">
        <f t="shared" si="49"/>
        <v>22.126532811374943</v>
      </c>
      <c r="Q183" s="27">
        <f t="shared" si="49"/>
        <v>21.780600237355962</v>
      </c>
      <c r="R183" s="27">
        <f t="shared" si="49"/>
        <v>21.465278056857684</v>
      </c>
      <c r="S183" s="27">
        <f t="shared" si="49"/>
        <v>19.138650535672685</v>
      </c>
      <c r="T183" s="27">
        <f t="shared" si="49"/>
        <v>19.422556528325604</v>
      </c>
      <c r="U183" s="27">
        <f t="shared" si="49"/>
        <v>19.526593788460882</v>
      </c>
      <c r="V183" s="27">
        <f t="shared" si="49"/>
        <v>19.572367159290774</v>
      </c>
      <c r="W183" s="27">
        <f t="shared" si="49"/>
        <v>19.654350580416263</v>
      </c>
      <c r="X183" s="27">
        <f t="shared" si="49"/>
        <v>19.69578529572718</v>
      </c>
      <c r="Y183" s="27">
        <f t="shared" si="49"/>
        <v>19.663675184445491</v>
      </c>
      <c r="Z183" s="27">
        <f t="shared" si="49"/>
        <v>19.631322294515954</v>
      </c>
      <c r="AA183" s="27">
        <f t="shared" si="49"/>
        <v>19.612477584256517</v>
      </c>
      <c r="AB183" s="27">
        <f t="shared" si="49"/>
        <v>19.749732429849548</v>
      </c>
      <c r="AC183" s="27">
        <f t="shared" si="49"/>
        <v>19.814234833727586</v>
      </c>
      <c r="AD183" s="27">
        <f t="shared" si="49"/>
        <v>19.978554643023834</v>
      </c>
      <c r="AE183" s="27">
        <f t="shared" si="49"/>
        <v>20.161944788793271</v>
      </c>
      <c r="AF183" s="27">
        <f t="shared" si="49"/>
        <v>20.452258675108563</v>
      </c>
      <c r="AG183" s="27">
        <f t="shared" si="49"/>
        <v>20.789679778060538</v>
      </c>
      <c r="AH183" s="27">
        <f t="shared" si="49"/>
        <v>20.953350807497621</v>
      </c>
      <c r="AI183" s="27">
        <f t="shared" si="49"/>
        <v>21.110720094451256</v>
      </c>
      <c r="AJ183" s="27">
        <f t="shared" si="49"/>
        <v>21.319215844077476</v>
      </c>
      <c r="AK183" s="27">
        <f t="shared" si="49"/>
        <v>21.515855545488005</v>
      </c>
      <c r="AL183" s="27">
        <f t="shared" si="49"/>
        <v>21.765735950398085</v>
      </c>
      <c r="AM183" s="27">
        <f t="shared" si="49"/>
        <v>21.98793746618896</v>
      </c>
      <c r="AN183" s="27">
        <f t="shared" si="49"/>
        <v>22.296680094775589</v>
      </c>
      <c r="AO183" s="27">
        <f t="shared" si="49"/>
        <v>22.601286897800797</v>
      </c>
      <c r="AP183" s="27">
        <f t="shared" si="49"/>
        <v>22.912817656578977</v>
      </c>
      <c r="AQ183" s="27">
        <f t="shared" si="49"/>
        <v>23.23422849498256</v>
      </c>
      <c r="AR183" s="27">
        <f t="shared" si="49"/>
        <v>23.571505278686633</v>
      </c>
      <c r="AS183" s="27">
        <f t="shared" si="49"/>
        <v>23.957565234485394</v>
      </c>
      <c r="AT183" s="27">
        <f t="shared" si="49"/>
        <v>24.005680938038509</v>
      </c>
      <c r="AU183" s="27">
        <f t="shared" si="49"/>
        <v>23.999594900712601</v>
      </c>
      <c r="AV183" s="27">
        <f t="shared" si="49"/>
        <v>23.996813335517075</v>
      </c>
      <c r="AW183" s="27">
        <f t="shared" si="49"/>
        <v>23.977515577610244</v>
      </c>
      <c r="AY183" s="79"/>
    </row>
    <row r="184" spans="1:51" x14ac:dyDescent="0.25">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7.7508449141861099E-2</v>
      </c>
      <c r="M184" s="27">
        <f t="shared" si="49"/>
        <v>7.7543217949140569E-2</v>
      </c>
      <c r="N184" s="27">
        <f t="shared" si="49"/>
        <v>7.6831311787104603E-2</v>
      </c>
      <c r="O184" s="27">
        <f t="shared" si="49"/>
        <v>7.5668604825232008E-2</v>
      </c>
      <c r="P184" s="27">
        <f t="shared" si="49"/>
        <v>7.4073684167079379E-2</v>
      </c>
      <c r="Q184" s="27">
        <f t="shared" si="49"/>
        <v>7.2915594897087016E-2</v>
      </c>
      <c r="R184" s="27">
        <f t="shared" si="49"/>
        <v>7.1859980996426695E-2</v>
      </c>
      <c r="S184" s="27">
        <f t="shared" si="49"/>
        <v>6.4071057460693442E-2</v>
      </c>
      <c r="T184" s="27">
        <f t="shared" si="49"/>
        <v>6.5021498409223E-2</v>
      </c>
      <c r="U184" s="27">
        <f t="shared" si="49"/>
        <v>6.536978719059533E-2</v>
      </c>
      <c r="V184" s="27">
        <f t="shared" si="49"/>
        <v>6.5523024132099927E-2</v>
      </c>
      <c r="W184" s="27">
        <f t="shared" si="49"/>
        <v>6.5797482588612552E-2</v>
      </c>
      <c r="X184" s="27">
        <f t="shared" si="49"/>
        <v>6.5936194877684609E-2</v>
      </c>
      <c r="Y184" s="27">
        <f t="shared" si="49"/>
        <v>6.5828698856417914E-2</v>
      </c>
      <c r="Z184" s="27">
        <f t="shared" si="49"/>
        <v>6.5720390077497956E-2</v>
      </c>
      <c r="AA184" s="27">
        <f t="shared" si="49"/>
        <v>6.5657303053069979E-2</v>
      </c>
      <c r="AB184" s="27">
        <f t="shared" si="49"/>
        <v>6.6116795381557736E-2</v>
      </c>
      <c r="AC184" s="27">
        <f t="shared" si="49"/>
        <v>6.6332732091281307E-2</v>
      </c>
      <c r="AD184" s="27">
        <f t="shared" si="49"/>
        <v>6.6882830643095442E-2</v>
      </c>
      <c r="AE184" s="27">
        <f t="shared" si="49"/>
        <v>6.7496771555252091E-2</v>
      </c>
      <c r="AF184" s="27">
        <f t="shared" si="49"/>
        <v>6.8468664409300189E-2</v>
      </c>
      <c r="AG184" s="27">
        <f t="shared" si="49"/>
        <v>6.9598259562071857E-2</v>
      </c>
      <c r="AH184" s="27">
        <f t="shared" si="49"/>
        <v>7.0146186173311684E-2</v>
      </c>
      <c r="AI184" s="27">
        <f t="shared" si="49"/>
        <v>7.0673016244646183E-2</v>
      </c>
      <c r="AJ184" s="27">
        <f t="shared" si="49"/>
        <v>7.1371003970045782E-2</v>
      </c>
      <c r="AK184" s="27">
        <f t="shared" si="49"/>
        <v>7.2029300832964327E-2</v>
      </c>
      <c r="AL184" s="27">
        <f t="shared" si="49"/>
        <v>7.2865833259921686E-2</v>
      </c>
      <c r="AM184" s="27">
        <f t="shared" si="49"/>
        <v>7.360970420628514E-2</v>
      </c>
      <c r="AN184" s="27">
        <f t="shared" si="49"/>
        <v>7.4643291535750639E-2</v>
      </c>
      <c r="AO184" s="27">
        <f t="shared" si="49"/>
        <v>7.5663033232960128E-2</v>
      </c>
      <c r="AP184" s="27">
        <f t="shared" si="49"/>
        <v>7.6705954472848309E-2</v>
      </c>
      <c r="AQ184" s="27">
        <f t="shared" si="49"/>
        <v>7.7781951563524146E-2</v>
      </c>
      <c r="AR184" s="27">
        <f t="shared" si="49"/>
        <v>7.8911063574247334E-2</v>
      </c>
      <c r="AS184" s="27">
        <f t="shared" si="49"/>
        <v>8.0203488532065076E-2</v>
      </c>
      <c r="AT184" s="27">
        <f t="shared" si="49"/>
        <v>8.0364566973900195E-2</v>
      </c>
      <c r="AU184" s="27">
        <f t="shared" si="49"/>
        <v>8.0344192556880079E-2</v>
      </c>
      <c r="AV184" s="27">
        <f t="shared" si="49"/>
        <v>8.0334880624299401E-2</v>
      </c>
      <c r="AW184" s="27">
        <f t="shared" si="49"/>
        <v>8.0270276918128672E-2</v>
      </c>
      <c r="AY184" s="79"/>
    </row>
    <row r="185" spans="1:51" x14ac:dyDescent="0.25">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0.56716712532642322</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0.62068986953889782</v>
      </c>
      <c r="S185" s="27">
        <f t="shared" si="49"/>
        <v>0.59567995442298338</v>
      </c>
      <c r="T185" s="27">
        <f t="shared" si="49"/>
        <v>0.61258506681737179</v>
      </c>
      <c r="U185" s="27">
        <f t="shared" si="49"/>
        <v>0.6268687597783329</v>
      </c>
      <c r="V185" s="27">
        <f t="shared" si="49"/>
        <v>0.64032496531200889</v>
      </c>
      <c r="W185" s="27">
        <f t="shared" si="49"/>
        <v>0.65458388204864981</v>
      </c>
      <c r="X185" s="27">
        <f t="shared" si="49"/>
        <v>0.66830438134050119</v>
      </c>
      <c r="Y185" s="27">
        <f t="shared" si="49"/>
        <v>0.68052036795324078</v>
      </c>
      <c r="Z185" s="27">
        <f t="shared" si="49"/>
        <v>0.69252292909732049</v>
      </c>
      <c r="AA185" s="27">
        <f t="shared" si="49"/>
        <v>0.70456909493958753</v>
      </c>
      <c r="AB185" s="27">
        <f t="shared" si="49"/>
        <v>0.71947506019886931</v>
      </c>
      <c r="AC185" s="27">
        <f t="shared" si="49"/>
        <v>0.73282403802218554</v>
      </c>
      <c r="AD185" s="27">
        <f t="shared" si="49"/>
        <v>0.74827679567031213</v>
      </c>
      <c r="AE185" s="27">
        <f t="shared" si="49"/>
        <v>0.76427003191217846</v>
      </c>
      <c r="AF185" s="27">
        <f t="shared" ref="L185:AW192" si="50">AF1407</f>
        <v>0.78270449195184111</v>
      </c>
      <c r="AG185" s="27">
        <f t="shared" si="50"/>
        <v>0.80241815839258679</v>
      </c>
      <c r="AH185" s="27">
        <f t="shared" si="50"/>
        <v>0.81858054125500712</v>
      </c>
      <c r="AI185" s="27">
        <f t="shared" si="50"/>
        <v>0.83478577875901172</v>
      </c>
      <c r="AJ185" s="27">
        <f t="shared" si="50"/>
        <v>0.85235375931551716</v>
      </c>
      <c r="AK185" s="27">
        <f t="shared" si="50"/>
        <v>0.86987891850277199</v>
      </c>
      <c r="AL185" s="27">
        <f t="shared" si="50"/>
        <v>0.88890926422007976</v>
      </c>
      <c r="AM185" s="27">
        <f t="shared" si="50"/>
        <v>0.90755126049839108</v>
      </c>
      <c r="AN185" s="27">
        <f t="shared" si="50"/>
        <v>0.92861956798204925</v>
      </c>
      <c r="AO185" s="27">
        <f t="shared" si="50"/>
        <v>0.94994891779849933</v>
      </c>
      <c r="AP185" s="27">
        <f t="shared" si="50"/>
        <v>0.97182881392978526</v>
      </c>
      <c r="AQ185" s="27">
        <f t="shared" si="50"/>
        <v>0.99435758356337589</v>
      </c>
      <c r="AR185" s="27">
        <f t="shared" si="50"/>
        <v>1.0177212232392898</v>
      </c>
      <c r="AS185" s="27">
        <f t="shared" si="50"/>
        <v>1.0428609041820094</v>
      </c>
      <c r="AT185" s="27">
        <f t="shared" si="50"/>
        <v>1.0591328338169261</v>
      </c>
      <c r="AU185" s="27">
        <f t="shared" si="50"/>
        <v>1.0740511329803928</v>
      </c>
      <c r="AV185" s="27">
        <f t="shared" si="50"/>
        <v>1.0891933187405669</v>
      </c>
      <c r="AW185" s="27">
        <f t="shared" si="50"/>
        <v>1.1039896549201815</v>
      </c>
      <c r="AY185" s="79"/>
    </row>
    <row r="186" spans="1:51" x14ac:dyDescent="0.25">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2.2910596881616572</v>
      </c>
      <c r="P186" s="27">
        <f t="shared" si="50"/>
        <v>2.2612642885898917</v>
      </c>
      <c r="Q186" s="27">
        <f t="shared" si="50"/>
        <v>2.2487211059946208</v>
      </c>
      <c r="R186" s="27">
        <f t="shared" si="50"/>
        <v>2.2390235702415184</v>
      </c>
      <c r="S186" s="27">
        <f t="shared" si="50"/>
        <v>1.917582032562541</v>
      </c>
      <c r="T186" s="27">
        <f t="shared" si="50"/>
        <v>1.9949306075186419</v>
      </c>
      <c r="U186" s="27">
        <f t="shared" si="50"/>
        <v>2.044288904217296</v>
      </c>
      <c r="V186" s="27">
        <f t="shared" si="50"/>
        <v>2.0845971300541457</v>
      </c>
      <c r="W186" s="27">
        <f t="shared" si="50"/>
        <v>2.1309157041909628</v>
      </c>
      <c r="X186" s="27">
        <f t="shared" si="50"/>
        <v>2.1708192639705723</v>
      </c>
      <c r="Y186" s="27">
        <f t="shared" si="50"/>
        <v>2.1996220085381215</v>
      </c>
      <c r="Z186" s="27">
        <f t="shared" si="50"/>
        <v>2.2293574604127704</v>
      </c>
      <c r="AA186" s="27">
        <f t="shared" si="50"/>
        <v>2.2624467152349834</v>
      </c>
      <c r="AB186" s="27">
        <f t="shared" si="50"/>
        <v>2.3238821657335698</v>
      </c>
      <c r="AC186" s="27">
        <f t="shared" si="50"/>
        <v>2.3743691032177434</v>
      </c>
      <c r="AD186" s="27">
        <f t="shared" si="50"/>
        <v>2.4436189064549914</v>
      </c>
      <c r="AE186" s="27">
        <f t="shared" si="50"/>
        <v>2.517739825358988</v>
      </c>
      <c r="AF186" s="27">
        <f t="shared" si="50"/>
        <v>2.6130234811816759</v>
      </c>
      <c r="AG186" s="27">
        <f t="shared" si="50"/>
        <v>2.7191635068873463</v>
      </c>
      <c r="AH186" s="27">
        <f t="shared" si="50"/>
        <v>2.795020539448708</v>
      </c>
      <c r="AI186" s="27">
        <f t="shared" si="50"/>
        <v>2.8712201092386116</v>
      </c>
      <c r="AJ186" s="27">
        <f t="shared" si="50"/>
        <v>2.9588444821985522</v>
      </c>
      <c r="AK186" s="27">
        <f t="shared" si="50"/>
        <v>3.0460192698370157</v>
      </c>
      <c r="AL186" s="27">
        <f t="shared" si="50"/>
        <v>3.1455909524901542</v>
      </c>
      <c r="AM186" s="27">
        <f t="shared" si="50"/>
        <v>3.2418082968483239</v>
      </c>
      <c r="AN186" s="27">
        <f t="shared" si="50"/>
        <v>3.3576747641873639</v>
      </c>
      <c r="AO186" s="27">
        <f t="shared" si="50"/>
        <v>3.4752934753998708</v>
      </c>
      <c r="AP186" s="27">
        <f t="shared" si="50"/>
        <v>3.597008474768483</v>
      </c>
      <c r="AQ186" s="27">
        <f t="shared" si="50"/>
        <v>3.7235752205638795</v>
      </c>
      <c r="AR186" s="27">
        <f t="shared" si="50"/>
        <v>3.8564324810735506</v>
      </c>
      <c r="AS186" s="27">
        <f t="shared" si="50"/>
        <v>4.0028901226558187</v>
      </c>
      <c r="AT186" s="27">
        <f t="shared" si="50"/>
        <v>4.078718140015364</v>
      </c>
      <c r="AU186" s="27">
        <f t="shared" si="50"/>
        <v>4.144098467699119</v>
      </c>
      <c r="AV186" s="27">
        <f t="shared" si="50"/>
        <v>4.211542823369804</v>
      </c>
      <c r="AW186" s="27">
        <f t="shared" si="50"/>
        <v>4.2766119007305354</v>
      </c>
      <c r="AY186" s="79"/>
    </row>
    <row r="187" spans="1:51" x14ac:dyDescent="0.25">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2.3631963555267654E-2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2.5862077897454101E-2</v>
      </c>
      <c r="S187" s="27">
        <f t="shared" si="50"/>
        <v>2.4819998100957669E-2</v>
      </c>
      <c r="T187" s="27">
        <f t="shared" si="50"/>
        <v>2.5524377784057181E-2</v>
      </c>
      <c r="U187" s="27">
        <f t="shared" si="50"/>
        <v>2.6119531657430559E-2</v>
      </c>
      <c r="V187" s="27">
        <f t="shared" si="50"/>
        <v>2.668020688800039E-2</v>
      </c>
      <c r="W187" s="27">
        <f t="shared" si="50"/>
        <v>2.7274328418693768E-2</v>
      </c>
      <c r="X187" s="27">
        <f t="shared" si="50"/>
        <v>2.7846015889187579E-2</v>
      </c>
      <c r="Y187" s="27">
        <f t="shared" si="50"/>
        <v>2.8355015331385056E-2</v>
      </c>
      <c r="Z187" s="27">
        <f t="shared" si="50"/>
        <v>2.8855122045721715E-2</v>
      </c>
      <c r="AA187" s="27">
        <f t="shared" si="50"/>
        <v>2.9357045622482838E-2</v>
      </c>
      <c r="AB187" s="27">
        <f t="shared" si="50"/>
        <v>2.997812750828625E-2</v>
      </c>
      <c r="AC187" s="27">
        <f t="shared" si="50"/>
        <v>3.0534334917591093E-2</v>
      </c>
      <c r="AD187" s="27">
        <f t="shared" si="50"/>
        <v>3.1178199819596363E-2</v>
      </c>
      <c r="AE187" s="27">
        <f t="shared" si="50"/>
        <v>3.1844584663007464E-2</v>
      </c>
      <c r="AF187" s="27">
        <f t="shared" si="50"/>
        <v>3.2612687164660079E-2</v>
      </c>
      <c r="AG187" s="27">
        <f t="shared" si="50"/>
        <v>3.3434089933024477E-2</v>
      </c>
      <c r="AH187" s="27">
        <f t="shared" si="50"/>
        <v>3.4107522552291991E-2</v>
      </c>
      <c r="AI187" s="27">
        <f t="shared" si="50"/>
        <v>3.4782740781625521E-2</v>
      </c>
      <c r="AJ187" s="27">
        <f t="shared" si="50"/>
        <v>3.5514739971479907E-2</v>
      </c>
      <c r="AK187" s="27">
        <f t="shared" si="50"/>
        <v>3.624495493761553E-2</v>
      </c>
      <c r="AL187" s="27">
        <f t="shared" si="50"/>
        <v>3.7037886009170025E-2</v>
      </c>
      <c r="AM187" s="27">
        <f t="shared" si="50"/>
        <v>3.7814635854099665E-2</v>
      </c>
      <c r="AN187" s="27">
        <f t="shared" si="50"/>
        <v>3.8692481999252085E-2</v>
      </c>
      <c r="AO187" s="27">
        <f t="shared" si="50"/>
        <v>3.9581204908270835E-2</v>
      </c>
      <c r="AP187" s="27">
        <f t="shared" si="50"/>
        <v>4.0492867247074425E-2</v>
      </c>
      <c r="AQ187" s="27">
        <f t="shared" si="50"/>
        <v>4.1431565981807375E-2</v>
      </c>
      <c r="AR187" s="27">
        <f t="shared" si="50"/>
        <v>4.2405050968303784E-2</v>
      </c>
      <c r="AS187" s="27">
        <f t="shared" si="50"/>
        <v>4.3452537674250426E-2</v>
      </c>
      <c r="AT187" s="27">
        <f t="shared" si="50"/>
        <v>4.4130534742371962E-2</v>
      </c>
      <c r="AU187" s="27">
        <f t="shared" si="50"/>
        <v>4.4752130540849741E-2</v>
      </c>
      <c r="AV187" s="27">
        <f t="shared" si="50"/>
        <v>4.5383054947523663E-2</v>
      </c>
      <c r="AW187" s="27">
        <f t="shared" si="50"/>
        <v>4.5999568955007598E-2</v>
      </c>
      <c r="AY187" s="79"/>
    </row>
    <row r="188" spans="1:51" x14ac:dyDescent="0.25">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9.5803753116994225E-2</v>
      </c>
      <c r="O188" s="27">
        <f t="shared" si="50"/>
        <v>9.5460820340069155E-2</v>
      </c>
      <c r="P188" s="27">
        <f t="shared" si="50"/>
        <v>9.4219345357912251E-2</v>
      </c>
      <c r="Q188" s="27">
        <f t="shared" si="50"/>
        <v>9.3696712749775951E-2</v>
      </c>
      <c r="R188" s="27">
        <f t="shared" si="50"/>
        <v>9.3292648760063338E-2</v>
      </c>
      <c r="S188" s="27">
        <f t="shared" si="50"/>
        <v>7.9899251356772616E-2</v>
      </c>
      <c r="T188" s="27">
        <f t="shared" si="50"/>
        <v>8.3122108646610154E-2</v>
      </c>
      <c r="U188" s="27">
        <f t="shared" si="50"/>
        <v>8.5178704342387404E-2</v>
      </c>
      <c r="V188" s="27">
        <f t="shared" si="50"/>
        <v>8.6858213752256136E-2</v>
      </c>
      <c r="W188" s="27">
        <f t="shared" si="50"/>
        <v>8.8788154341290212E-2</v>
      </c>
      <c r="X188" s="27">
        <f t="shared" si="50"/>
        <v>9.0450802665440602E-2</v>
      </c>
      <c r="Y188" s="27">
        <f t="shared" si="50"/>
        <v>9.1650917022421813E-2</v>
      </c>
      <c r="Z188" s="27">
        <f t="shared" si="50"/>
        <v>9.2889894183865521E-2</v>
      </c>
      <c r="AA188" s="27">
        <f t="shared" si="50"/>
        <v>9.4268613134791082E-2</v>
      </c>
      <c r="AB188" s="27">
        <f t="shared" si="50"/>
        <v>9.6828423572232161E-2</v>
      </c>
      <c r="AC188" s="27">
        <f t="shared" si="50"/>
        <v>9.8932045967406068E-2</v>
      </c>
      <c r="AD188" s="27">
        <f t="shared" si="50"/>
        <v>0.10181745443562475</v>
      </c>
      <c r="AE188" s="27">
        <f t="shared" si="50"/>
        <v>0.10490582605662462</v>
      </c>
      <c r="AF188" s="27">
        <f t="shared" si="50"/>
        <v>0.10887597838256992</v>
      </c>
      <c r="AG188" s="27">
        <f t="shared" si="50"/>
        <v>0.11329847945363954</v>
      </c>
      <c r="AH188" s="27">
        <f t="shared" si="50"/>
        <v>0.11645918914369628</v>
      </c>
      <c r="AI188" s="27">
        <f t="shared" si="50"/>
        <v>0.11963417121827559</v>
      </c>
      <c r="AJ188" s="27">
        <f t="shared" si="50"/>
        <v>0.12328518675827312</v>
      </c>
      <c r="AK188" s="27">
        <f t="shared" si="50"/>
        <v>0.12691746957654246</v>
      </c>
      <c r="AL188" s="27">
        <f t="shared" si="50"/>
        <v>0.13106628968708986</v>
      </c>
      <c r="AM188" s="27">
        <f t="shared" si="50"/>
        <v>0.13507534570201363</v>
      </c>
      <c r="AN188" s="27">
        <f t="shared" si="50"/>
        <v>0.13990311517447362</v>
      </c>
      <c r="AO188" s="27">
        <f t="shared" si="50"/>
        <v>0.14480389480832806</v>
      </c>
      <c r="AP188" s="27">
        <f t="shared" si="50"/>
        <v>0.1498753531153536</v>
      </c>
      <c r="AQ188" s="27">
        <f t="shared" si="50"/>
        <v>0.15514896752349511</v>
      </c>
      <c r="AR188" s="27">
        <f t="shared" si="50"/>
        <v>0.1606846867113981</v>
      </c>
      <c r="AS188" s="27">
        <f t="shared" si="50"/>
        <v>0.16678708844399262</v>
      </c>
      <c r="AT188" s="27">
        <f t="shared" si="50"/>
        <v>0.16994658916730698</v>
      </c>
      <c r="AU188" s="27">
        <f t="shared" si="50"/>
        <v>0.17267076948746343</v>
      </c>
      <c r="AV188" s="27">
        <f t="shared" si="50"/>
        <v>0.175480950973742</v>
      </c>
      <c r="AW188" s="27">
        <f t="shared" si="50"/>
        <v>0.17819216253043912</v>
      </c>
      <c r="AY188" s="79"/>
    </row>
    <row r="189" spans="1:51" x14ac:dyDescent="0.25">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5.9641811308270655E-2</v>
      </c>
      <c r="T189" s="27">
        <f t="shared" si="50"/>
        <v>6.043426420562531E-2</v>
      </c>
      <c r="U189" s="27">
        <f t="shared" si="50"/>
        <v>6.1081376578117977E-2</v>
      </c>
      <c r="V189" s="27">
        <f t="shared" si="50"/>
        <v>6.1685332936175313E-2</v>
      </c>
      <c r="W189" s="27">
        <f t="shared" si="50"/>
        <v>6.2340744626146333E-2</v>
      </c>
      <c r="X189" s="27">
        <f t="shared" si="50"/>
        <v>6.2969755029274155E-2</v>
      </c>
      <c r="Y189" s="27">
        <f t="shared" si="50"/>
        <v>6.3507819898305687E-2</v>
      </c>
      <c r="Z189" s="27">
        <f t="shared" si="50"/>
        <v>6.4028778067066902E-2</v>
      </c>
      <c r="AA189" s="27">
        <f t="shared" si="50"/>
        <v>6.4546721745703667E-2</v>
      </c>
      <c r="AB189" s="27">
        <f t="shared" si="50"/>
        <v>6.521919950445268E-2</v>
      </c>
      <c r="AC189" s="27">
        <f t="shared" si="50"/>
        <v>6.5796692253485931E-2</v>
      </c>
      <c r="AD189" s="27">
        <f t="shared" si="50"/>
        <v>6.6490173416900639E-2</v>
      </c>
      <c r="AE189" s="27">
        <f t="shared" si="50"/>
        <v>6.7211267136014843E-2</v>
      </c>
      <c r="AF189" s="27">
        <f t="shared" si="50"/>
        <v>6.8064295031581748E-2</v>
      </c>
      <c r="AG189" s="27">
        <f t="shared" si="50"/>
        <v>6.8983586692724724E-2</v>
      </c>
      <c r="AH189" s="27">
        <f t="shared" si="50"/>
        <v>6.9703775564882359E-2</v>
      </c>
      <c r="AI189" s="27">
        <f t="shared" si="50"/>
        <v>7.042381859394542E-2</v>
      </c>
      <c r="AJ189" s="27">
        <f t="shared" si="50"/>
        <v>7.1215265502280342E-2</v>
      </c>
      <c r="AK189" s="27">
        <f t="shared" si="50"/>
        <v>7.2001113642181966E-2</v>
      </c>
      <c r="AL189" s="27">
        <f t="shared" si="50"/>
        <v>7.2864774434639193E-2</v>
      </c>
      <c r="AM189" s="27">
        <f t="shared" si="50"/>
        <v>7.3703564093754587E-2</v>
      </c>
      <c r="AN189" s="27">
        <f t="shared" si="50"/>
        <v>7.4668573445140565E-2</v>
      </c>
      <c r="AO189" s="27">
        <f t="shared" si="50"/>
        <v>7.5642882394362801E-2</v>
      </c>
      <c r="AP189" s="27">
        <f t="shared" si="50"/>
        <v>7.6641726328613172E-2</v>
      </c>
      <c r="AQ189" s="27">
        <f t="shared" si="50"/>
        <v>7.7670012007843584E-2</v>
      </c>
      <c r="AR189" s="27">
        <f t="shared" si="50"/>
        <v>7.8737223391678227E-2</v>
      </c>
      <c r="AS189" s="27">
        <f t="shared" si="50"/>
        <v>7.9892742991883328E-2</v>
      </c>
      <c r="AT189" s="27">
        <f t="shared" si="50"/>
        <v>8.0576963713516872E-2</v>
      </c>
      <c r="AU189" s="27">
        <f t="shared" si="50"/>
        <v>8.1187456859738785E-2</v>
      </c>
      <c r="AV189" s="27">
        <f t="shared" si="50"/>
        <v>8.1807117652367575E-2</v>
      </c>
      <c r="AW189" s="27">
        <f t="shared" si="50"/>
        <v>8.2406141624268278E-2</v>
      </c>
      <c r="AY189" s="79"/>
    </row>
    <row r="190" spans="1:51" x14ac:dyDescent="0.25">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0.26114955156117181</v>
      </c>
      <c r="T190" s="27">
        <f t="shared" si="50"/>
        <v>0.26461941128269945</v>
      </c>
      <c r="U190" s="27">
        <f t="shared" si="50"/>
        <v>0.2674528783116043</v>
      </c>
      <c r="V190" s="27">
        <f t="shared" si="50"/>
        <v>0.27009738102890052</v>
      </c>
      <c r="W190" s="27">
        <f t="shared" si="50"/>
        <v>0.27296718771601136</v>
      </c>
      <c r="X190" s="27">
        <f t="shared" si="50"/>
        <v>0.2757213928801554</v>
      </c>
      <c r="Y190" s="27">
        <f t="shared" si="50"/>
        <v>0.27807738100620549</v>
      </c>
      <c r="Z190" s="27">
        <f t="shared" si="50"/>
        <v>0.28035846518473473</v>
      </c>
      <c r="AA190" s="27">
        <f t="shared" si="50"/>
        <v>0.28262635001993552</v>
      </c>
      <c r="AB190" s="27">
        <f t="shared" si="50"/>
        <v>0.28557088274420922</v>
      </c>
      <c r="AC190" s="27">
        <f t="shared" si="50"/>
        <v>0.2880995110526347</v>
      </c>
      <c r="AD190" s="27">
        <f t="shared" si="50"/>
        <v>0.29113600995951411</v>
      </c>
      <c r="AE190" s="27">
        <f t="shared" si="50"/>
        <v>0.29429341409009835</v>
      </c>
      <c r="AF190" s="27">
        <f t="shared" si="50"/>
        <v>0.29802850944535247</v>
      </c>
      <c r="AG190" s="27">
        <f t="shared" si="50"/>
        <v>0.30205374945391877</v>
      </c>
      <c r="AH190" s="27">
        <f t="shared" si="50"/>
        <v>0.30520719159254189</v>
      </c>
      <c r="AI190" s="27">
        <f t="shared" si="50"/>
        <v>0.30835999513790457</v>
      </c>
      <c r="AJ190" s="27">
        <f t="shared" si="50"/>
        <v>0.3118254500035833</v>
      </c>
      <c r="AK190" s="27">
        <f t="shared" si="50"/>
        <v>0.31526638992188577</v>
      </c>
      <c r="AL190" s="27">
        <f t="shared" si="50"/>
        <v>0.31904804282114807</v>
      </c>
      <c r="AM190" s="27">
        <f t="shared" si="50"/>
        <v>0.32272079417673527</v>
      </c>
      <c r="AN190" s="27">
        <f t="shared" si="50"/>
        <v>0.32694621513292005</v>
      </c>
      <c r="AO190" s="27">
        <f t="shared" si="50"/>
        <v>0.33121235560702972</v>
      </c>
      <c r="AP190" s="27">
        <f t="shared" si="50"/>
        <v>0.3355859257550059</v>
      </c>
      <c r="AQ190" s="27">
        <f t="shared" si="50"/>
        <v>0.34008841047365079</v>
      </c>
      <c r="AR190" s="27">
        <f t="shared" si="50"/>
        <v>0.34476133653333862</v>
      </c>
      <c r="AS190" s="27">
        <f t="shared" si="50"/>
        <v>0.34982093178697676</v>
      </c>
      <c r="AT190" s="27">
        <f t="shared" si="50"/>
        <v>0.35281688262589234</v>
      </c>
      <c r="AU190" s="27">
        <f t="shared" si="50"/>
        <v>0.35549000753390314</v>
      </c>
      <c r="AV190" s="27">
        <f t="shared" si="50"/>
        <v>0.35820327419307002</v>
      </c>
      <c r="AW190" s="27">
        <f t="shared" si="50"/>
        <v>0.36082617980584042</v>
      </c>
      <c r="AY190" s="79"/>
    </row>
    <row r="191" spans="1:51" x14ac:dyDescent="0.25">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1.1619612942227023E-2</v>
      </c>
      <c r="T191" s="27">
        <f t="shared" si="50"/>
        <v>1.177400121012543E-2</v>
      </c>
      <c r="U191" s="27">
        <f t="shared" si="50"/>
        <v>1.190007376113544E-2</v>
      </c>
      <c r="V191" s="27">
        <f t="shared" si="50"/>
        <v>1.2017738516123354E-2</v>
      </c>
      <c r="W191" s="27">
        <f t="shared" si="50"/>
        <v>1.2145427967335877E-2</v>
      </c>
      <c r="X191" s="27">
        <f t="shared" si="50"/>
        <v>1.2267973833409636E-2</v>
      </c>
      <c r="Y191" s="27">
        <f t="shared" si="50"/>
        <v>1.2372801392781385E-2</v>
      </c>
      <c r="Z191" s="27">
        <f t="shared" si="50"/>
        <v>1.2474296168800325E-2</v>
      </c>
      <c r="AA191" s="27">
        <f t="shared" si="50"/>
        <v>1.2575203651983986E-2</v>
      </c>
      <c r="AB191" s="27">
        <f t="shared" si="50"/>
        <v>1.2706217970588964E-2</v>
      </c>
      <c r="AC191" s="27">
        <f t="shared" si="50"/>
        <v>1.281872699862679E-2</v>
      </c>
      <c r="AD191" s="27">
        <f t="shared" si="50"/>
        <v>1.2953833269292428E-2</v>
      </c>
      <c r="AE191" s="27">
        <f t="shared" si="50"/>
        <v>1.3094319108461041E-2</v>
      </c>
      <c r="AF191" s="27">
        <f t="shared" si="50"/>
        <v>1.3260508795829495E-2</v>
      </c>
      <c r="AG191" s="27">
        <f t="shared" si="50"/>
        <v>1.3439608206950445E-2</v>
      </c>
      <c r="AH191" s="27">
        <f t="shared" si="50"/>
        <v>1.3579917760872567E-2</v>
      </c>
      <c r="AI191" s="27">
        <f t="shared" si="50"/>
        <v>1.3720198901165522E-2</v>
      </c>
      <c r="AJ191" s="27">
        <f t="shared" si="50"/>
        <v>1.3874391178989566E-2</v>
      </c>
      <c r="AK191" s="27">
        <f t="shared" si="50"/>
        <v>1.4027492686417455E-2</v>
      </c>
      <c r="AL191" s="27">
        <f t="shared" si="50"/>
        <v>1.4195753909569451E-2</v>
      </c>
      <c r="AM191" s="27">
        <f t="shared" si="50"/>
        <v>1.4359169657097425E-2</v>
      </c>
      <c r="AN191" s="27">
        <f t="shared" si="50"/>
        <v>1.4547175938308062E-2</v>
      </c>
      <c r="AO191" s="27">
        <f t="shared" si="50"/>
        <v>1.4736993997615399E-2</v>
      </c>
      <c r="AP191" s="27">
        <f t="shared" si="50"/>
        <v>1.4931592043031754E-2</v>
      </c>
      <c r="AQ191" s="27">
        <f t="shared" si="50"/>
        <v>1.5131926025595346E-2</v>
      </c>
      <c r="AR191" s="27">
        <f t="shared" si="50"/>
        <v>1.5339843641369999E-2</v>
      </c>
      <c r="AS191" s="27">
        <f t="shared" si="50"/>
        <v>1.5564965752972906E-2</v>
      </c>
      <c r="AT191" s="27">
        <f t="shared" si="50"/>
        <v>1.5698267874052697E-2</v>
      </c>
      <c r="AU191" s="27">
        <f t="shared" si="50"/>
        <v>1.5817206147511829E-2</v>
      </c>
      <c r="AV191" s="27">
        <f t="shared" si="50"/>
        <v>1.5937930491858186E-2</v>
      </c>
      <c r="AW191" s="27">
        <f t="shared" si="50"/>
        <v>1.6054634303226775E-2</v>
      </c>
      <c r="AY191" s="79"/>
    </row>
    <row r="192" spans="1:51" x14ac:dyDescent="0.25">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0.41647291639602518</v>
      </c>
      <c r="T192" s="27">
        <f t="shared" si="50"/>
        <v>0.42451313630685894</v>
      </c>
      <c r="U192" s="27">
        <f t="shared" ref="L192:AW198" si="51">U1414</f>
        <v>0.4286991163276202</v>
      </c>
      <c r="V192" s="27">
        <f t="shared" si="51"/>
        <v>0.43157432624643138</v>
      </c>
      <c r="W192" s="27">
        <f t="shared" si="51"/>
        <v>0.43515982036417711</v>
      </c>
      <c r="X192" s="27">
        <f t="shared" si="51"/>
        <v>0.43781914980719577</v>
      </c>
      <c r="Y192" s="27">
        <f t="shared" si="51"/>
        <v>0.4387616341293572</v>
      </c>
      <c r="Z192" s="27">
        <f t="shared" si="51"/>
        <v>0.43955846787949271</v>
      </c>
      <c r="AA192" s="27">
        <f t="shared" si="51"/>
        <v>0.44050931708898167</v>
      </c>
      <c r="AB192" s="27">
        <f t="shared" si="51"/>
        <v>0.44468815973711034</v>
      </c>
      <c r="AC192" s="27">
        <f t="shared" si="51"/>
        <v>0.44717916776077588</v>
      </c>
      <c r="AD192" s="27">
        <f t="shared" si="51"/>
        <v>0.44795787394049319</v>
      </c>
      <c r="AE192" s="27">
        <f t="shared" si="51"/>
        <v>0.44893794812886795</v>
      </c>
      <c r="AF192" s="27">
        <f t="shared" si="51"/>
        <v>0.45195950346387948</v>
      </c>
      <c r="AG192" s="27">
        <f t="shared" si="51"/>
        <v>0.45571709675818911</v>
      </c>
      <c r="AH192" s="27">
        <f t="shared" si="51"/>
        <v>0.45560947851100364</v>
      </c>
      <c r="AI192" s="27">
        <f t="shared" si="51"/>
        <v>0.45517080807564986</v>
      </c>
      <c r="AJ192" s="27">
        <f t="shared" si="51"/>
        <v>0.45557129458330387</v>
      </c>
      <c r="AK192" s="27">
        <f t="shared" si="51"/>
        <v>0.45551103520168579</v>
      </c>
      <c r="AL192" s="27">
        <f t="shared" si="51"/>
        <v>0.45629339680693076</v>
      </c>
      <c r="AM192" s="27">
        <f t="shared" si="51"/>
        <v>0.4562855211456151</v>
      </c>
      <c r="AN192" s="27">
        <f t="shared" si="51"/>
        <v>0.46007027411432189</v>
      </c>
      <c r="AO192" s="27">
        <f t="shared" si="51"/>
        <v>0.46360970707427518</v>
      </c>
      <c r="AP192" s="27">
        <f t="shared" si="51"/>
        <v>0.46711770616793746</v>
      </c>
      <c r="AQ192" s="27">
        <f t="shared" si="51"/>
        <v>0.47064653123907496</v>
      </c>
      <c r="AR192" s="27">
        <f t="shared" si="51"/>
        <v>0.47430490918472545</v>
      </c>
      <c r="AS192" s="27">
        <f t="shared" si="51"/>
        <v>0.47871314406279569</v>
      </c>
      <c r="AT192" s="27">
        <f t="shared" si="51"/>
        <v>0.47652467640913432</v>
      </c>
      <c r="AU192" s="27">
        <f t="shared" si="51"/>
        <v>0.47320373370283142</v>
      </c>
      <c r="AV192" s="27">
        <f t="shared" si="51"/>
        <v>0.46984529022543825</v>
      </c>
      <c r="AW192" s="27">
        <f t="shared" si="51"/>
        <v>0.46608012511214003</v>
      </c>
      <c r="AY192" s="79"/>
    </row>
    <row r="193" spans="1:51" x14ac:dyDescent="0.25">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0.63790918193935475</v>
      </c>
      <c r="T193" s="27">
        <f t="shared" si="51"/>
        <v>0.650224340750439</v>
      </c>
      <c r="U193" s="27">
        <f t="shared" si="51"/>
        <v>0.65663598238554377</v>
      </c>
      <c r="V193" s="27">
        <f t="shared" si="51"/>
        <v>0.66103992495901154</v>
      </c>
      <c r="W193" s="27">
        <f t="shared" si="51"/>
        <v>0.66653180577395654</v>
      </c>
      <c r="X193" s="27">
        <f t="shared" si="51"/>
        <v>0.67060508545846376</v>
      </c>
      <c r="Y193" s="27">
        <f t="shared" si="51"/>
        <v>0.672048683299455</v>
      </c>
      <c r="Z193" s="27">
        <f t="shared" si="51"/>
        <v>0.67326918899305277</v>
      </c>
      <c r="AA193" s="27">
        <f t="shared" si="51"/>
        <v>0.67472559928407883</v>
      </c>
      <c r="AB193" s="27">
        <f t="shared" si="51"/>
        <v>0.68112630864638002</v>
      </c>
      <c r="AC193" s="27">
        <f t="shared" si="51"/>
        <v>0.68494177137642187</v>
      </c>
      <c r="AD193" s="27">
        <f t="shared" si="51"/>
        <v>0.68613451117418145</v>
      </c>
      <c r="AE193" s="27">
        <f t="shared" si="51"/>
        <v>0.68763568519806828</v>
      </c>
      <c r="AF193" s="27">
        <f t="shared" si="51"/>
        <v>0.6922637842077739</v>
      </c>
      <c r="AG193" s="27">
        <f t="shared" si="51"/>
        <v>0.69801926834627781</v>
      </c>
      <c r="AH193" s="27">
        <f t="shared" si="51"/>
        <v>0.69785443009312609</v>
      </c>
      <c r="AI193" s="27">
        <f t="shared" si="51"/>
        <v>0.69718252109846901</v>
      </c>
      <c r="AJ193" s="27">
        <f t="shared" si="51"/>
        <v>0.69779594398965272</v>
      </c>
      <c r="AK193" s="27">
        <f t="shared" si="51"/>
        <v>0.69770364503978377</v>
      </c>
      <c r="AL193" s="27">
        <f t="shared" si="51"/>
        <v>0.69890198383189894</v>
      </c>
      <c r="AM193" s="27">
        <f t="shared" si="51"/>
        <v>0.69888992072654588</v>
      </c>
      <c r="AN193" s="27">
        <f t="shared" si="51"/>
        <v>0.70468700518284833</v>
      </c>
      <c r="AO193" s="27">
        <f t="shared" si="51"/>
        <v>0.71010833438608023</v>
      </c>
      <c r="AP193" s="27">
        <f t="shared" si="51"/>
        <v>0.71548151651625824</v>
      </c>
      <c r="AQ193" s="27">
        <f t="shared" si="51"/>
        <v>0.72088659767691576</v>
      </c>
      <c r="AR193" s="27">
        <f t="shared" si="51"/>
        <v>0.72649011423383802</v>
      </c>
      <c r="AS193" s="27">
        <f t="shared" si="51"/>
        <v>0.73324218236158256</v>
      </c>
      <c r="AT193" s="27">
        <f t="shared" si="51"/>
        <v>0.72989011898438005</v>
      </c>
      <c r="AU193" s="27">
        <f t="shared" si="51"/>
        <v>0.72480345005191393</v>
      </c>
      <c r="AV193" s="27">
        <f t="shared" si="51"/>
        <v>0.71965934140304277</v>
      </c>
      <c r="AW193" s="27">
        <f t="shared" si="51"/>
        <v>0.71389225955273872</v>
      </c>
      <c r="AY193" s="79"/>
    </row>
    <row r="194" spans="1:51" x14ac:dyDescent="0.25">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1.0806972456941153</v>
      </c>
      <c r="O194" s="27">
        <f t="shared" si="51"/>
        <v>1.1032367943433712</v>
      </c>
      <c r="P194" s="27">
        <f t="shared" si="51"/>
        <v>1.1187666946803865</v>
      </c>
      <c r="Q194" s="27">
        <f t="shared" si="51"/>
        <v>1.1399714801203362</v>
      </c>
      <c r="R194" s="27">
        <f t="shared" si="51"/>
        <v>1.1622002864669057</v>
      </c>
      <c r="S194" s="27">
        <f t="shared" si="51"/>
        <v>1.0735880393445663</v>
      </c>
      <c r="T194" s="27">
        <f t="shared" si="51"/>
        <v>1.1206791752670291</v>
      </c>
      <c r="U194" s="27">
        <f t="shared" si="51"/>
        <v>1.1586218116882778</v>
      </c>
      <c r="V194" s="27">
        <f t="shared" si="51"/>
        <v>1.193755876753942</v>
      </c>
      <c r="W194" s="27">
        <f t="shared" si="51"/>
        <v>1.2315791498975122</v>
      </c>
      <c r="X194" s="27">
        <f t="shared" si="51"/>
        <v>1.2675193224067141</v>
      </c>
      <c r="Y194" s="27">
        <f t="shared" si="51"/>
        <v>1.2990815062418122</v>
      </c>
      <c r="Z194" s="27">
        <f t="shared" si="51"/>
        <v>1.330705924484584</v>
      </c>
      <c r="AA194" s="27">
        <f t="shared" si="51"/>
        <v>1.3633125373913351</v>
      </c>
      <c r="AB194" s="27">
        <f t="shared" si="51"/>
        <v>1.4066784058095376</v>
      </c>
      <c r="AC194" s="27">
        <f t="shared" si="51"/>
        <v>1.4456064067190921</v>
      </c>
      <c r="AD194" s="27">
        <f t="shared" si="51"/>
        <v>1.4961474550120406</v>
      </c>
      <c r="AE194" s="27">
        <f t="shared" si="51"/>
        <v>1.5492410156104657</v>
      </c>
      <c r="AF194" s="27">
        <f t="shared" si="51"/>
        <v>1.6116224355839281</v>
      </c>
      <c r="AG194" s="27">
        <f t="shared" si="51"/>
        <v>1.679324833990389</v>
      </c>
      <c r="AH194" s="27">
        <f t="shared" si="51"/>
        <v>1.7352457952977047</v>
      </c>
      <c r="AI194" s="27">
        <f t="shared" si="51"/>
        <v>1.7919814632369884</v>
      </c>
      <c r="AJ194" s="27">
        <f t="shared" si="51"/>
        <v>1.8542876245355222</v>
      </c>
      <c r="AK194" s="27">
        <f t="shared" si="51"/>
        <v>1.9171712808139438</v>
      </c>
      <c r="AL194" s="27">
        <f t="shared" si="51"/>
        <v>1.9862598301241912</v>
      </c>
      <c r="AM194" s="27">
        <f t="shared" si="51"/>
        <v>2.0547366446751507</v>
      </c>
      <c r="AN194" s="27">
        <f t="shared" si="51"/>
        <v>2.1302358375538848</v>
      </c>
      <c r="AO194" s="27">
        <f t="shared" si="51"/>
        <v>2.2074011478677935</v>
      </c>
      <c r="AP194" s="27">
        <f t="shared" si="51"/>
        <v>2.2873197269602517</v>
      </c>
      <c r="AQ194" s="27">
        <f t="shared" si="51"/>
        <v>2.3703865568909399</v>
      </c>
      <c r="AR194" s="27">
        <f t="shared" si="51"/>
        <v>2.4573278020022085</v>
      </c>
      <c r="AS194" s="27">
        <f t="shared" si="51"/>
        <v>2.551672114039726</v>
      </c>
      <c r="AT194" s="27">
        <f t="shared" si="51"/>
        <v>2.6136497793637963</v>
      </c>
      <c r="AU194" s="27">
        <f t="shared" si="51"/>
        <v>2.6711405705973985</v>
      </c>
      <c r="AV194" s="27">
        <f t="shared" si="51"/>
        <v>2.7300457042892705</v>
      </c>
      <c r="AW194" s="27">
        <f t="shared" si="51"/>
        <v>2.7882253522868798</v>
      </c>
      <c r="AY194" s="79"/>
    </row>
    <row r="195" spans="1:51" x14ac:dyDescent="0.25">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0.11740318150277544</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0.11945208166397166</v>
      </c>
      <c r="T195" s="27">
        <f t="shared" si="51"/>
        <v>0.11996589244916799</v>
      </c>
      <c r="U195" s="27">
        <f t="shared" si="51"/>
        <v>0.12053453259501594</v>
      </c>
      <c r="V195" s="27">
        <f t="shared" si="51"/>
        <v>0.12113119194780692</v>
      </c>
      <c r="W195" s="27">
        <f t="shared" si="51"/>
        <v>0.12176155038943258</v>
      </c>
      <c r="X195" s="27">
        <f t="shared" si="51"/>
        <v>0.12242164450013776</v>
      </c>
      <c r="Y195" s="27">
        <f t="shared" si="51"/>
        <v>0.12303316997803727</v>
      </c>
      <c r="Z195" s="27">
        <f t="shared" si="51"/>
        <v>0.12359567571233554</v>
      </c>
      <c r="AA195" s="27">
        <f t="shared" si="51"/>
        <v>0.12410672884634125</v>
      </c>
      <c r="AB195" s="27">
        <f t="shared" si="51"/>
        <v>0.12456935317880485</v>
      </c>
      <c r="AC195" s="27">
        <f t="shared" si="51"/>
        <v>0.12497188029607036</v>
      </c>
      <c r="AD195" s="27">
        <f t="shared" si="51"/>
        <v>0.12536989596586467</v>
      </c>
      <c r="AE195" s="27">
        <f t="shared" si="51"/>
        <v>0.12575896751332971</v>
      </c>
      <c r="AF195" s="27">
        <f t="shared" si="51"/>
        <v>0.12614177638163557</v>
      </c>
      <c r="AG195" s="27">
        <f t="shared" si="51"/>
        <v>0.12651484622650078</v>
      </c>
      <c r="AH195" s="27">
        <f t="shared" si="51"/>
        <v>0.12686745922982584</v>
      </c>
      <c r="AI195" s="27">
        <f t="shared" si="51"/>
        <v>0.12721208055263392</v>
      </c>
      <c r="AJ195" s="27">
        <f t="shared" si="51"/>
        <v>0.12755050797833958</v>
      </c>
      <c r="AK195" s="27">
        <f t="shared" si="51"/>
        <v>0.12787915025688415</v>
      </c>
      <c r="AL195" s="27">
        <f t="shared" si="51"/>
        <v>0.12820031427030817</v>
      </c>
      <c r="AM195" s="27">
        <f t="shared" si="51"/>
        <v>0.12850954378673363</v>
      </c>
      <c r="AN195" s="27">
        <f t="shared" si="51"/>
        <v>0.12881344298730901</v>
      </c>
      <c r="AO195" s="27">
        <f t="shared" si="51"/>
        <v>0.12910712424209544</v>
      </c>
      <c r="AP195" s="27">
        <f t="shared" si="51"/>
        <v>0.12939055437105906</v>
      </c>
      <c r="AQ195" s="27">
        <f t="shared" si="51"/>
        <v>0.12966334958227196</v>
      </c>
      <c r="AR195" s="27">
        <f t="shared" si="51"/>
        <v>0.12992531849335337</v>
      </c>
      <c r="AS195" s="27">
        <f t="shared" si="51"/>
        <v>0.13017961587308713</v>
      </c>
      <c r="AT195" s="27">
        <f t="shared" si="51"/>
        <v>0.1304053609764971</v>
      </c>
      <c r="AU195" s="27">
        <f t="shared" si="51"/>
        <v>0.13061661327960919</v>
      </c>
      <c r="AV195" s="27">
        <f t="shared" si="51"/>
        <v>0.13081596944979548</v>
      </c>
      <c r="AW195" s="27">
        <f t="shared" si="51"/>
        <v>0.13100193530910495</v>
      </c>
      <c r="AY195" s="79"/>
    </row>
    <row r="196" spans="1:51" x14ac:dyDescent="0.25">
      <c r="A196" s="95" t="str">
        <f t="shared" si="45"/>
        <v>FA Sheep MMN2O</v>
      </c>
      <c r="B196" s="95" t="s">
        <v>962</v>
      </c>
      <c r="C196" s="95" t="s">
        <v>1328</v>
      </c>
      <c r="D196" t="s">
        <v>15</v>
      </c>
      <c r="E196" t="s">
        <v>657</v>
      </c>
      <c r="F196" t="s">
        <v>18</v>
      </c>
      <c r="G196" t="s">
        <v>123</v>
      </c>
      <c r="H196" t="s">
        <v>1227</v>
      </c>
      <c r="I196" t="s">
        <v>139</v>
      </c>
      <c r="J196" t="s">
        <v>287</v>
      </c>
      <c r="K196" s="27">
        <f t="shared" si="47"/>
        <v>6.2665450726748353E-2</v>
      </c>
      <c r="L196" s="27">
        <f t="shared" si="51"/>
        <v>6.269933373655362E-2</v>
      </c>
      <c r="M196" s="27">
        <f t="shared" si="51"/>
        <v>6.2780346741822507E-2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6.3875978571495157E-2</v>
      </c>
      <c r="T196" s="27">
        <f t="shared" si="51"/>
        <v>6.4150734492428599E-2</v>
      </c>
      <c r="U196" s="27">
        <f t="shared" si="51"/>
        <v>6.4454809944820071E-2</v>
      </c>
      <c r="V196" s="27">
        <f t="shared" si="51"/>
        <v>6.4773868428376444E-2</v>
      </c>
      <c r="W196" s="27">
        <f t="shared" si="51"/>
        <v>6.5110947211339046E-2</v>
      </c>
      <c r="X196" s="27">
        <f t="shared" si="51"/>
        <v>6.5463926888907065E-2</v>
      </c>
      <c r="Y196" s="27">
        <f t="shared" si="51"/>
        <v>6.5790934905662388E-2</v>
      </c>
      <c r="Z196" s="27">
        <f t="shared" si="51"/>
        <v>6.6091730033967122E-2</v>
      </c>
      <c r="AA196" s="27">
        <f t="shared" si="51"/>
        <v>6.6365011324522383E-2</v>
      </c>
      <c r="AB196" s="27">
        <f t="shared" si="51"/>
        <v>6.6612395727836712E-2</v>
      </c>
      <c r="AC196" s="27">
        <f t="shared" si="51"/>
        <v>6.6827643659549019E-2</v>
      </c>
      <c r="AD196" s="27">
        <f t="shared" si="51"/>
        <v>6.7040479133328515E-2</v>
      </c>
      <c r="AE196" s="27">
        <f t="shared" si="51"/>
        <v>6.7248531814223342E-2</v>
      </c>
      <c r="AF196" s="27">
        <f t="shared" si="51"/>
        <v>6.7453235581024756E-2</v>
      </c>
      <c r="AG196" s="27">
        <f t="shared" si="51"/>
        <v>6.7652731488373724E-2</v>
      </c>
      <c r="AH196" s="27">
        <f t="shared" si="51"/>
        <v>6.7841288274749237E-2</v>
      </c>
      <c r="AI196" s="27">
        <f t="shared" si="51"/>
        <v>6.8025571578349556E-2</v>
      </c>
      <c r="AJ196" s="27">
        <f t="shared" si="51"/>
        <v>6.8206542748472723E-2</v>
      </c>
      <c r="AK196" s="27">
        <f t="shared" si="51"/>
        <v>6.8382281394878702E-2</v>
      </c>
      <c r="AL196" s="27">
        <f t="shared" si="51"/>
        <v>6.8554021102999629E-2</v>
      </c>
      <c r="AM196" s="27">
        <f t="shared" si="51"/>
        <v>6.8719378940968759E-2</v>
      </c>
      <c r="AN196" s="27">
        <f t="shared" si="51"/>
        <v>6.8881886438146203E-2</v>
      </c>
      <c r="AO196" s="27">
        <f t="shared" si="51"/>
        <v>6.9038929976243418E-2</v>
      </c>
      <c r="AP196" s="27">
        <f t="shared" si="51"/>
        <v>6.919049181252121E-2</v>
      </c>
      <c r="AQ196" s="27">
        <f t="shared" si="51"/>
        <v>6.933636671753006E-2</v>
      </c>
      <c r="AR196" s="27">
        <f t="shared" si="51"/>
        <v>6.9476452351179455E-2</v>
      </c>
      <c r="AS196" s="27">
        <f t="shared" si="51"/>
        <v>6.9612435699082542E-2</v>
      </c>
      <c r="AT196" s="27">
        <f t="shared" si="51"/>
        <v>6.9733150961530599E-2</v>
      </c>
      <c r="AU196" s="27">
        <f t="shared" si="51"/>
        <v>6.9846116323027854E-2</v>
      </c>
      <c r="AV196" s="27">
        <f t="shared" si="51"/>
        <v>6.9952720329232901E-2</v>
      </c>
      <c r="AW196" s="27">
        <f t="shared" si="51"/>
        <v>7.0052163981271523E-2</v>
      </c>
      <c r="AY196" s="79"/>
    </row>
    <row r="197" spans="1:51" x14ac:dyDescent="0.25">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1.5059853867070929E-2</v>
      </c>
      <c r="T197" s="27">
        <f t="shared" si="51"/>
        <v>1.5167124625631526E-2</v>
      </c>
      <c r="U197" s="27">
        <f t="shared" si="51"/>
        <v>1.5283284642477728E-2</v>
      </c>
      <c r="V197" s="27">
        <f t="shared" si="51"/>
        <v>1.5403277705574446E-2</v>
      </c>
      <c r="W197" s="27">
        <f t="shared" si="51"/>
        <v>1.5528250734118242E-2</v>
      </c>
      <c r="X197" s="27">
        <f t="shared" si="51"/>
        <v>1.5657505187360494E-2</v>
      </c>
      <c r="Y197" s="27">
        <f t="shared" si="51"/>
        <v>1.5776302669215047E-2</v>
      </c>
      <c r="Z197" s="27">
        <f t="shared" si="51"/>
        <v>1.5884699128932849E-2</v>
      </c>
      <c r="AA197" s="27">
        <f t="shared" si="51"/>
        <v>1.5982367921845868E-2</v>
      </c>
      <c r="AB197" s="27">
        <f t="shared" si="51"/>
        <v>1.6070000497479042E-2</v>
      </c>
      <c r="AC197" s="27">
        <f t="shared" si="51"/>
        <v>1.6145524591945036E-2</v>
      </c>
      <c r="AD197" s="27">
        <f t="shared" si="51"/>
        <v>1.6219442580938142E-2</v>
      </c>
      <c r="AE197" s="27">
        <f t="shared" si="51"/>
        <v>1.6290975743204119E-2</v>
      </c>
      <c r="AF197" s="27">
        <f t="shared" si="51"/>
        <v>1.6360671671875947E-2</v>
      </c>
      <c r="AG197" s="27">
        <f t="shared" si="51"/>
        <v>1.6427926876189464E-2</v>
      </c>
      <c r="AH197" s="27">
        <f t="shared" si="51"/>
        <v>1.6490797561748882E-2</v>
      </c>
      <c r="AI197" s="27">
        <f t="shared" si="51"/>
        <v>1.6551640518648342E-2</v>
      </c>
      <c r="AJ197" s="27">
        <f t="shared" si="51"/>
        <v>1.6610822596898271E-2</v>
      </c>
      <c r="AK197" s="27">
        <f t="shared" si="51"/>
        <v>1.6667712669704054E-2</v>
      </c>
      <c r="AL197" s="27">
        <f t="shared" si="51"/>
        <v>1.6722767389990501E-2</v>
      </c>
      <c r="AM197" s="27">
        <f t="shared" si="51"/>
        <v>1.6775196463174172E-2</v>
      </c>
      <c r="AN197" s="27">
        <f t="shared" si="51"/>
        <v>1.6826241109997638E-2</v>
      </c>
      <c r="AO197" s="27">
        <f t="shared" si="51"/>
        <v>1.6875029537007157E-2</v>
      </c>
      <c r="AP197" s="27">
        <f t="shared" si="51"/>
        <v>1.6921581513240178E-2</v>
      </c>
      <c r="AQ197" s="27">
        <f t="shared" si="51"/>
        <v>1.6965851524050946E-2</v>
      </c>
      <c r="AR197" s="27">
        <f t="shared" si="51"/>
        <v>1.7007828281763254E-2</v>
      </c>
      <c r="AS197" s="27">
        <f t="shared" si="51"/>
        <v>1.7048107740674834E-2</v>
      </c>
      <c r="AT197" s="27">
        <f t="shared" si="51"/>
        <v>1.7082919504257801E-2</v>
      </c>
      <c r="AU197" s="27">
        <f t="shared" si="51"/>
        <v>1.711484677454183E-2</v>
      </c>
      <c r="AV197" s="27">
        <f t="shared" si="51"/>
        <v>1.7144381767875482E-2</v>
      </c>
      <c r="AW197" s="27">
        <f t="shared" si="51"/>
        <v>1.7171274019271092E-2</v>
      </c>
      <c r="AY197" s="79"/>
    </row>
    <row r="198" spans="1:51" x14ac:dyDescent="0.25">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0.11732381389682568</v>
      </c>
      <c r="Q198" s="27">
        <f t="shared" si="51"/>
        <v>0.11805182815822728</v>
      </c>
      <c r="R198" s="27">
        <f t="shared" si="51"/>
        <v>0.11882851694408277</v>
      </c>
      <c r="S198" s="27">
        <f t="shared" si="51"/>
        <v>0.11939281317295336</v>
      </c>
      <c r="T198" s="27">
        <f t="shared" si="51"/>
        <v>0.1202432435787722</v>
      </c>
      <c r="U198" s="27">
        <f t="shared" si="51"/>
        <v>0.12116414701594369</v>
      </c>
      <c r="V198" s="27">
        <f t="shared" si="51"/>
        <v>0.12211543840899508</v>
      </c>
      <c r="W198" s="27">
        <f t="shared" si="51"/>
        <v>0.12310621040321831</v>
      </c>
      <c r="X198" s="27">
        <f t="shared" si="51"/>
        <v>0.12413092504679578</v>
      </c>
      <c r="Y198" s="27">
        <f t="shared" si="51"/>
        <v>0.12507273800737775</v>
      </c>
      <c r="Z198" s="27">
        <f t="shared" si="51"/>
        <v>0.12593209284427923</v>
      </c>
      <c r="AA198" s="27">
        <f t="shared" si="51"/>
        <v>0.12670639995562441</v>
      </c>
      <c r="AB198" s="27">
        <f t="shared" si="51"/>
        <v>0.12740114107481371</v>
      </c>
      <c r="AC198" s="27">
        <f t="shared" si="51"/>
        <v>0.12799988752881153</v>
      </c>
      <c r="AD198" s="27">
        <f t="shared" si="51"/>
        <v>0.12858590096080583</v>
      </c>
      <c r="AE198" s="27">
        <f t="shared" si="51"/>
        <v>0.1291530077570256</v>
      </c>
      <c r="AF198" s="27">
        <f t="shared" si="51"/>
        <v>0.12970554917371394</v>
      </c>
      <c r="AG198" s="27">
        <f t="shared" si="51"/>
        <v>0.13023874080454845</v>
      </c>
      <c r="AH198" s="27">
        <f t="shared" si="51"/>
        <v>0.13073717246804978</v>
      </c>
      <c r="AI198" s="27">
        <f t="shared" si="51"/>
        <v>0.13121952852874641</v>
      </c>
      <c r="AJ198" s="27">
        <f t="shared" si="51"/>
        <v>0.13168871733190812</v>
      </c>
      <c r="AK198" s="27">
        <f t="shared" si="51"/>
        <v>0.13213973537589774</v>
      </c>
      <c r="AL198" s="27">
        <f t="shared" si="51"/>
        <v>0.13257620295330377</v>
      </c>
      <c r="AM198" s="27">
        <f t="shared" si="51"/>
        <v>0.13299185469831412</v>
      </c>
      <c r="AN198" s="27">
        <f t="shared" si="51"/>
        <v>0.13339653086818046</v>
      </c>
      <c r="AO198" s="27">
        <f t="shared" si="51"/>
        <v>0.13378331998329182</v>
      </c>
      <c r="AP198" s="27">
        <f t="shared" si="51"/>
        <v>0.13415237877033442</v>
      </c>
      <c r="AQ198" s="27">
        <f t="shared" si="51"/>
        <v>0.13450334639435979</v>
      </c>
      <c r="AR198" s="27">
        <f t="shared" si="51"/>
        <v>0.13483613336795122</v>
      </c>
      <c r="AS198" s="27">
        <f t="shared" si="51"/>
        <v>0.13515546434918027</v>
      </c>
      <c r="AT198" s="27">
        <f t="shared" si="51"/>
        <v>0.13543144806206145</v>
      </c>
      <c r="AU198" s="27">
        <f t="shared" si="51"/>
        <v>0.13568456383926555</v>
      </c>
      <c r="AV198" s="27">
        <f t="shared" ref="L198:AW205" si="52">AV1420</f>
        <v>0.13591871391617028</v>
      </c>
      <c r="AW198" s="27">
        <f t="shared" si="52"/>
        <v>0.13613191263476454</v>
      </c>
      <c r="AY198" s="79"/>
    </row>
    <row r="199" spans="1:51" x14ac:dyDescent="0.25">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5">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5">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9.6937181363551492E-2</v>
      </c>
      <c r="M201" s="27">
        <f t="shared" si="52"/>
        <v>9.6980665528366566E-2</v>
      </c>
      <c r="N201" s="27">
        <f t="shared" si="52"/>
        <v>9.6090308702663552E-2</v>
      </c>
      <c r="O201" s="27">
        <f t="shared" si="52"/>
        <v>9.4636150647850484E-2</v>
      </c>
      <c r="P201" s="27">
        <f t="shared" si="52"/>
        <v>9.2641437622218326E-2</v>
      </c>
      <c r="Q201" s="27">
        <f t="shared" si="52"/>
        <v>9.1193054757597189E-2</v>
      </c>
      <c r="R201" s="27">
        <f t="shared" si="52"/>
        <v>8.9872834352323586E-2</v>
      </c>
      <c r="S201" s="27">
        <f t="shared" si="52"/>
        <v>8.0131492579011976E-2</v>
      </c>
      <c r="T201" s="27">
        <f t="shared" si="52"/>
        <v>8.1320176749873491E-2</v>
      </c>
      <c r="U201" s="27">
        <f t="shared" si="52"/>
        <v>8.1755769683812693E-2</v>
      </c>
      <c r="V201" s="27">
        <f t="shared" si="52"/>
        <v>8.1947417915130535E-2</v>
      </c>
      <c r="W201" s="27">
        <f t="shared" si="52"/>
        <v>8.2290673772656878E-2</v>
      </c>
      <c r="X201" s="27">
        <f t="shared" si="52"/>
        <v>8.2464156515144993E-2</v>
      </c>
      <c r="Y201" s="27">
        <f t="shared" si="52"/>
        <v>8.2329714897169684E-2</v>
      </c>
      <c r="Z201" s="27">
        <f t="shared" si="52"/>
        <v>8.2194256790838402E-2</v>
      </c>
      <c r="AA201" s="27">
        <f t="shared" si="52"/>
        <v>8.2115355994907518E-2</v>
      </c>
      <c r="AB201" s="27">
        <f t="shared" si="52"/>
        <v>8.2690027423312107E-2</v>
      </c>
      <c r="AC201" s="27">
        <f t="shared" si="52"/>
        <v>8.296009212239043E-2</v>
      </c>
      <c r="AD201" s="27">
        <f t="shared" si="52"/>
        <v>8.3648081672890048E-2</v>
      </c>
      <c r="AE201" s="27">
        <f t="shared" si="52"/>
        <v>8.441591669226077E-2</v>
      </c>
      <c r="AF201" s="27">
        <f t="shared" si="52"/>
        <v>8.5631430031798308E-2</v>
      </c>
      <c r="AG201" s="27">
        <f t="shared" si="52"/>
        <v>8.7044176273065529E-2</v>
      </c>
      <c r="AH201" s="27">
        <f t="shared" si="52"/>
        <v>8.7729449451354205E-2</v>
      </c>
      <c r="AI201" s="27">
        <f t="shared" si="52"/>
        <v>8.8388337904653738E-2</v>
      </c>
      <c r="AJ201" s="27">
        <f t="shared" si="52"/>
        <v>8.9261287415006552E-2</v>
      </c>
      <c r="AK201" s="27">
        <f t="shared" si="52"/>
        <v>9.0084596913497461E-2</v>
      </c>
      <c r="AL201" s="27">
        <f t="shared" si="52"/>
        <v>9.113081957033374E-2</v>
      </c>
      <c r="AM201" s="27">
        <f t="shared" si="52"/>
        <v>9.2061153664707532E-2</v>
      </c>
      <c r="AN201" s="27">
        <f t="shared" si="52"/>
        <v>9.3353826186487521E-2</v>
      </c>
      <c r="AO201" s="27">
        <f t="shared" si="52"/>
        <v>9.4629182446879845E-2</v>
      </c>
      <c r="AP201" s="27">
        <f t="shared" si="52"/>
        <v>9.5933528572989299E-2</v>
      </c>
      <c r="AQ201" s="27">
        <f t="shared" si="52"/>
        <v>9.7279241540805181E-2</v>
      </c>
      <c r="AR201" s="27">
        <f t="shared" si="52"/>
        <v>9.8691383532743496E-2</v>
      </c>
      <c r="AS201" s="27">
        <f t="shared" si="52"/>
        <v>0.10030777547351701</v>
      </c>
      <c r="AT201" s="27">
        <f t="shared" si="52"/>
        <v>0.10050923080261732</v>
      </c>
      <c r="AU201" s="27">
        <f t="shared" si="52"/>
        <v>0.10048374921216208</v>
      </c>
      <c r="AV201" s="27">
        <f t="shared" si="52"/>
        <v>0.10047210309477214</v>
      </c>
      <c r="AW201" s="27">
        <f t="shared" si="52"/>
        <v>0.10039130543656628</v>
      </c>
      <c r="AY201" s="79"/>
    </row>
    <row r="202" spans="1:51" x14ac:dyDescent="0.25">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3.7923788015899955E-2</v>
      </c>
      <c r="M202" s="27">
        <f t="shared" si="52"/>
        <v>3.794079990159023E-2</v>
      </c>
      <c r="N202" s="27">
        <f t="shared" si="52"/>
        <v>3.7592474284510076E-2</v>
      </c>
      <c r="O202" s="27">
        <f t="shared" si="52"/>
        <v>3.7023578211438569E-2</v>
      </c>
      <c r="P202" s="27">
        <f t="shared" si="52"/>
        <v>3.6243206089281201E-2</v>
      </c>
      <c r="Q202" s="27">
        <f t="shared" si="52"/>
        <v>3.567656938754183E-2</v>
      </c>
      <c r="R202" s="27">
        <f t="shared" si="52"/>
        <v>3.5160072434777256E-2</v>
      </c>
      <c r="S202" s="27">
        <f t="shared" si="52"/>
        <v>3.1349062302184247E-2</v>
      </c>
      <c r="T202" s="27">
        <f t="shared" si="52"/>
        <v>3.1814099616860686E-2</v>
      </c>
      <c r="U202" s="27">
        <f t="shared" si="52"/>
        <v>3.1984512391975112E-2</v>
      </c>
      <c r="V202" s="27">
        <f t="shared" si="52"/>
        <v>3.2059489060327608E-2</v>
      </c>
      <c r="W202" s="27">
        <f t="shared" si="52"/>
        <v>3.2193777701620192E-2</v>
      </c>
      <c r="X202" s="27">
        <f t="shared" si="52"/>
        <v>3.2261647662949706E-2</v>
      </c>
      <c r="Y202" s="27">
        <f t="shared" si="52"/>
        <v>3.2209051379986933E-2</v>
      </c>
      <c r="Z202" s="27">
        <f t="shared" si="52"/>
        <v>3.2156057426198696E-2</v>
      </c>
      <c r="AA202" s="27">
        <f t="shared" si="52"/>
        <v>3.2125189837342923E-2</v>
      </c>
      <c r="AB202" s="27">
        <f t="shared" si="52"/>
        <v>3.2350012935384892E-2</v>
      </c>
      <c r="AC202" s="27">
        <f t="shared" si="52"/>
        <v>3.2455667713606806E-2</v>
      </c>
      <c r="AD202" s="27">
        <f t="shared" si="52"/>
        <v>3.2724823155340255E-2</v>
      </c>
      <c r="AE202" s="27">
        <f t="shared" si="52"/>
        <v>3.302521576111029E-2</v>
      </c>
      <c r="AF202" s="27">
        <f t="shared" si="52"/>
        <v>3.3500749189777246E-2</v>
      </c>
      <c r="AG202" s="27">
        <f t="shared" si="52"/>
        <v>3.4053444122933429E-2</v>
      </c>
      <c r="AH202" s="27">
        <f t="shared" si="52"/>
        <v>3.4321536864860155E-2</v>
      </c>
      <c r="AI202" s="27">
        <f t="shared" si="52"/>
        <v>3.457930736816521E-2</v>
      </c>
      <c r="AJ202" s="27">
        <f t="shared" si="52"/>
        <v>3.4920822891038157E-2</v>
      </c>
      <c r="AK202" s="27">
        <f t="shared" si="52"/>
        <v>3.5242918236219972E-2</v>
      </c>
      <c r="AL202" s="27">
        <f t="shared" si="52"/>
        <v>3.565222172222178E-2</v>
      </c>
      <c r="AM202" s="27">
        <f t="shared" si="52"/>
        <v>3.6016187256217198E-2</v>
      </c>
      <c r="AN202" s="27">
        <f t="shared" si="52"/>
        <v>3.6521906919202943E-2</v>
      </c>
      <c r="AO202" s="27">
        <f t="shared" si="52"/>
        <v>3.7020852110135179E-2</v>
      </c>
      <c r="AP202" s="27">
        <f t="shared" si="52"/>
        <v>3.7531138723487602E-2</v>
      </c>
      <c r="AQ202" s="27">
        <f t="shared" si="52"/>
        <v>3.8057608882861187E-2</v>
      </c>
      <c r="AR202" s="27">
        <f t="shared" si="52"/>
        <v>3.86100674214458E-2</v>
      </c>
      <c r="AS202" s="27">
        <f t="shared" si="52"/>
        <v>3.9242432675419991E-2</v>
      </c>
      <c r="AT202" s="27">
        <f t="shared" si="52"/>
        <v>3.9321246078987203E-2</v>
      </c>
      <c r="AU202" s="27">
        <f t="shared" si="52"/>
        <v>3.9311277164880767E-2</v>
      </c>
      <c r="AV202" s="27">
        <f t="shared" si="52"/>
        <v>3.9306720967961367E-2</v>
      </c>
      <c r="AW202" s="27">
        <f t="shared" si="52"/>
        <v>3.9275111288178247E-2</v>
      </c>
      <c r="AY202" s="79"/>
    </row>
    <row r="203" spans="1:51" x14ac:dyDescent="0.25">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0.33450793008613727</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0.36607496135357975</v>
      </c>
      <c r="S203" s="27">
        <f t="shared" si="52"/>
        <v>0.3513244326937256</v>
      </c>
      <c r="T203" s="27">
        <f t="shared" si="52"/>
        <v>0.36129485217399038</v>
      </c>
      <c r="U203" s="27">
        <f t="shared" si="52"/>
        <v>0.36971919193734865</v>
      </c>
      <c r="V203" s="27">
        <f t="shared" si="52"/>
        <v>0.37765549017976352</v>
      </c>
      <c r="W203" s="27">
        <f t="shared" si="52"/>
        <v>0.38606521724231002</v>
      </c>
      <c r="X203" s="27">
        <f t="shared" si="52"/>
        <v>0.39415739256933385</v>
      </c>
      <c r="Y203" s="27">
        <f t="shared" si="52"/>
        <v>0.40136222552476242</v>
      </c>
      <c r="Z203" s="27">
        <f t="shared" si="52"/>
        <v>0.4084411828633559</v>
      </c>
      <c r="AA203" s="27">
        <f t="shared" si="52"/>
        <v>0.41554585769628438</v>
      </c>
      <c r="AB203" s="27">
        <f t="shared" si="52"/>
        <v>0.42433720571729061</v>
      </c>
      <c r="AC203" s="27">
        <f t="shared" si="52"/>
        <v>0.43221026242499966</v>
      </c>
      <c r="AD203" s="27">
        <f t="shared" si="52"/>
        <v>0.44132410161661811</v>
      </c>
      <c r="AE203" s="27">
        <f t="shared" si="52"/>
        <v>0.4507567081830976</v>
      </c>
      <c r="AF203" s="27">
        <f t="shared" si="52"/>
        <v>0.46162911738095824</v>
      </c>
      <c r="AG203" s="27">
        <f t="shared" si="52"/>
        <v>0.47325598618388309</v>
      </c>
      <c r="AH203" s="27">
        <f t="shared" si="52"/>
        <v>0.4827883532678468</v>
      </c>
      <c r="AI203" s="27">
        <f t="shared" si="52"/>
        <v>0.49234599547233626</v>
      </c>
      <c r="AJ203" s="27">
        <f t="shared" si="52"/>
        <v>0.50270736613247102</v>
      </c>
      <c r="AK203" s="27">
        <f t="shared" si="52"/>
        <v>0.51304348129567745</v>
      </c>
      <c r="AL203" s="27">
        <f t="shared" si="52"/>
        <v>0.52426733625916189</v>
      </c>
      <c r="AM203" s="27">
        <f t="shared" si="52"/>
        <v>0.53526214768117875</v>
      </c>
      <c r="AN203" s="27">
        <f t="shared" si="52"/>
        <v>0.54768796647792339</v>
      </c>
      <c r="AO203" s="27">
        <f t="shared" si="52"/>
        <v>0.56026774471009355</v>
      </c>
      <c r="AP203" s="27">
        <f t="shared" si="52"/>
        <v>0.57317222813050317</v>
      </c>
      <c r="AQ203" s="27">
        <f t="shared" si="52"/>
        <v>0.58645940885908054</v>
      </c>
      <c r="AR203" s="27">
        <f t="shared" si="52"/>
        <v>0.60023898528070463</v>
      </c>
      <c r="AS203" s="27">
        <f t="shared" si="52"/>
        <v>0.61506604816862342</v>
      </c>
      <c r="AT203" s="27">
        <f t="shared" si="52"/>
        <v>0.62466302454053602</v>
      </c>
      <c r="AU203" s="27">
        <f t="shared" si="52"/>
        <v>0.63346164694077634</v>
      </c>
      <c r="AV203" s="27">
        <f t="shared" si="52"/>
        <v>0.64239231479762804</v>
      </c>
      <c r="AW203" s="27">
        <f t="shared" si="52"/>
        <v>0.65111900498696662</v>
      </c>
      <c r="AY203" s="79"/>
    </row>
    <row r="204" spans="1:51" x14ac:dyDescent="0.25">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1.7641159598844758</v>
      </c>
      <c r="P204" s="27">
        <f t="shared" si="52"/>
        <v>1.7411735022142167</v>
      </c>
      <c r="Q204" s="27">
        <f t="shared" si="52"/>
        <v>1.7315152516158581</v>
      </c>
      <c r="R204" s="27">
        <f t="shared" si="52"/>
        <v>1.7240481490859689</v>
      </c>
      <c r="S204" s="27">
        <f t="shared" si="52"/>
        <v>1.4765381650731566</v>
      </c>
      <c r="T204" s="27">
        <f t="shared" si="52"/>
        <v>1.5360965677893541</v>
      </c>
      <c r="U204" s="27">
        <f t="shared" si="52"/>
        <v>1.5741024562473178</v>
      </c>
      <c r="V204" s="27">
        <f t="shared" si="52"/>
        <v>1.6051397901416917</v>
      </c>
      <c r="W204" s="27">
        <f t="shared" si="52"/>
        <v>1.6408050922270412</v>
      </c>
      <c r="X204" s="27">
        <f t="shared" si="52"/>
        <v>1.6715308332573406</v>
      </c>
      <c r="Y204" s="27">
        <f t="shared" si="52"/>
        <v>1.6937089465743533</v>
      </c>
      <c r="Z204" s="27">
        <f t="shared" si="52"/>
        <v>1.7166052445178333</v>
      </c>
      <c r="AA204" s="27">
        <f t="shared" si="52"/>
        <v>1.7420839707309372</v>
      </c>
      <c r="AB204" s="27">
        <f t="shared" si="52"/>
        <v>1.7893892676148484</v>
      </c>
      <c r="AC204" s="27">
        <f t="shared" si="52"/>
        <v>1.828264209477662</v>
      </c>
      <c r="AD204" s="27">
        <f t="shared" si="52"/>
        <v>1.8815865579703432</v>
      </c>
      <c r="AE204" s="27">
        <f t="shared" si="52"/>
        <v>1.9386596655264206</v>
      </c>
      <c r="AF204" s="27">
        <f t="shared" si="52"/>
        <v>2.0120280805098902</v>
      </c>
      <c r="AG204" s="27">
        <f t="shared" si="52"/>
        <v>2.0937559003032562</v>
      </c>
      <c r="AH204" s="27">
        <f t="shared" si="52"/>
        <v>2.152165815375505</v>
      </c>
      <c r="AI204" s="27">
        <f t="shared" si="52"/>
        <v>2.2108394841137309</v>
      </c>
      <c r="AJ204" s="27">
        <f t="shared" si="52"/>
        <v>2.2783102512928846</v>
      </c>
      <c r="AK204" s="27">
        <f t="shared" si="52"/>
        <v>2.3454348377745018</v>
      </c>
      <c r="AL204" s="27">
        <f t="shared" si="52"/>
        <v>2.4221050334174183</v>
      </c>
      <c r="AM204" s="27">
        <f t="shared" si="52"/>
        <v>2.4961923885732098</v>
      </c>
      <c r="AN204" s="27">
        <f t="shared" si="52"/>
        <v>2.5854095684242697</v>
      </c>
      <c r="AO204" s="27">
        <f t="shared" si="52"/>
        <v>2.6759759760579005</v>
      </c>
      <c r="AP204" s="27">
        <f t="shared" si="52"/>
        <v>2.7696965255717316</v>
      </c>
      <c r="AQ204" s="27">
        <f t="shared" si="52"/>
        <v>2.8671529198341865</v>
      </c>
      <c r="AR204" s="27">
        <f t="shared" si="52"/>
        <v>2.9694530104266339</v>
      </c>
      <c r="AS204" s="27">
        <f t="shared" si="52"/>
        <v>3.0822253944449796</v>
      </c>
      <c r="AT204" s="27">
        <f t="shared" si="52"/>
        <v>3.1406129678118302</v>
      </c>
      <c r="AU204" s="27">
        <f t="shared" si="52"/>
        <v>3.190955820128321</v>
      </c>
      <c r="AV204" s="27">
        <f t="shared" si="52"/>
        <v>3.242887973994748</v>
      </c>
      <c r="AW204" s="27">
        <f t="shared" si="52"/>
        <v>3.2929911635625113</v>
      </c>
      <c r="AY204" s="79"/>
    </row>
    <row r="205" spans="1:51" x14ac:dyDescent="0.25">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1.3937830420255733E-2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1.4638518028905246E-2</v>
      </c>
      <c r="T205" s="27">
        <f t="shared" si="52"/>
        <v>1.505395217391628E-2</v>
      </c>
      <c r="U205" s="27">
        <f t="shared" si="52"/>
        <v>1.5404966330722875E-2</v>
      </c>
      <c r="V205" s="27">
        <f t="shared" si="52"/>
        <v>1.5735645424156824E-2</v>
      </c>
      <c r="W205" s="27">
        <f t="shared" si="52"/>
        <v>1.6086050718429598E-2</v>
      </c>
      <c r="X205" s="27">
        <f t="shared" si="52"/>
        <v>1.642322469038893E-2</v>
      </c>
      <c r="Y205" s="27">
        <f t="shared" si="52"/>
        <v>1.6723426063531784E-2</v>
      </c>
      <c r="Z205" s="27">
        <f t="shared" si="52"/>
        <v>1.7018382619306511E-2</v>
      </c>
      <c r="AA205" s="27">
        <f t="shared" si="52"/>
        <v>1.7314410737345198E-2</v>
      </c>
      <c r="AB205" s="27">
        <f t="shared" si="52"/>
        <v>1.7680716904887126E-2</v>
      </c>
      <c r="AC205" s="27">
        <f t="shared" si="52"/>
        <v>1.8008760934375E-2</v>
      </c>
      <c r="AD205" s="27">
        <f t="shared" si="52"/>
        <v>1.8388504234025771E-2</v>
      </c>
      <c r="AE205" s="27">
        <f t="shared" si="52"/>
        <v>1.8781529507629086E-2</v>
      </c>
      <c r="AF205" s="27">
        <f t="shared" si="52"/>
        <v>1.9234546557539943E-2</v>
      </c>
      <c r="AG205" s="27">
        <f t="shared" si="52"/>
        <v>1.9718999424328476E-2</v>
      </c>
      <c r="AH205" s="27">
        <f t="shared" si="52"/>
        <v>2.0116181386160299E-2</v>
      </c>
      <c r="AI205" s="27">
        <f t="shared" si="52"/>
        <v>2.0514416478014028E-2</v>
      </c>
      <c r="AJ205" s="27">
        <f t="shared" si="52"/>
        <v>2.0946140255519642E-2</v>
      </c>
      <c r="AK205" s="27">
        <f t="shared" ref="L205:AW206" si="53">AK1427</f>
        <v>2.1376811720653244E-2</v>
      </c>
      <c r="AL205" s="27">
        <f t="shared" si="53"/>
        <v>2.1844472344131772E-2</v>
      </c>
      <c r="AM205" s="27">
        <f t="shared" si="53"/>
        <v>2.2302589486715801E-2</v>
      </c>
      <c r="AN205" s="27">
        <f t="shared" si="53"/>
        <v>2.2820331936580167E-2</v>
      </c>
      <c r="AO205" s="27">
        <f t="shared" si="53"/>
        <v>2.3344489362920589E-2</v>
      </c>
      <c r="AP205" s="27">
        <f t="shared" si="53"/>
        <v>2.3882176172104322E-2</v>
      </c>
      <c r="AQ205" s="27">
        <f t="shared" si="53"/>
        <v>2.443580870246171E-2</v>
      </c>
      <c r="AR205" s="27">
        <f t="shared" si="53"/>
        <v>2.5009957720029383E-2</v>
      </c>
      <c r="AS205" s="27">
        <f t="shared" si="53"/>
        <v>2.5627752007025998E-2</v>
      </c>
      <c r="AT205" s="27">
        <f t="shared" si="53"/>
        <v>2.6027626022522357E-2</v>
      </c>
      <c r="AU205" s="27">
        <f t="shared" si="53"/>
        <v>2.6394235289199042E-2</v>
      </c>
      <c r="AV205" s="27">
        <f t="shared" si="53"/>
        <v>2.6766346449901193E-2</v>
      </c>
      <c r="AW205" s="27">
        <f t="shared" si="53"/>
        <v>2.7129958541123631E-2</v>
      </c>
      <c r="AY205" s="79"/>
    </row>
    <row r="206" spans="1:51" x14ac:dyDescent="0.25">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7.3768889900085552E-2</v>
      </c>
      <c r="O206" s="27">
        <f t="shared" si="53"/>
        <v>7.3504831661853232E-2</v>
      </c>
      <c r="P206" s="27">
        <f t="shared" si="53"/>
        <v>7.2548895925592424E-2</v>
      </c>
      <c r="Q206" s="27">
        <f t="shared" si="53"/>
        <v>7.2146468817327475E-2</v>
      </c>
      <c r="R206" s="27">
        <f t="shared" si="53"/>
        <v>7.1835339545248775E-2</v>
      </c>
      <c r="S206" s="27">
        <f t="shared" si="53"/>
        <v>6.1522423544714912E-2</v>
      </c>
      <c r="T206" s="27">
        <f t="shared" si="53"/>
        <v>6.4004023657889819E-2</v>
      </c>
      <c r="U206" s="27">
        <f t="shared" si="53"/>
        <v>6.5587602343638293E-2</v>
      </c>
      <c r="V206" s="27">
        <f t="shared" si="53"/>
        <v>6.688082458923722E-2</v>
      </c>
      <c r="W206" s="27">
        <f t="shared" si="53"/>
        <v>6.8366878842793452E-2</v>
      </c>
      <c r="X206" s="27">
        <f t="shared" si="53"/>
        <v>6.9647118052389267E-2</v>
      </c>
      <c r="Y206" s="27">
        <f t="shared" si="53"/>
        <v>7.0571206107264792E-2</v>
      </c>
      <c r="Z206" s="27">
        <f t="shared" si="53"/>
        <v>7.1525218521576464E-2</v>
      </c>
      <c r="AA206" s="27">
        <f t="shared" si="53"/>
        <v>7.2586832113789121E-2</v>
      </c>
      <c r="AB206" s="27">
        <f t="shared" si="53"/>
        <v>7.4557886150618743E-2</v>
      </c>
      <c r="AC206" s="27">
        <f t="shared" si="53"/>
        <v>7.6177675394902652E-2</v>
      </c>
      <c r="AD206" s="27">
        <f t="shared" si="53"/>
        <v>7.8399439915431052E-2</v>
      </c>
      <c r="AE206" s="27">
        <f t="shared" si="53"/>
        <v>8.0777486063600953E-2</v>
      </c>
      <c r="AF206" s="27">
        <f t="shared" si="53"/>
        <v>8.3834503354578829E-2</v>
      </c>
      <c r="AG206" s="27">
        <f t="shared" si="53"/>
        <v>8.7239829179302425E-2</v>
      </c>
      <c r="AH206" s="27">
        <f t="shared" si="53"/>
        <v>8.9673575640646125E-2</v>
      </c>
      <c r="AI206" s="27">
        <f t="shared" si="53"/>
        <v>9.2118311838072203E-2</v>
      </c>
      <c r="AJ206" s="27">
        <f t="shared" si="53"/>
        <v>9.4929593803870282E-2</v>
      </c>
      <c r="AK206" s="27">
        <f t="shared" si="53"/>
        <v>9.7726451573937681E-2</v>
      </c>
      <c r="AL206" s="27">
        <f t="shared" si="53"/>
        <v>0.10092104305905919</v>
      </c>
      <c r="AM206" s="27">
        <f t="shared" si="53"/>
        <v>0.10400801619055049</v>
      </c>
      <c r="AN206" s="27">
        <f t="shared" si="53"/>
        <v>0.10772539868434468</v>
      </c>
      <c r="AO206" s="27">
        <f t="shared" si="53"/>
        <v>0.11149899900241261</v>
      </c>
      <c r="AP206" s="27">
        <f t="shared" si="53"/>
        <v>0.11540402189882226</v>
      </c>
      <c r="AQ206" s="27">
        <f t="shared" si="53"/>
        <v>0.11946470499309121</v>
      </c>
      <c r="AR206" s="27">
        <f t="shared" si="53"/>
        <v>0.1237272087677765</v>
      </c>
      <c r="AS206" s="27">
        <f t="shared" si="53"/>
        <v>0.1284260581018743</v>
      </c>
      <c r="AT206" s="27">
        <f t="shared" si="53"/>
        <v>0.13085887365882637</v>
      </c>
      <c r="AU206" s="27">
        <f t="shared" si="53"/>
        <v>0.13295649250534683</v>
      </c>
      <c r="AV206" s="27">
        <f t="shared" si="53"/>
        <v>0.13512033224978132</v>
      </c>
      <c r="AW206" s="27">
        <f t="shared" si="53"/>
        <v>0.13720796514843811</v>
      </c>
      <c r="AY206" s="79"/>
    </row>
    <row r="207" spans="1:51" x14ac:dyDescent="0.25">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6.6038726306154443</v>
      </c>
      <c r="U207" s="22">
        <f t="shared" si="54"/>
        <v>6.6020002997082523</v>
      </c>
      <c r="V207" s="22">
        <f t="shared" si="54"/>
        <v>6.6005457366448876</v>
      </c>
      <c r="W207" s="22">
        <f t="shared" si="54"/>
        <v>6.5992350562914988</v>
      </c>
      <c r="X207" s="22">
        <f t="shared" si="54"/>
        <v>6.5978486389847708</v>
      </c>
      <c r="Y207" s="22">
        <f t="shared" si="54"/>
        <v>6.5965639810393304</v>
      </c>
      <c r="Z207" s="22">
        <f t="shared" si="54"/>
        <v>6.5954708141501044</v>
      </c>
      <c r="AA207" s="22">
        <f t="shared" si="54"/>
        <v>6.5943979304985572</v>
      </c>
      <c r="AB207" s="22">
        <f t="shared" si="54"/>
        <v>6.5933117474876308</v>
      </c>
      <c r="AC207" s="22">
        <f t="shared" si="54"/>
        <v>6.5918690289756237</v>
      </c>
      <c r="AD207" s="22">
        <f t="shared" si="54"/>
        <v>6.5906148508337079</v>
      </c>
      <c r="AE207" s="22">
        <f t="shared" si="54"/>
        <v>6.5891273982698468</v>
      </c>
      <c r="AF207" s="22">
        <f t="shared" si="54"/>
        <v>6.5875995086839829</v>
      </c>
      <c r="AG207" s="22">
        <f t="shared" si="54"/>
        <v>6.5858199666465369</v>
      </c>
      <c r="AH207" s="22">
        <f t="shared" si="54"/>
        <v>6.5839334830622374</v>
      </c>
      <c r="AI207" s="22">
        <f t="shared" si="54"/>
        <v>6.5824663418886864</v>
      </c>
      <c r="AJ207" s="22">
        <f t="shared" si="54"/>
        <v>6.5810171831654198</v>
      </c>
      <c r="AK207" s="22">
        <f t="shared" si="54"/>
        <v>6.579448658451339</v>
      </c>
      <c r="AL207" s="22">
        <f t="shared" si="54"/>
        <v>6.5779106785147636</v>
      </c>
      <c r="AM207" s="22">
        <f t="shared" si="54"/>
        <v>6.5762480803267822</v>
      </c>
      <c r="AN207" s="22">
        <f t="shared" si="54"/>
        <v>6.5746531158775889</v>
      </c>
      <c r="AO207" s="22">
        <f t="shared" si="54"/>
        <v>6.5728549113125228</v>
      </c>
      <c r="AP207" s="22">
        <f t="shared" si="54"/>
        <v>6.5710686783120691</v>
      </c>
      <c r="AQ207" s="22">
        <f t="shared" si="54"/>
        <v>6.5692681387611636</v>
      </c>
      <c r="AR207" s="22">
        <f t="shared" si="54"/>
        <v>6.5674463585813401</v>
      </c>
      <c r="AS207" s="22">
        <f t="shared" si="54"/>
        <v>6.5655895511841793</v>
      </c>
      <c r="AT207" s="22">
        <f t="shared" si="54"/>
        <v>6.563622195406432</v>
      </c>
      <c r="AU207" s="22">
        <f t="shared" si="54"/>
        <v>6.5624320815905026</v>
      </c>
      <c r="AV207" s="22">
        <f t="shared" si="54"/>
        <v>6.5613664431071133</v>
      </c>
      <c r="AW207" s="22">
        <f t="shared" si="54"/>
        <v>6.5602928481299632</v>
      </c>
      <c r="AY207" s="79"/>
    </row>
    <row r="208" spans="1:51" x14ac:dyDescent="0.25">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4.3585559362061953E-2</v>
      </c>
      <c r="U208" s="22">
        <f t="shared" si="55"/>
        <v>4.3573201978074474E-2</v>
      </c>
      <c r="V208" s="22">
        <f t="shared" si="55"/>
        <v>4.3563601861856267E-2</v>
      </c>
      <c r="W208" s="22">
        <f t="shared" si="55"/>
        <v>4.3554951371523903E-2</v>
      </c>
      <c r="X208" s="22">
        <f t="shared" si="55"/>
        <v>4.3545801017299497E-2</v>
      </c>
      <c r="Y208" s="22">
        <f t="shared" si="55"/>
        <v>4.3537322274859583E-2</v>
      </c>
      <c r="Z208" s="22">
        <f t="shared" si="55"/>
        <v>4.3530107373390685E-2</v>
      </c>
      <c r="AA208" s="22">
        <f t="shared" si="54"/>
        <v>4.3523026341290488E-2</v>
      </c>
      <c r="AB208" s="22">
        <f t="shared" si="54"/>
        <v>4.351585753341837E-2</v>
      </c>
      <c r="AC208" s="22">
        <f t="shared" si="54"/>
        <v>4.3506335591239127E-2</v>
      </c>
      <c r="AD208" s="22">
        <f t="shared" si="54"/>
        <v>4.3498058015502487E-2</v>
      </c>
      <c r="AE208" s="22">
        <f t="shared" si="54"/>
        <v>4.3488240828581E-2</v>
      </c>
      <c r="AF208" s="22">
        <f t="shared" si="54"/>
        <v>4.3478156757314292E-2</v>
      </c>
      <c r="AG208" s="22">
        <f t="shared" si="54"/>
        <v>4.3466411779867153E-2</v>
      </c>
      <c r="AH208" s="22">
        <f t="shared" si="54"/>
        <v>4.3453960988210777E-2</v>
      </c>
      <c r="AI208" s="22">
        <f t="shared" si="54"/>
        <v>4.344427785646534E-2</v>
      </c>
      <c r="AJ208" s="22">
        <f t="shared" si="54"/>
        <v>4.3434713408891774E-2</v>
      </c>
      <c r="AK208" s="22">
        <f t="shared" si="54"/>
        <v>4.3424361145778849E-2</v>
      </c>
      <c r="AL208" s="22">
        <f t="shared" si="54"/>
        <v>4.3414210478197442E-2</v>
      </c>
      <c r="AM208" s="22">
        <f t="shared" si="54"/>
        <v>4.340323733015676E-2</v>
      </c>
      <c r="AN208" s="22">
        <f t="shared" si="54"/>
        <v>4.3392710564792096E-2</v>
      </c>
      <c r="AO208" s="22">
        <f t="shared" si="54"/>
        <v>4.3380842414662654E-2</v>
      </c>
      <c r="AP208" s="22">
        <f t="shared" si="54"/>
        <v>4.3369053276859658E-2</v>
      </c>
      <c r="AQ208" s="22">
        <f t="shared" si="54"/>
        <v>4.33571697158237E-2</v>
      </c>
      <c r="AR208" s="22">
        <f t="shared" si="54"/>
        <v>4.3345145966636849E-2</v>
      </c>
      <c r="AS208" s="22">
        <f t="shared" si="54"/>
        <v>4.3332891037815582E-2</v>
      </c>
      <c r="AT208" s="22">
        <f t="shared" si="54"/>
        <v>4.3319906489682453E-2</v>
      </c>
      <c r="AU208" s="22">
        <f t="shared" si="54"/>
        <v>4.3312051738497316E-2</v>
      </c>
      <c r="AV208" s="22">
        <f t="shared" si="54"/>
        <v>4.3305018524506952E-2</v>
      </c>
      <c r="AW208" s="22">
        <f t="shared" si="54"/>
        <v>4.329793279765777E-2</v>
      </c>
      <c r="AY208" s="79"/>
    </row>
    <row r="209" spans="1:51" x14ac:dyDescent="0.25">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2.9687836447274525</v>
      </c>
      <c r="U209" s="22">
        <f t="shared" si="54"/>
        <v>2.9827616944621238</v>
      </c>
      <c r="V209" s="22">
        <f t="shared" si="54"/>
        <v>2.9936208619115394</v>
      </c>
      <c r="W209" s="22">
        <f t="shared" si="54"/>
        <v>3.0034058604369305</v>
      </c>
      <c r="X209" s="22">
        <f t="shared" si="54"/>
        <v>3.0137562797949689</v>
      </c>
      <c r="Y209" s="22">
        <f t="shared" si="54"/>
        <v>3.0233470057635605</v>
      </c>
      <c r="Z209" s="22">
        <f t="shared" si="54"/>
        <v>3.0315081385458087</v>
      </c>
      <c r="AA209" s="22">
        <f t="shared" si="54"/>
        <v>3.0395178450475924</v>
      </c>
      <c r="AB209" s="22">
        <f t="shared" si="54"/>
        <v>3.0476268390770955</v>
      </c>
      <c r="AC209" s="22">
        <f t="shared" si="54"/>
        <v>3.0583975799950118</v>
      </c>
      <c r="AD209" s="22">
        <f t="shared" si="54"/>
        <v>3.0677607563312392</v>
      </c>
      <c r="AE209" s="22">
        <f t="shared" si="54"/>
        <v>3.0788654632159864</v>
      </c>
      <c r="AF209" s="22">
        <f t="shared" si="54"/>
        <v>3.0902720562163175</v>
      </c>
      <c r="AG209" s="22">
        <f t="shared" si="54"/>
        <v>3.1035573825487459</v>
      </c>
      <c r="AH209" s="22">
        <f t="shared" si="54"/>
        <v>3.1176410903290788</v>
      </c>
      <c r="AI209" s="22">
        <f t="shared" si="54"/>
        <v>3.1285941607574355</v>
      </c>
      <c r="AJ209" s="22">
        <f t="shared" si="54"/>
        <v>3.1394129816343725</v>
      </c>
      <c r="AK209" s="22">
        <f t="shared" si="54"/>
        <v>3.1511229397295222</v>
      </c>
      <c r="AL209" s="22">
        <f t="shared" si="54"/>
        <v>3.1626048631234003</v>
      </c>
      <c r="AM209" s="22">
        <f t="shared" si="54"/>
        <v>3.175017134945163</v>
      </c>
      <c r="AN209" s="22">
        <f t="shared" si="54"/>
        <v>3.1869244811894806</v>
      </c>
      <c r="AO209" s="22">
        <f t="shared" si="54"/>
        <v>3.2003491342500197</v>
      </c>
      <c r="AP209" s="22">
        <f t="shared" si="54"/>
        <v>3.2136844125505233</v>
      </c>
      <c r="AQ209" s="22">
        <f t="shared" si="54"/>
        <v>3.2271264976515699</v>
      </c>
      <c r="AR209" s="22">
        <f t="shared" si="54"/>
        <v>3.2407271565208888</v>
      </c>
      <c r="AS209" s="22">
        <f t="shared" si="54"/>
        <v>3.2545893141371054</v>
      </c>
      <c r="AT209" s="22">
        <f t="shared" si="54"/>
        <v>3.2692767803331204</v>
      </c>
      <c r="AU209" s="22">
        <f t="shared" si="54"/>
        <v>3.2781616788545787</v>
      </c>
      <c r="AV209" s="22">
        <f t="shared" si="54"/>
        <v>3.2861172959213882</v>
      </c>
      <c r="AW209" s="22">
        <f t="shared" si="54"/>
        <v>3.2941323128865223</v>
      </c>
      <c r="AY209" s="79"/>
    </row>
    <row r="210" spans="1:51" x14ac:dyDescent="0.25">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0.31968010861233076</v>
      </c>
      <c r="T210" s="22">
        <f t="shared" si="54"/>
        <v>0.32392765614215169</v>
      </c>
      <c r="U210" s="22">
        <f t="shared" si="54"/>
        <v>0.32739617845871238</v>
      </c>
      <c r="V210" s="22">
        <f t="shared" si="54"/>
        <v>0.33063338453789975</v>
      </c>
      <c r="W210" s="22">
        <f t="shared" si="54"/>
        <v>0.33414639119614431</v>
      </c>
      <c r="X210" s="22">
        <f t="shared" si="54"/>
        <v>0.33751788695690949</v>
      </c>
      <c r="Y210" s="22">
        <f t="shared" si="54"/>
        <v>0.34040191465491848</v>
      </c>
      <c r="Z210" s="22">
        <f t="shared" si="54"/>
        <v>0.3431942504394786</v>
      </c>
      <c r="AA210" s="22">
        <f t="shared" si="54"/>
        <v>0.34597042855697163</v>
      </c>
      <c r="AB210" s="22">
        <f t="shared" si="54"/>
        <v>0.34957490934386631</v>
      </c>
      <c r="AC210" s="22">
        <f t="shared" si="54"/>
        <v>0.3526702704786846</v>
      </c>
      <c r="AD210" s="22">
        <f t="shared" si="54"/>
        <v>0.3563873295145874</v>
      </c>
      <c r="AE210" s="22">
        <f t="shared" si="54"/>
        <v>0.36025239184903957</v>
      </c>
      <c r="AF210" s="22">
        <f t="shared" si="54"/>
        <v>0.36482462136927823</v>
      </c>
      <c r="AG210" s="22">
        <f t="shared" si="54"/>
        <v>0.36975202467300455</v>
      </c>
      <c r="AH210" s="22">
        <f t="shared" si="54"/>
        <v>0.37361223702776947</v>
      </c>
      <c r="AI210" s="22">
        <f t="shared" si="54"/>
        <v>0.37747166766354751</v>
      </c>
      <c r="AJ210" s="22">
        <f t="shared" si="54"/>
        <v>0.38171382309222268</v>
      </c>
      <c r="AK210" s="22">
        <f t="shared" si="54"/>
        <v>0.38592596912209542</v>
      </c>
      <c r="AL210" s="22">
        <f t="shared" si="54"/>
        <v>0.39055519096966618</v>
      </c>
      <c r="AM210" s="22">
        <f t="shared" si="54"/>
        <v>0.3950511035425246</v>
      </c>
      <c r="AN210" s="22">
        <f t="shared" si="54"/>
        <v>0.40022355366595341</v>
      </c>
      <c r="AO210" s="22">
        <f t="shared" si="54"/>
        <v>0.40544584963378466</v>
      </c>
      <c r="AP210" s="22">
        <f t="shared" si="54"/>
        <v>0.41079965312136668</v>
      </c>
      <c r="AQ210" s="22">
        <f t="shared" si="54"/>
        <v>0.41631126436204158</v>
      </c>
      <c r="AR210" s="22">
        <f t="shared" si="54"/>
        <v>0.42203151737939537</v>
      </c>
      <c r="AS210" s="22">
        <f t="shared" si="54"/>
        <v>0.4282251024364947</v>
      </c>
      <c r="AT210" s="22">
        <f t="shared" si="54"/>
        <v>0.43189252550445045</v>
      </c>
      <c r="AU210" s="22">
        <f t="shared" si="54"/>
        <v>0.43516476876819987</v>
      </c>
      <c r="AV210" s="22">
        <f t="shared" si="54"/>
        <v>0.43848615061669027</v>
      </c>
      <c r="AW210" s="22">
        <f t="shared" si="54"/>
        <v>0.44169691910607789</v>
      </c>
      <c r="AY210" s="79"/>
    </row>
    <row r="211" spans="1:51" x14ac:dyDescent="0.25">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0.93473529144998713</v>
      </c>
      <c r="T211" s="22">
        <f t="shared" si="54"/>
        <v>0.94715499624635147</v>
      </c>
      <c r="U211" s="22">
        <f t="shared" si="54"/>
        <v>0.95729685409463872</v>
      </c>
      <c r="V211" s="22">
        <f t="shared" si="54"/>
        <v>0.96676235002758171</v>
      </c>
      <c r="W211" s="22">
        <f t="shared" si="54"/>
        <v>0.97703427879041316</v>
      </c>
      <c r="X211" s="22">
        <f t="shared" si="54"/>
        <v>0.9868924338262115</v>
      </c>
      <c r="Y211" s="22">
        <f t="shared" si="54"/>
        <v>0.99532524649807341</v>
      </c>
      <c r="Z211" s="22">
        <f t="shared" si="54"/>
        <v>1.0034899546957057</v>
      </c>
      <c r="AA211" s="22">
        <f t="shared" si="54"/>
        <v>1.0116074183472172</v>
      </c>
      <c r="AB211" s="22">
        <f t="shared" si="54"/>
        <v>1.0221468147878938</v>
      </c>
      <c r="AC211" s="22">
        <f t="shared" si="54"/>
        <v>1.0311975602504651</v>
      </c>
      <c r="AD211" s="22">
        <f t="shared" si="54"/>
        <v>1.0420661321999158</v>
      </c>
      <c r="AE211" s="22">
        <f t="shared" si="54"/>
        <v>1.0533674614673172</v>
      </c>
      <c r="AF211" s="22">
        <f t="shared" si="54"/>
        <v>1.0667365269112958</v>
      </c>
      <c r="AG211" s="22">
        <f t="shared" si="54"/>
        <v>1.0811441101143711</v>
      </c>
      <c r="AH211" s="22">
        <f t="shared" si="54"/>
        <v>1.0924312581829603</v>
      </c>
      <c r="AI211" s="22">
        <f t="shared" si="54"/>
        <v>1.1037161205280859</v>
      </c>
      <c r="AJ211" s="22">
        <f t="shared" si="54"/>
        <v>1.1161200589783429</v>
      </c>
      <c r="AK211" s="22">
        <f t="shared" si="54"/>
        <v>1.1284362508238528</v>
      </c>
      <c r="AL211" s="22">
        <f t="shared" si="54"/>
        <v>1.1419719601667295</v>
      </c>
      <c r="AM211" s="22">
        <f t="shared" si="54"/>
        <v>1.1551178770877626</v>
      </c>
      <c r="AN211" s="22">
        <f t="shared" si="54"/>
        <v>1.170241970027486</v>
      </c>
      <c r="AO211" s="22">
        <f t="shared" si="54"/>
        <v>1.1855118107589548</v>
      </c>
      <c r="AP211" s="22">
        <f t="shared" si="54"/>
        <v>1.2011661756334349</v>
      </c>
      <c r="AQ211" s="22">
        <f t="shared" si="54"/>
        <v>1.2172819657643086</v>
      </c>
      <c r="AR211" s="22">
        <f t="shared" si="54"/>
        <v>1.2340078183503638</v>
      </c>
      <c r="AS211" s="22">
        <f t="shared" si="54"/>
        <v>1.252117679982351</v>
      </c>
      <c r="AT211" s="22">
        <f t="shared" si="54"/>
        <v>1.2628411178126768</v>
      </c>
      <c r="AU211" s="22">
        <f t="shared" si="54"/>
        <v>1.2724090614489361</v>
      </c>
      <c r="AV211" s="22">
        <f t="shared" si="54"/>
        <v>1.2821206848703677</v>
      </c>
      <c r="AW211" s="22">
        <f t="shared" si="54"/>
        <v>1.291508878063663</v>
      </c>
      <c r="AY211" s="79"/>
    </row>
    <row r="212" spans="1:51" x14ac:dyDescent="0.25">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5.0003067694716963E-2</v>
      </c>
      <c r="T212" s="22">
        <f t="shared" si="54"/>
        <v>5.0667451874239773E-2</v>
      </c>
      <c r="U212" s="22">
        <f t="shared" si="54"/>
        <v>5.1209984085419519E-2</v>
      </c>
      <c r="V212" s="22">
        <f t="shared" si="54"/>
        <v>5.1716334747717502E-2</v>
      </c>
      <c r="W212" s="22">
        <f t="shared" si="54"/>
        <v>5.2265825019435407E-2</v>
      </c>
      <c r="X212" s="22">
        <f t="shared" si="54"/>
        <v>5.2793180729772807E-2</v>
      </c>
      <c r="Y212" s="22">
        <f t="shared" si="54"/>
        <v>5.3244288660269229E-2</v>
      </c>
      <c r="Z212" s="22">
        <f t="shared" si="54"/>
        <v>5.3681054513070738E-2</v>
      </c>
      <c r="AA212" s="22">
        <f t="shared" si="54"/>
        <v>5.4115293049037755E-2</v>
      </c>
      <c r="AB212" s="22">
        <f t="shared" si="54"/>
        <v>5.4679091333434515E-2</v>
      </c>
      <c r="AC212" s="22">
        <f t="shared" si="54"/>
        <v>5.5163255184090626E-2</v>
      </c>
      <c r="AD212" s="22">
        <f t="shared" si="54"/>
        <v>5.5744662502188423E-2</v>
      </c>
      <c r="AE212" s="22">
        <f t="shared" si="54"/>
        <v>5.6349219896744011E-2</v>
      </c>
      <c r="AF212" s="22">
        <f t="shared" si="54"/>
        <v>5.7064389518052927E-2</v>
      </c>
      <c r="AG212" s="22">
        <f t="shared" si="54"/>
        <v>5.7835113983910093E-2</v>
      </c>
      <c r="AH212" s="22">
        <f t="shared" si="54"/>
        <v>5.8438912764288295E-2</v>
      </c>
      <c r="AI212" s="22">
        <f t="shared" si="54"/>
        <v>5.9042589271348977E-2</v>
      </c>
      <c r="AJ212" s="22">
        <f t="shared" si="54"/>
        <v>5.9706130040251763E-2</v>
      </c>
      <c r="AK212" s="22">
        <f t="shared" si="54"/>
        <v>6.0364976860549799E-2</v>
      </c>
      <c r="AL212" s="22">
        <f t="shared" si="54"/>
        <v>6.1089060990847217E-2</v>
      </c>
      <c r="AM212" s="22">
        <f t="shared" si="54"/>
        <v>6.1792293424375935E-2</v>
      </c>
      <c r="AN212" s="22">
        <f t="shared" si="54"/>
        <v>6.2601347121185702E-2</v>
      </c>
      <c r="AO212" s="22">
        <f t="shared" si="54"/>
        <v>6.3418197503071622E-2</v>
      </c>
      <c r="AP212" s="22">
        <f t="shared" si="54"/>
        <v>6.4255617758513336E-2</v>
      </c>
      <c r="AQ212" s="22">
        <f t="shared" si="54"/>
        <v>6.511772166347865E-2</v>
      </c>
      <c r="AR212" s="22">
        <f t="shared" si="54"/>
        <v>6.60124604700289E-2</v>
      </c>
      <c r="AS212" s="22">
        <f t="shared" si="54"/>
        <v>6.6981235956960095E-2</v>
      </c>
      <c r="AT212" s="22">
        <f t="shared" si="54"/>
        <v>6.7554879418006794E-2</v>
      </c>
      <c r="AU212" s="22">
        <f t="shared" si="54"/>
        <v>6.8066710454792581E-2</v>
      </c>
      <c r="AV212" s="22">
        <f t="shared" si="54"/>
        <v>6.8586227549963075E-2</v>
      </c>
      <c r="AW212" s="22">
        <f t="shared" si="54"/>
        <v>6.9088442951552573E-2</v>
      </c>
      <c r="AY212" s="79"/>
    </row>
    <row r="213" spans="1:51" x14ac:dyDescent="0.25">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0.31716014402466536</v>
      </c>
      <c r="T213" s="22">
        <f t="shared" si="54"/>
        <v>0.32328308072599266</v>
      </c>
      <c r="U213" s="22">
        <f t="shared" si="54"/>
        <v>0.32647086551103383</v>
      </c>
      <c r="V213" s="22">
        <f t="shared" si="54"/>
        <v>0.32866044844920544</v>
      </c>
      <c r="W213" s="22">
        <f t="shared" si="54"/>
        <v>0.33139094012348869</v>
      </c>
      <c r="X213" s="22">
        <f t="shared" si="54"/>
        <v>0.33341612177624913</v>
      </c>
      <c r="Y213" s="22">
        <f t="shared" si="54"/>
        <v>0.33413385983697208</v>
      </c>
      <c r="Z213" s="22">
        <f t="shared" si="54"/>
        <v>0.33474067938515217</v>
      </c>
      <c r="AA213" s="22">
        <f t="shared" si="54"/>
        <v>0.33546478762930149</v>
      </c>
      <c r="AB213" s="22">
        <f t="shared" si="54"/>
        <v>0.33864713703056865</v>
      </c>
      <c r="AC213" s="22">
        <f t="shared" si="54"/>
        <v>0.34054413544859091</v>
      </c>
      <c r="AD213" s="22">
        <f t="shared" si="54"/>
        <v>0.34113715015468332</v>
      </c>
      <c r="AE213" s="22">
        <f t="shared" si="54"/>
        <v>0.34188351434429171</v>
      </c>
      <c r="AF213" s="22">
        <f t="shared" si="54"/>
        <v>0.34418454494556988</v>
      </c>
      <c r="AG213" s="22">
        <f t="shared" si="54"/>
        <v>0.34704609676200554</v>
      </c>
      <c r="AH213" s="22">
        <f t="shared" si="54"/>
        <v>0.34696414132761055</v>
      </c>
      <c r="AI213" s="22">
        <f t="shared" si="54"/>
        <v>0.34663007691914877</v>
      </c>
      <c r="AJ213" s="22">
        <f t="shared" si="54"/>
        <v>0.34693506279805453</v>
      </c>
      <c r="AK213" s="22">
        <f t="shared" si="54"/>
        <v>0.34688917296128385</v>
      </c>
      <c r="AL213" s="22">
        <f t="shared" si="54"/>
        <v>0.34748497141450885</v>
      </c>
      <c r="AM213" s="22">
        <f t="shared" si="54"/>
        <v>0.34747897379550696</v>
      </c>
      <c r="AN213" s="22">
        <f t="shared" si="54"/>
        <v>0.350361208748599</v>
      </c>
      <c r="AO213" s="22">
        <f t="shared" si="54"/>
        <v>0.35305662307964036</v>
      </c>
      <c r="AP213" s="22">
        <f t="shared" si="54"/>
        <v>0.35572809931250632</v>
      </c>
      <c r="AQ213" s="22">
        <f t="shared" si="54"/>
        <v>0.35841543532821873</v>
      </c>
      <c r="AR213" s="22">
        <f t="shared" si="54"/>
        <v>0.36120143084067557</v>
      </c>
      <c r="AS213" s="22">
        <f t="shared" si="54"/>
        <v>0.36455847124782131</v>
      </c>
      <c r="AT213" s="22">
        <f t="shared" si="54"/>
        <v>0.36289186895772552</v>
      </c>
      <c r="AU213" s="22">
        <f t="shared" si="54"/>
        <v>0.36036284335831015</v>
      </c>
      <c r="AV213" s="22">
        <f t="shared" si="54"/>
        <v>0.3578052594793722</v>
      </c>
      <c r="AW213" s="22">
        <f t="shared" si="54"/>
        <v>0.35493794143155283</v>
      </c>
      <c r="AY213" s="79"/>
    </row>
    <row r="214" spans="1:51" x14ac:dyDescent="0.25">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2.1093530282794659</v>
      </c>
      <c r="T214" s="22">
        <f t="shared" si="56"/>
        <v>2.1500751534147855</v>
      </c>
      <c r="U214" s="22">
        <f t="shared" si="56"/>
        <v>2.171276315088198</v>
      </c>
      <c r="V214" s="22">
        <f t="shared" si="56"/>
        <v>2.185838685197798</v>
      </c>
      <c r="W214" s="22">
        <f t="shared" si="56"/>
        <v>2.2039985044258832</v>
      </c>
      <c r="X214" s="22">
        <f t="shared" si="56"/>
        <v>2.2174674825826526</v>
      </c>
      <c r="Y214" s="22">
        <f t="shared" si="56"/>
        <v>2.2222409794435314</v>
      </c>
      <c r="Z214" s="22">
        <f t="shared" si="56"/>
        <v>2.2262767849370273</v>
      </c>
      <c r="AA214" s="22">
        <f t="shared" si="56"/>
        <v>2.2310926482993536</v>
      </c>
      <c r="AB214" s="22">
        <f t="shared" si="56"/>
        <v>2.252257660590697</v>
      </c>
      <c r="AC214" s="22">
        <f t="shared" si="56"/>
        <v>2.2648741240180348</v>
      </c>
      <c r="AD214" s="22">
        <f t="shared" si="56"/>
        <v>2.2688181169492934</v>
      </c>
      <c r="AE214" s="22">
        <f t="shared" si="56"/>
        <v>2.2737819990549455</v>
      </c>
      <c r="AF214" s="22">
        <f t="shared" si="56"/>
        <v>2.2890855797803722</v>
      </c>
      <c r="AG214" s="22">
        <f t="shared" si="56"/>
        <v>2.3081170473316921</v>
      </c>
      <c r="AH214" s="22">
        <f t="shared" si="56"/>
        <v>2.3075719821746032</v>
      </c>
      <c r="AI214" s="22">
        <f t="shared" si="56"/>
        <v>2.3053502030989375</v>
      </c>
      <c r="AJ214" s="22">
        <f t="shared" si="56"/>
        <v>2.3073785881257849</v>
      </c>
      <c r="AK214" s="22">
        <f t="shared" si="56"/>
        <v>2.3070733862648853</v>
      </c>
      <c r="AL214" s="22">
        <f t="shared" si="56"/>
        <v>2.3110358932041457</v>
      </c>
      <c r="AM214" s="22">
        <f t="shared" si="56"/>
        <v>2.3109960045357774</v>
      </c>
      <c r="AN214" s="22">
        <f t="shared" si="56"/>
        <v>2.3301650304712846</v>
      </c>
      <c r="AO214" s="22">
        <f t="shared" si="56"/>
        <v>2.348091559036638</v>
      </c>
      <c r="AP214" s="22">
        <f t="shared" si="56"/>
        <v>2.3658588812804267</v>
      </c>
      <c r="AQ214" s="22">
        <f t="shared" si="56"/>
        <v>2.383731682985001</v>
      </c>
      <c r="AR214" s="22">
        <f t="shared" si="56"/>
        <v>2.4022606443998904</v>
      </c>
      <c r="AS214" s="22">
        <f t="shared" si="56"/>
        <v>2.4245874830089655</v>
      </c>
      <c r="AT214" s="22">
        <f t="shared" si="56"/>
        <v>2.4135033267750163</v>
      </c>
      <c r="AU214" s="22">
        <f t="shared" si="56"/>
        <v>2.3966834081716617</v>
      </c>
      <c r="AV214" s="22">
        <f t="shared" si="56"/>
        <v>2.3796735555727282</v>
      </c>
      <c r="AW214" s="22">
        <f t="shared" si="56"/>
        <v>2.3606037382543885</v>
      </c>
      <c r="AY214" s="79"/>
    </row>
    <row r="215" spans="1:51" x14ac:dyDescent="0.25">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0.37917034791782095</v>
      </c>
      <c r="O215" s="22">
        <f t="shared" si="56"/>
        <v>0.38707850955818845</v>
      </c>
      <c r="P215" s="22">
        <f t="shared" si="56"/>
        <v>0.39252728601928993</v>
      </c>
      <c r="Q215" s="22">
        <f t="shared" si="56"/>
        <v>0.39996713645364929</v>
      </c>
      <c r="R215" s="22">
        <f t="shared" si="56"/>
        <v>0.40776627193753145</v>
      </c>
      <c r="S215" s="22">
        <f t="shared" si="56"/>
        <v>0.37667603209003642</v>
      </c>
      <c r="T215" s="22">
        <f t="shared" si="56"/>
        <v>0.39319829349368901</v>
      </c>
      <c r="U215" s="22">
        <f t="shared" si="56"/>
        <v>0.40651073850091568</v>
      </c>
      <c r="V215" s="22">
        <f t="shared" si="56"/>
        <v>0.41883777618681156</v>
      </c>
      <c r="W215" s="22">
        <f t="shared" si="56"/>
        <v>0.43210834173546991</v>
      </c>
      <c r="X215" s="22">
        <f t="shared" si="56"/>
        <v>0.44471820797584138</v>
      </c>
      <c r="Y215" s="22">
        <f t="shared" si="56"/>
        <v>0.45579202561855575</v>
      </c>
      <c r="Z215" s="22">
        <f t="shared" si="56"/>
        <v>0.46688767864773401</v>
      </c>
      <c r="AA215" s="22">
        <f t="shared" si="56"/>
        <v>0.47832794169044557</v>
      </c>
      <c r="AB215" s="22">
        <f t="shared" si="56"/>
        <v>0.49354316638117485</v>
      </c>
      <c r="AC215" s="22">
        <f t="shared" si="56"/>
        <v>0.50720133355744135</v>
      </c>
      <c r="AD215" s="22">
        <f t="shared" si="56"/>
        <v>0.52493402135851019</v>
      </c>
      <c r="AE215" s="22">
        <f t="shared" si="56"/>
        <v>0.54356227633418619</v>
      </c>
      <c r="AF215" s="22">
        <f t="shared" si="56"/>
        <v>0.56544924311344658</v>
      </c>
      <c r="AG215" s="22">
        <f t="shared" si="56"/>
        <v>0.58920311318291363</v>
      </c>
      <c r="AH215" s="22">
        <f t="shared" si="56"/>
        <v>0.6088233818930231</v>
      </c>
      <c r="AI215" s="22">
        <f t="shared" si="56"/>
        <v>0.62872949624429197</v>
      </c>
      <c r="AJ215" s="22">
        <f t="shared" si="56"/>
        <v>0.65059005797989167</v>
      </c>
      <c r="AK215" s="22">
        <f t="shared" si="56"/>
        <v>0.67265323795414922</v>
      </c>
      <c r="AL215" s="22">
        <f t="shared" si="56"/>
        <v>0.69689344896928751</v>
      </c>
      <c r="AM215" s="22">
        <f t="shared" si="56"/>
        <v>0.72091902847459577</v>
      </c>
      <c r="AN215" s="22">
        <f t="shared" si="56"/>
        <v>0.74740845957604862</v>
      </c>
      <c r="AO215" s="22">
        <f t="shared" si="56"/>
        <v>0.7744824598804716</v>
      </c>
      <c r="AP215" s="22">
        <f t="shared" si="56"/>
        <v>0.80252246420205398</v>
      </c>
      <c r="AQ215" s="22">
        <f t="shared" si="56"/>
        <v>0.8316670548177354</v>
      </c>
      <c r="AR215" s="22">
        <f t="shared" si="56"/>
        <v>0.86217101167391774</v>
      </c>
      <c r="AS215" s="22">
        <f t="shared" si="56"/>
        <v>0.89527238744022375</v>
      </c>
      <c r="AT215" s="22">
        <f t="shared" si="56"/>
        <v>0.91701769401678324</v>
      </c>
      <c r="AU215" s="22">
        <f t="shared" si="56"/>
        <v>0.93718874876960145</v>
      </c>
      <c r="AV215" s="22">
        <f t="shared" si="56"/>
        <v>0.95785603567634969</v>
      </c>
      <c r="AW215" s="22">
        <f t="shared" si="56"/>
        <v>0.97826878074522516</v>
      </c>
      <c r="AY215" s="79"/>
    </row>
    <row r="216" spans="1:51" x14ac:dyDescent="0.25">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5.8466784388382181E-2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5.9487136668657889E-2</v>
      </c>
      <c r="T216" s="22">
        <f t="shared" si="56"/>
        <v>5.9743014439685667E-2</v>
      </c>
      <c r="U216" s="22">
        <f t="shared" si="56"/>
        <v>6.0026197232317932E-2</v>
      </c>
      <c r="V216" s="22">
        <f t="shared" si="56"/>
        <v>6.0323333590007834E-2</v>
      </c>
      <c r="W216" s="22">
        <f t="shared" si="56"/>
        <v>6.0637252093937416E-2</v>
      </c>
      <c r="X216" s="22">
        <f t="shared" si="56"/>
        <v>6.0965978961068618E-2</v>
      </c>
      <c r="Y216" s="22">
        <f t="shared" si="56"/>
        <v>6.1270518649062564E-2</v>
      </c>
      <c r="Z216" s="22">
        <f t="shared" si="56"/>
        <v>6.1550646504743109E-2</v>
      </c>
      <c r="AA216" s="22">
        <f t="shared" si="56"/>
        <v>6.1805150965477944E-2</v>
      </c>
      <c r="AB216" s="22">
        <f t="shared" si="56"/>
        <v>6.2035537883044806E-2</v>
      </c>
      <c r="AC216" s="22">
        <f t="shared" si="56"/>
        <v>6.2235996387443038E-2</v>
      </c>
      <c r="AD216" s="22">
        <f t="shared" si="56"/>
        <v>6.2434208191000609E-2</v>
      </c>
      <c r="AE216" s="22">
        <f t="shared" si="56"/>
        <v>6.2627965821638196E-2</v>
      </c>
      <c r="AF216" s="22">
        <f t="shared" si="56"/>
        <v>6.2818604638054526E-2</v>
      </c>
      <c r="AG216" s="22">
        <f t="shared" si="56"/>
        <v>6.3004393420797375E-2</v>
      </c>
      <c r="AH216" s="22">
        <f t="shared" si="56"/>
        <v>6.3179994696453259E-2</v>
      </c>
      <c r="AI216" s="22">
        <f t="shared" si="56"/>
        <v>6.3351616115211687E-2</v>
      </c>
      <c r="AJ216" s="22">
        <f t="shared" si="56"/>
        <v>6.3520152973213104E-2</v>
      </c>
      <c r="AK216" s="22">
        <f t="shared" si="56"/>
        <v>6.3683816827928313E-2</v>
      </c>
      <c r="AL216" s="22">
        <f t="shared" si="56"/>
        <v>6.3843756506613461E-2</v>
      </c>
      <c r="AM216" s="22">
        <f t="shared" si="56"/>
        <v>6.3997752805793354E-2</v>
      </c>
      <c r="AN216" s="22">
        <f t="shared" si="56"/>
        <v>6.4149094607679896E-2</v>
      </c>
      <c r="AO216" s="22">
        <f t="shared" si="56"/>
        <v>6.4295347872563538E-2</v>
      </c>
      <c r="AP216" s="22">
        <f t="shared" si="56"/>
        <v>6.4436496076787406E-2</v>
      </c>
      <c r="AQ216" s="22">
        <f t="shared" si="56"/>
        <v>6.4572348091971418E-2</v>
      </c>
      <c r="AR216" s="22">
        <f t="shared" si="56"/>
        <v>6.4702808609689966E-2</v>
      </c>
      <c r="AS216" s="22">
        <f t="shared" si="56"/>
        <v>6.4829448704797399E-2</v>
      </c>
      <c r="AT216" s="22">
        <f t="shared" si="56"/>
        <v>6.4941869766295554E-2</v>
      </c>
      <c r="AU216" s="22">
        <f t="shared" si="56"/>
        <v>6.5047073413245379E-2</v>
      </c>
      <c r="AV216" s="22">
        <f t="shared" si="56"/>
        <v>6.5146352785998146E-2</v>
      </c>
      <c r="AW216" s="22">
        <f t="shared" si="56"/>
        <v>6.5238963783934262E-2</v>
      </c>
      <c r="AY216" s="79"/>
    </row>
    <row r="217" spans="1:51" x14ac:dyDescent="0.25">
      <c r="A217" s="95" t="str">
        <f t="shared" si="45"/>
        <v>FA Organic</v>
      </c>
      <c r="B217" s="95" t="s">
        <v>962</v>
      </c>
      <c r="C217" s="95" t="s">
        <v>1127</v>
      </c>
      <c r="D217" t="s">
        <v>369</v>
      </c>
      <c r="E217" t="s">
        <v>55</v>
      </c>
      <c r="F217" t="s">
        <v>421</v>
      </c>
      <c r="G217" t="s">
        <v>1166</v>
      </c>
      <c r="H217" t="s">
        <v>1167</v>
      </c>
      <c r="I217" t="s">
        <v>139</v>
      </c>
      <c r="J217" t="s">
        <v>287</v>
      </c>
      <c r="K217" s="22">
        <f t="shared" si="55"/>
        <v>4.749693023694599E-2</v>
      </c>
      <c r="L217" s="22">
        <f t="shared" si="56"/>
        <v>4.7522611675988952E-2</v>
      </c>
      <c r="M217" s="22">
        <f t="shared" si="56"/>
        <v>4.7584015033260256E-2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4.8414443091717149E-2</v>
      </c>
      <c r="T217" s="22">
        <f t="shared" si="56"/>
        <v>4.8622692815566873E-2</v>
      </c>
      <c r="U217" s="22">
        <f t="shared" si="56"/>
        <v>4.8853165115398924E-2</v>
      </c>
      <c r="V217" s="22">
        <f t="shared" si="56"/>
        <v>4.9094993720463338E-2</v>
      </c>
      <c r="W217" s="22">
        <f t="shared" si="56"/>
        <v>4.9350480711349939E-2</v>
      </c>
      <c r="X217" s="22">
        <f t="shared" si="56"/>
        <v>4.9618019696964402E-2</v>
      </c>
      <c r="Y217" s="22">
        <f t="shared" si="56"/>
        <v>4.9865873606552896E-2</v>
      </c>
      <c r="Z217" s="22">
        <f t="shared" si="56"/>
        <v>5.009385960296743E-2</v>
      </c>
      <c r="AA217" s="22">
        <f t="shared" si="56"/>
        <v>5.0300991638914397E-2</v>
      </c>
      <c r="AB217" s="22">
        <f t="shared" si="56"/>
        <v>5.0488495273048703E-2</v>
      </c>
      <c r="AC217" s="22">
        <f t="shared" si="56"/>
        <v>5.065164124706819E-2</v>
      </c>
      <c r="AD217" s="22">
        <f t="shared" si="56"/>
        <v>5.0812958712000068E-2</v>
      </c>
      <c r="AE217" s="22">
        <f t="shared" si="56"/>
        <v>5.0970651085636066E-2</v>
      </c>
      <c r="AF217" s="22">
        <f t="shared" si="56"/>
        <v>5.1125805168440057E-2</v>
      </c>
      <c r="AG217" s="22">
        <f t="shared" si="56"/>
        <v>5.1277011983104616E-2</v>
      </c>
      <c r="AH217" s="22">
        <f t="shared" si="56"/>
        <v>5.1419927551800221E-2</v>
      </c>
      <c r="AI217" s="22">
        <f t="shared" si="56"/>
        <v>5.1559604057967945E-2</v>
      </c>
      <c r="AJ217" s="22">
        <f t="shared" si="56"/>
        <v>5.1696770150967429E-2</v>
      </c>
      <c r="AK217" s="22">
        <f t="shared" si="56"/>
        <v>5.1829970281685019E-2</v>
      </c>
      <c r="AL217" s="22">
        <f t="shared" si="56"/>
        <v>5.1960139439345784E-2</v>
      </c>
      <c r="AM217" s="22">
        <f t="shared" si="56"/>
        <v>5.2085471493979824E-2</v>
      </c>
      <c r="AN217" s="22">
        <f t="shared" si="56"/>
        <v>5.2208643148646039E-2</v>
      </c>
      <c r="AO217" s="22">
        <f t="shared" si="56"/>
        <v>5.2327673425882723E-2</v>
      </c>
      <c r="AP217" s="22">
        <f t="shared" si="56"/>
        <v>5.2442548877679275E-2</v>
      </c>
      <c r="AQ217" s="22">
        <f t="shared" si="56"/>
        <v>5.2553113951514609E-2</v>
      </c>
      <c r="AR217" s="22">
        <f t="shared" si="56"/>
        <v>5.2659291079285624E-2</v>
      </c>
      <c r="AS217" s="22">
        <f t="shared" si="56"/>
        <v>5.276235890236574E-2</v>
      </c>
      <c r="AT217" s="22">
        <f t="shared" si="56"/>
        <v>5.2853854364897902E-2</v>
      </c>
      <c r="AU217" s="22">
        <f t="shared" si="56"/>
        <v>5.2939475833059385E-2</v>
      </c>
      <c r="AV217" s="22">
        <f t="shared" si="56"/>
        <v>5.3020275747318032E-2</v>
      </c>
      <c r="AW217" s="22">
        <f t="shared" si="56"/>
        <v>5.3095648510915985E-2</v>
      </c>
      <c r="AY217" s="79"/>
    </row>
    <row r="218" spans="1:51" x14ac:dyDescent="0.25">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7.4998072258013228E-3</v>
      </c>
      <c r="T218" s="22">
        <f t="shared" si="56"/>
        <v>7.5532280635644995E-3</v>
      </c>
      <c r="U218" s="22">
        <f t="shared" si="56"/>
        <v>7.6110757519539099E-3</v>
      </c>
      <c r="V218" s="22">
        <f t="shared" si="56"/>
        <v>7.6708322973760741E-3</v>
      </c>
      <c r="W218" s="22">
        <f t="shared" si="56"/>
        <v>7.7330688655908855E-3</v>
      </c>
      <c r="X218" s="22">
        <f t="shared" si="56"/>
        <v>7.7974375833055254E-3</v>
      </c>
      <c r="Y218" s="22">
        <f t="shared" si="56"/>
        <v>7.8565987292690924E-3</v>
      </c>
      <c r="Z218" s="22">
        <f t="shared" si="56"/>
        <v>7.9105801662085577E-3</v>
      </c>
      <c r="AA218" s="22">
        <f t="shared" si="56"/>
        <v>7.9592192250792417E-3</v>
      </c>
      <c r="AB218" s="22">
        <f t="shared" si="56"/>
        <v>8.0028602477445615E-3</v>
      </c>
      <c r="AC218" s="22">
        <f t="shared" si="56"/>
        <v>8.0404712467886264E-3</v>
      </c>
      <c r="AD218" s="22">
        <f t="shared" si="56"/>
        <v>8.0772824053071957E-3</v>
      </c>
      <c r="AE218" s="22">
        <f t="shared" si="56"/>
        <v>8.1129059201156505E-3</v>
      </c>
      <c r="AF218" s="22">
        <f t="shared" si="56"/>
        <v>8.1476144925942233E-3</v>
      </c>
      <c r="AG218" s="22">
        <f t="shared" si="56"/>
        <v>8.1811075843423522E-3</v>
      </c>
      <c r="AH218" s="22">
        <f t="shared" si="56"/>
        <v>8.2124171857509403E-3</v>
      </c>
      <c r="AI218" s="22">
        <f t="shared" si="56"/>
        <v>8.2427169782868757E-3</v>
      </c>
      <c r="AJ218" s="22">
        <f t="shared" si="56"/>
        <v>8.2721896532553397E-3</v>
      </c>
      <c r="AK218" s="22">
        <f t="shared" si="56"/>
        <v>8.300520909512615E-3</v>
      </c>
      <c r="AL218" s="22">
        <f t="shared" si="56"/>
        <v>8.3279381602152681E-3</v>
      </c>
      <c r="AM218" s="22">
        <f t="shared" si="56"/>
        <v>8.3540478386607362E-3</v>
      </c>
      <c r="AN218" s="22">
        <f t="shared" si="56"/>
        <v>8.3794680727788239E-3</v>
      </c>
      <c r="AO218" s="22">
        <f t="shared" si="56"/>
        <v>8.4037647094295665E-3</v>
      </c>
      <c r="AP218" s="22">
        <f t="shared" si="56"/>
        <v>8.4269475935936072E-3</v>
      </c>
      <c r="AQ218" s="22">
        <f t="shared" si="56"/>
        <v>8.4489940589773712E-3</v>
      </c>
      <c r="AR218" s="22">
        <f t="shared" si="56"/>
        <v>8.4698984843180978E-3</v>
      </c>
      <c r="AS218" s="22">
        <f t="shared" si="56"/>
        <v>8.4899576548560663E-3</v>
      </c>
      <c r="AT218" s="22">
        <f t="shared" si="56"/>
        <v>8.507293913120384E-3</v>
      </c>
      <c r="AU218" s="22">
        <f t="shared" si="56"/>
        <v>8.5231936937218318E-3</v>
      </c>
      <c r="AV218" s="22">
        <f t="shared" si="56"/>
        <v>8.5379021204019905E-3</v>
      </c>
      <c r="AW218" s="22">
        <f t="shared" si="56"/>
        <v>8.5512944615970029E-3</v>
      </c>
      <c r="AY218" s="79"/>
    </row>
    <row r="219" spans="1:51" x14ac:dyDescent="0.25">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9.0493119451033485E-2</v>
      </c>
      <c r="T219" s="22">
        <f t="shared" si="56"/>
        <v>9.1137698452510532E-2</v>
      </c>
      <c r="U219" s="22">
        <f t="shared" si="56"/>
        <v>9.1835692096584459E-2</v>
      </c>
      <c r="V219" s="22">
        <f t="shared" si="56"/>
        <v>9.2556718122995582E-2</v>
      </c>
      <c r="W219" s="22">
        <f t="shared" si="56"/>
        <v>9.3307668251728204E-2</v>
      </c>
      <c r="X219" s="22">
        <f t="shared" si="56"/>
        <v>9.4084345022968627E-2</v>
      </c>
      <c r="Y219" s="22">
        <f t="shared" si="56"/>
        <v>9.4798186924147487E-2</v>
      </c>
      <c r="Z219" s="22">
        <f t="shared" si="56"/>
        <v>9.5449530148583428E-2</v>
      </c>
      <c r="AA219" s="22">
        <f t="shared" si="56"/>
        <v>9.6036411921921333E-2</v>
      </c>
      <c r="AB219" s="22">
        <f t="shared" si="56"/>
        <v>9.6562987093537972E-2</v>
      </c>
      <c r="AC219" s="22">
        <f t="shared" si="56"/>
        <v>9.7016803641976443E-2</v>
      </c>
      <c r="AD219" s="22">
        <f t="shared" si="56"/>
        <v>9.7460969267126357E-2</v>
      </c>
      <c r="AE219" s="22">
        <f t="shared" si="56"/>
        <v>9.7890804712727805E-2</v>
      </c>
      <c r="AF219" s="22">
        <f t="shared" si="56"/>
        <v>9.8309600409832221E-2</v>
      </c>
      <c r="AG219" s="22">
        <f t="shared" si="56"/>
        <v>9.8713730044247494E-2</v>
      </c>
      <c r="AH219" s="22">
        <f t="shared" si="56"/>
        <v>9.9091513554533509E-2</v>
      </c>
      <c r="AI219" s="22">
        <f t="shared" si="56"/>
        <v>9.9457112650982657E-2</v>
      </c>
      <c r="AJ219" s="22">
        <f t="shared" si="56"/>
        <v>9.9812731697734594E-2</v>
      </c>
      <c r="AK219" s="22">
        <f t="shared" si="56"/>
        <v>0.10015457831852072</v>
      </c>
      <c r="AL219" s="22">
        <f t="shared" si="56"/>
        <v>0.10048539649399577</v>
      </c>
      <c r="AM219" s="22">
        <f t="shared" si="56"/>
        <v>0.10080043742495001</v>
      </c>
      <c r="AN219" s="22">
        <f t="shared" si="56"/>
        <v>0.10110715947969924</v>
      </c>
      <c r="AO219" s="22">
        <f t="shared" si="56"/>
        <v>0.10140032414066948</v>
      </c>
      <c r="AP219" s="22">
        <f t="shared" si="56"/>
        <v>0.10168005019798185</v>
      </c>
      <c r="AQ219" s="22">
        <f t="shared" si="56"/>
        <v>0.10194606415879172</v>
      </c>
      <c r="AR219" s="22">
        <f t="shared" si="56"/>
        <v>0.10219829819660883</v>
      </c>
      <c r="AS219" s="22">
        <f t="shared" si="56"/>
        <v>0.10244033333977036</v>
      </c>
      <c r="AT219" s="22">
        <f t="shared" si="56"/>
        <v>0.10264951366170581</v>
      </c>
      <c r="AU219" s="22">
        <f t="shared" si="56"/>
        <v>0.10284136135883891</v>
      </c>
      <c r="AV219" s="22">
        <f t="shared" si="56"/>
        <v>0.10301883410879509</v>
      </c>
      <c r="AW219" s="22">
        <f t="shared" si="56"/>
        <v>0.10318042689311628</v>
      </c>
      <c r="AY219" s="79"/>
    </row>
    <row r="220" spans="1:51" x14ac:dyDescent="0.25">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5">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5">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0.12100901910044999</v>
      </c>
      <c r="P222" s="22">
        <f t="shared" si="57"/>
        <v>0.11845842648899828</v>
      </c>
      <c r="Q222" s="22">
        <f t="shared" si="57"/>
        <v>0.11660641339960404</v>
      </c>
      <c r="R222" s="22">
        <f t="shared" si="57"/>
        <v>0.11491827863139022</v>
      </c>
      <c r="S222" s="22">
        <f t="shared" si="57"/>
        <v>0.10246225411389839</v>
      </c>
      <c r="T222" s="22">
        <f t="shared" si="57"/>
        <v>0.10398219659413972</v>
      </c>
      <c r="U222" s="22">
        <f t="shared" si="57"/>
        <v>0.10453917902952227</v>
      </c>
      <c r="V222" s="22">
        <f t="shared" si="57"/>
        <v>0.10478423511353824</v>
      </c>
      <c r="W222" s="22">
        <f t="shared" si="57"/>
        <v>0.10522314830194876</v>
      </c>
      <c r="X222" s="22">
        <f t="shared" si="57"/>
        <v>0.10544497660282141</v>
      </c>
      <c r="Y222" s="22">
        <f t="shared" si="57"/>
        <v>0.10527306926924856</v>
      </c>
      <c r="Z222" s="22">
        <f t="shared" si="57"/>
        <v>0.10509986217593233</v>
      </c>
      <c r="AA222" s="22">
        <f t="shared" si="57"/>
        <v>0.10499897358466485</v>
      </c>
      <c r="AB222" s="22">
        <f t="shared" si="57"/>
        <v>0.10573379241848511</v>
      </c>
      <c r="AC222" s="22">
        <f t="shared" si="57"/>
        <v>0.10607911779473303</v>
      </c>
      <c r="AD222" s="22">
        <f t="shared" si="57"/>
        <v>0.10695883384496749</v>
      </c>
      <c r="AE222" s="22">
        <f t="shared" si="57"/>
        <v>0.10794064641753048</v>
      </c>
      <c r="AF222" s="22">
        <f t="shared" si="57"/>
        <v>0.10949489472448327</v>
      </c>
      <c r="AG222" s="22">
        <f t="shared" si="57"/>
        <v>0.11130134010210363</v>
      </c>
      <c r="AH222" s="22">
        <f t="shared" si="57"/>
        <v>0.11217758279110658</v>
      </c>
      <c r="AI222" s="22">
        <f t="shared" si="57"/>
        <v>0.11302008795308296</v>
      </c>
      <c r="AJ222" s="22">
        <f t="shared" si="57"/>
        <v>0.11413630795198265</v>
      </c>
      <c r="AK222" s="22">
        <f t="shared" si="57"/>
        <v>0.11518905443571475</v>
      </c>
      <c r="AL222" s="22">
        <f t="shared" si="57"/>
        <v>0.11652683473000762</v>
      </c>
      <c r="AM222" s="22">
        <f t="shared" si="57"/>
        <v>0.1177164310462694</v>
      </c>
      <c r="AN222" s="22">
        <f t="shared" si="57"/>
        <v>0.11936934098404542</v>
      </c>
      <c r="AO222" s="22">
        <f t="shared" si="57"/>
        <v>0.12100010902582652</v>
      </c>
      <c r="AP222" s="22">
        <f t="shared" si="57"/>
        <v>0.12266794572678559</v>
      </c>
      <c r="AQ222" s="22">
        <f t="shared" si="57"/>
        <v>0.1243886772348972</v>
      </c>
      <c r="AR222" s="22">
        <f t="shared" si="57"/>
        <v>0.12619434997311832</v>
      </c>
      <c r="AS222" s="22">
        <f t="shared" si="57"/>
        <v>0.12826119231503388</v>
      </c>
      <c r="AT222" s="22">
        <f t="shared" si="57"/>
        <v>0.12851878850422907</v>
      </c>
      <c r="AU222" s="22">
        <f t="shared" si="57"/>
        <v>0.12848620579408074</v>
      </c>
      <c r="AV222" s="22">
        <f t="shared" si="57"/>
        <v>0.12847131417780056</v>
      </c>
      <c r="AW222" s="22">
        <f t="shared" si="57"/>
        <v>0.12836800011337407</v>
      </c>
      <c r="AY222" s="79"/>
    </row>
    <row r="223" spans="1:51" x14ac:dyDescent="0.25">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3.0700450247237825E-2</v>
      </c>
      <c r="P223" s="22">
        <f t="shared" si="57"/>
        <v>3.0053355161673623E-2</v>
      </c>
      <c r="Q223" s="22">
        <f t="shared" si="57"/>
        <v>2.9583492368545915E-2</v>
      </c>
      <c r="R223" s="22">
        <f t="shared" si="57"/>
        <v>2.9155206131309681E-2</v>
      </c>
      <c r="S223" s="22">
        <f t="shared" si="57"/>
        <v>2.5995065144957277E-2</v>
      </c>
      <c r="T223" s="22">
        <f t="shared" si="57"/>
        <v>2.6380680356453017E-2</v>
      </c>
      <c r="U223" s="22">
        <f t="shared" si="57"/>
        <v>2.652198892727824E-2</v>
      </c>
      <c r="V223" s="22">
        <f t="shared" si="57"/>
        <v>2.6584160591597496E-2</v>
      </c>
      <c r="W223" s="22">
        <f t="shared" si="57"/>
        <v>2.6695514543590679E-2</v>
      </c>
      <c r="X223" s="22">
        <f t="shared" si="57"/>
        <v>2.6751793230625709E-2</v>
      </c>
      <c r="Y223" s="22">
        <f t="shared" si="57"/>
        <v>2.6708179683629613E-2</v>
      </c>
      <c r="Z223" s="22">
        <f t="shared" si="57"/>
        <v>2.6664236382623187E-2</v>
      </c>
      <c r="AA223" s="22">
        <f t="shared" si="57"/>
        <v>2.6638640561751768E-2</v>
      </c>
      <c r="AB223" s="22">
        <f t="shared" si="57"/>
        <v>2.6825066905970845E-2</v>
      </c>
      <c r="AC223" s="22">
        <f t="shared" si="57"/>
        <v>2.6912677272631261E-2</v>
      </c>
      <c r="AD223" s="22">
        <f t="shared" si="57"/>
        <v>2.7135864593978775E-2</v>
      </c>
      <c r="AE223" s="22">
        <f t="shared" si="57"/>
        <v>2.7384954192920665E-2</v>
      </c>
      <c r="AF223" s="22">
        <f t="shared" si="57"/>
        <v>2.7779272923657991E-2</v>
      </c>
      <c r="AG223" s="22">
        <f t="shared" si="57"/>
        <v>2.8237575014297609E-2</v>
      </c>
      <c r="AH223" s="22">
        <f t="shared" si="57"/>
        <v>2.8459881130636851E-2</v>
      </c>
      <c r="AI223" s="22">
        <f t="shared" si="57"/>
        <v>2.8673627907534742E-2</v>
      </c>
      <c r="AJ223" s="22">
        <f t="shared" si="57"/>
        <v>2.8956817183804672E-2</v>
      </c>
      <c r="AK223" s="22">
        <f t="shared" si="57"/>
        <v>2.9223902986888022E-2</v>
      </c>
      <c r="AL223" s="22">
        <f t="shared" si="57"/>
        <v>2.956330295617941E-2</v>
      </c>
      <c r="AM223" s="22">
        <f t="shared" si="57"/>
        <v>2.9865108084368867E-2</v>
      </c>
      <c r="AN223" s="22">
        <f t="shared" si="57"/>
        <v>3.0284457647608735E-2</v>
      </c>
      <c r="AO223" s="22">
        <f t="shared" si="57"/>
        <v>3.0698189727280625E-2</v>
      </c>
      <c r="AP223" s="22">
        <f t="shared" si="57"/>
        <v>3.11213262673414E-2</v>
      </c>
      <c r="AQ223" s="22">
        <f t="shared" si="57"/>
        <v>3.1557882421968046E-2</v>
      </c>
      <c r="AR223" s="22">
        <f t="shared" si="57"/>
        <v>3.2015988491041578E-2</v>
      </c>
      <c r="AS223" s="22">
        <f t="shared" si="57"/>
        <v>3.254035428591006E-2</v>
      </c>
      <c r="AT223" s="22">
        <f t="shared" si="57"/>
        <v>3.2605707422800632E-2</v>
      </c>
      <c r="AU223" s="22">
        <f t="shared" si="57"/>
        <v>3.2597441064811244E-2</v>
      </c>
      <c r="AV223" s="22">
        <f t="shared" si="57"/>
        <v>3.2593663004893809E-2</v>
      </c>
      <c r="AW223" s="22">
        <f t="shared" si="57"/>
        <v>3.2567451832219714E-2</v>
      </c>
      <c r="AY223" s="79"/>
    </row>
    <row r="224" spans="1:51" x14ac:dyDescent="0.25">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0.16019971617730655</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0.17531753251219057</v>
      </c>
      <c r="S224" s="22">
        <f t="shared" si="57"/>
        <v>0.16825333375264134</v>
      </c>
      <c r="T224" s="22">
        <f t="shared" si="57"/>
        <v>0.17302828294591105</v>
      </c>
      <c r="U224" s="22">
        <f t="shared" si="57"/>
        <v>0.17706279668292071</v>
      </c>
      <c r="V224" s="22">
        <f t="shared" si="57"/>
        <v>0.18086358169153297</v>
      </c>
      <c r="W224" s="22">
        <f t="shared" si="57"/>
        <v>0.18489109723713351</v>
      </c>
      <c r="X224" s="22">
        <f t="shared" si="57"/>
        <v>0.18876653358422518</v>
      </c>
      <c r="Y224" s="22">
        <f t="shared" si="57"/>
        <v>0.19221701140777733</v>
      </c>
      <c r="Z224" s="22">
        <f t="shared" si="57"/>
        <v>0.19560720594272279</v>
      </c>
      <c r="AA224" s="22">
        <f t="shared" si="57"/>
        <v>0.1990097168831185</v>
      </c>
      <c r="AB224" s="22">
        <f t="shared" si="57"/>
        <v>0.20321999511902894</v>
      </c>
      <c r="AC224" s="22">
        <f t="shared" si="57"/>
        <v>0.20699049302530592</v>
      </c>
      <c r="AD224" s="22">
        <f t="shared" si="57"/>
        <v>0.2113552160123123</v>
      </c>
      <c r="AE224" s="22">
        <f t="shared" si="57"/>
        <v>0.21587260038156506</v>
      </c>
      <c r="AF224" s="22">
        <f t="shared" si="57"/>
        <v>0.22107952288176502</v>
      </c>
      <c r="AG224" s="22">
        <f t="shared" si="57"/>
        <v>0.22664776481187326</v>
      </c>
      <c r="AH224" s="22">
        <f t="shared" si="57"/>
        <v>0.23121292564664225</v>
      </c>
      <c r="AI224" s="22">
        <f t="shared" si="57"/>
        <v>0.23579019102892834</v>
      </c>
      <c r="AJ224" s="22">
        <f t="shared" si="57"/>
        <v>0.24075237126344184</v>
      </c>
      <c r="AK224" s="22">
        <f t="shared" si="57"/>
        <v>0.24570245634840604</v>
      </c>
      <c r="AL224" s="22">
        <f t="shared" si="57"/>
        <v>0.25107769029010202</v>
      </c>
      <c r="AM224" s="22">
        <f t="shared" si="57"/>
        <v>0.25634323263098618</v>
      </c>
      <c r="AN224" s="22">
        <f t="shared" si="57"/>
        <v>0.26229410095269262</v>
      </c>
      <c r="AO224" s="22">
        <f t="shared" si="57"/>
        <v>0.2683187022285074</v>
      </c>
      <c r="AP224" s="22">
        <f t="shared" si="57"/>
        <v>0.27449880857406406</v>
      </c>
      <c r="AQ224" s="22">
        <f t="shared" si="57"/>
        <v>0.28086219308625354</v>
      </c>
      <c r="AR224" s="22">
        <f t="shared" si="57"/>
        <v>0.28746139159021494</v>
      </c>
      <c r="AS224" s="22">
        <f t="shared" si="57"/>
        <v>0.29456224347667398</v>
      </c>
      <c r="AT224" s="22">
        <f t="shared" si="57"/>
        <v>0.29915834644662398</v>
      </c>
      <c r="AU224" s="22">
        <f t="shared" si="57"/>
        <v>0.30337210846687507</v>
      </c>
      <c r="AV224" s="22">
        <f t="shared" si="57"/>
        <v>0.30764910858335387</v>
      </c>
      <c r="AW224" s="22">
        <f t="shared" si="57"/>
        <v>0.31182842143593498</v>
      </c>
      <c r="AY224" s="79"/>
    </row>
    <row r="225" spans="1:51" x14ac:dyDescent="0.25">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0.81503229757580642</v>
      </c>
      <c r="P225" s="22">
        <f t="shared" si="57"/>
        <v>0.80443274266431908</v>
      </c>
      <c r="Q225" s="22">
        <f t="shared" si="57"/>
        <v>0.79997057217510759</v>
      </c>
      <c r="R225" s="22">
        <f t="shared" si="57"/>
        <v>0.79652072541357855</v>
      </c>
      <c r="S225" s="22">
        <f t="shared" si="57"/>
        <v>0.68216960817969541</v>
      </c>
      <c r="T225" s="22">
        <f t="shared" si="57"/>
        <v>0.70968595229173803</v>
      </c>
      <c r="U225" s="22">
        <f t="shared" si="57"/>
        <v>0.72724490379815299</v>
      </c>
      <c r="V225" s="22">
        <f t="shared" si="57"/>
        <v>0.74158434073415547</v>
      </c>
      <c r="W225" s="22">
        <f t="shared" si="57"/>
        <v>0.75806192710793396</v>
      </c>
      <c r="X225" s="22">
        <f t="shared" si="57"/>
        <v>0.77225740624655259</v>
      </c>
      <c r="Y225" s="22">
        <f t="shared" si="57"/>
        <v>0.78250382942037</v>
      </c>
      <c r="Z225" s="22">
        <f t="shared" si="57"/>
        <v>0.79308205825747924</v>
      </c>
      <c r="AA225" s="22">
        <f t="shared" si="57"/>
        <v>0.80485338465380685</v>
      </c>
      <c r="AB225" s="22">
        <f t="shared" si="57"/>
        <v>0.82670871938436774</v>
      </c>
      <c r="AC225" s="22">
        <f t="shared" si="57"/>
        <v>0.84466917884682269</v>
      </c>
      <c r="AD225" s="22">
        <f t="shared" si="57"/>
        <v>0.86930442799845664</v>
      </c>
      <c r="AE225" s="22">
        <f t="shared" si="57"/>
        <v>0.89567255063834628</v>
      </c>
      <c r="AF225" s="22">
        <f t="shared" si="57"/>
        <v>0.92956920436931123</v>
      </c>
      <c r="AG225" s="22">
        <f t="shared" si="57"/>
        <v>0.96732795393949833</v>
      </c>
      <c r="AH225" s="22">
        <f t="shared" si="57"/>
        <v>0.99431368977834889</v>
      </c>
      <c r="AI225" s="22">
        <f t="shared" si="57"/>
        <v>1.0214212814142465</v>
      </c>
      <c r="AJ225" s="22">
        <f t="shared" si="57"/>
        <v>1.0525931860076549</v>
      </c>
      <c r="AK225" s="22">
        <f t="shared" si="57"/>
        <v>1.0836051530143598</v>
      </c>
      <c r="AL225" s="22">
        <f t="shared" si="57"/>
        <v>1.1190272494816038</v>
      </c>
      <c r="AM225" s="22">
        <f t="shared" si="57"/>
        <v>1.1532560579426376</v>
      </c>
      <c r="AN225" s="22">
        <f t="shared" si="57"/>
        <v>1.1944749373875045</v>
      </c>
      <c r="AO225" s="22">
        <f t="shared" si="57"/>
        <v>1.2363171682699117</v>
      </c>
      <c r="AP225" s="22">
        <f t="shared" si="57"/>
        <v>1.2796166318750859</v>
      </c>
      <c r="AQ225" s="22">
        <f t="shared" si="57"/>
        <v>1.3246420784644268</v>
      </c>
      <c r="AR225" s="22">
        <f t="shared" si="57"/>
        <v>1.3719053422031866</v>
      </c>
      <c r="AS225" s="22">
        <f t="shared" si="57"/>
        <v>1.4240068691660699</v>
      </c>
      <c r="AT225" s="22">
        <f t="shared" si="57"/>
        <v>1.4509822830012102</v>
      </c>
      <c r="AU225" s="22">
        <f t="shared" si="57"/>
        <v>1.4742409868070054</v>
      </c>
      <c r="AV225" s="22">
        <f t="shared" si="57"/>
        <v>1.4982339575902788</v>
      </c>
      <c r="AW225" s="22">
        <f t="shared" si="57"/>
        <v>1.5213819357492457</v>
      </c>
      <c r="AY225" s="79"/>
    </row>
    <row r="226" spans="1:51" x14ac:dyDescent="0.25">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5">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1.0806188340462277</v>
      </c>
      <c r="T227" s="22">
        <f t="shared" si="57"/>
        <v>1.0949768742732389</v>
      </c>
      <c r="U227" s="22">
        <f t="shared" si="57"/>
        <v>1.106701565427328</v>
      </c>
      <c r="V227" s="22">
        <f t="shared" si="57"/>
        <v>1.1176443352920022</v>
      </c>
      <c r="W227" s="22">
        <f t="shared" si="57"/>
        <v>1.1295193974455644</v>
      </c>
      <c r="X227" s="22">
        <f t="shared" si="57"/>
        <v>1.1409161084696087</v>
      </c>
      <c r="Y227" s="22">
        <f t="shared" si="57"/>
        <v>1.1506650248532637</v>
      </c>
      <c r="Z227" s="22">
        <f t="shared" si="57"/>
        <v>1.1601039938678677</v>
      </c>
      <c r="AA227" s="22">
        <f t="shared" si="57"/>
        <v>1.1694883449100779</v>
      </c>
      <c r="AB227" s="22">
        <f t="shared" si="57"/>
        <v>1.1816726182519002</v>
      </c>
      <c r="AC227" s="22">
        <f t="shared" si="57"/>
        <v>1.1921359078040057</v>
      </c>
      <c r="AD227" s="22">
        <f t="shared" si="57"/>
        <v>1.2047007308669548</v>
      </c>
      <c r="AE227" s="22">
        <f t="shared" si="57"/>
        <v>1.2177658514073031</v>
      </c>
      <c r="AF227" s="22">
        <f t="shared" ref="L227:AW234" si="58">AF1483</f>
        <v>1.2332214183945618</v>
      </c>
      <c r="AG227" s="22">
        <f t="shared" si="58"/>
        <v>1.2498775839472498</v>
      </c>
      <c r="AH227" s="22">
        <f t="shared" si="58"/>
        <v>1.2629263100381043</v>
      </c>
      <c r="AI227" s="22">
        <f t="shared" si="58"/>
        <v>1.2759723936740877</v>
      </c>
      <c r="AJ227" s="22">
        <f t="shared" si="58"/>
        <v>1.2903122069113793</v>
      </c>
      <c r="AK227" s="22">
        <f t="shared" si="58"/>
        <v>1.3045505789871135</v>
      </c>
      <c r="AL227" s="22">
        <f t="shared" si="58"/>
        <v>1.3201987978806125</v>
      </c>
      <c r="AM227" s="22">
        <f t="shared" si="58"/>
        <v>1.3353963896968355</v>
      </c>
      <c r="AN227" s="22">
        <f t="shared" si="58"/>
        <v>1.3528808902051863</v>
      </c>
      <c r="AO227" s="22">
        <f t="shared" si="58"/>
        <v>1.3705338852704678</v>
      </c>
      <c r="AP227" s="22">
        <f t="shared" si="58"/>
        <v>1.3886314169172658</v>
      </c>
      <c r="AQ227" s="22">
        <f t="shared" si="58"/>
        <v>1.4072623881668309</v>
      </c>
      <c r="AR227" s="22">
        <f t="shared" si="58"/>
        <v>1.4265986339310561</v>
      </c>
      <c r="AS227" s="22">
        <f t="shared" si="58"/>
        <v>1.4475348901530067</v>
      </c>
      <c r="AT227" s="22">
        <f t="shared" si="58"/>
        <v>1.4599319281071408</v>
      </c>
      <c r="AU227" s="22">
        <f t="shared" si="58"/>
        <v>1.4709931346230474</v>
      </c>
      <c r="AV227" s="22">
        <f t="shared" si="58"/>
        <v>1.4822204449368412</v>
      </c>
      <c r="AW227" s="22">
        <f t="shared" si="58"/>
        <v>1.493073847472443</v>
      </c>
      <c r="AY227" s="79"/>
    </row>
    <row r="228" spans="1:51" x14ac:dyDescent="0.25">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0.73590881967437827</v>
      </c>
      <c r="T228" s="22">
        <f t="shared" si="58"/>
        <v>0.74568674330794393</v>
      </c>
      <c r="U228" s="22">
        <f t="shared" si="58"/>
        <v>0.75367133820524446</v>
      </c>
      <c r="V228" s="22">
        <f t="shared" si="58"/>
        <v>0.76112343935447913</v>
      </c>
      <c r="W228" s="22">
        <f t="shared" si="58"/>
        <v>0.76921043793127231</v>
      </c>
      <c r="X228" s="22">
        <f t="shared" si="58"/>
        <v>0.77697167611594364</v>
      </c>
      <c r="Y228" s="22">
        <f t="shared" si="58"/>
        <v>0.78361075487615439</v>
      </c>
      <c r="Z228" s="22">
        <f t="shared" si="58"/>
        <v>0.79003875735735385</v>
      </c>
      <c r="AA228" s="22">
        <f t="shared" si="58"/>
        <v>0.79642956462565251</v>
      </c>
      <c r="AB228" s="22">
        <f t="shared" si="58"/>
        <v>0.80472713813730112</v>
      </c>
      <c r="AC228" s="22">
        <f t="shared" si="58"/>
        <v>0.81185270991303005</v>
      </c>
      <c r="AD228" s="22">
        <f t="shared" si="58"/>
        <v>0.82040944038852059</v>
      </c>
      <c r="AE228" s="22">
        <f t="shared" si="58"/>
        <v>0.82930687686919913</v>
      </c>
      <c r="AF228" s="22">
        <f t="shared" si="58"/>
        <v>0.83983222373586797</v>
      </c>
      <c r="AG228" s="22">
        <f t="shared" si="58"/>
        <v>0.85117518644019508</v>
      </c>
      <c r="AH228" s="22">
        <f t="shared" si="58"/>
        <v>0.86006145818859603</v>
      </c>
      <c r="AI228" s="22">
        <f t="shared" si="58"/>
        <v>0.86894593040714962</v>
      </c>
      <c r="AJ228" s="22">
        <f t="shared" si="58"/>
        <v>0.87871144133600587</v>
      </c>
      <c r="AK228" s="22">
        <f t="shared" si="58"/>
        <v>0.88840787013977229</v>
      </c>
      <c r="AL228" s="22">
        <f t="shared" si="58"/>
        <v>0.89906441427273209</v>
      </c>
      <c r="AM228" s="22">
        <f t="shared" si="58"/>
        <v>0.90941407828283716</v>
      </c>
      <c r="AN228" s="22">
        <f t="shared" si="58"/>
        <v>0.9213211427595106</v>
      </c>
      <c r="AO228" s="22">
        <f t="shared" si="58"/>
        <v>0.93334295318230864</v>
      </c>
      <c r="AP228" s="22">
        <f t="shared" si="58"/>
        <v>0.94566749605867773</v>
      </c>
      <c r="AQ228" s="22">
        <f t="shared" si="58"/>
        <v>0.95835531495437198</v>
      </c>
      <c r="AR228" s="22">
        <f t="shared" si="58"/>
        <v>0.97152343062009994</v>
      </c>
      <c r="AS228" s="22">
        <f t="shared" si="58"/>
        <v>0.98578116435495078</v>
      </c>
      <c r="AT228" s="22">
        <f t="shared" si="58"/>
        <v>0.99422363202333774</v>
      </c>
      <c r="AU228" s="22">
        <f t="shared" si="58"/>
        <v>1.0017563893424157</v>
      </c>
      <c r="AV228" s="22">
        <f t="shared" si="58"/>
        <v>1.0094022644843519</v>
      </c>
      <c r="AW228" s="22">
        <f t="shared" si="58"/>
        <v>1.0167935058710291</v>
      </c>
      <c r="AY228" s="79"/>
    </row>
    <row r="229" spans="1:51" x14ac:dyDescent="0.25">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13.711253827544139</v>
      </c>
      <c r="S229" s="22">
        <f t="shared" si="58"/>
        <v>12.173823710037658</v>
      </c>
      <c r="T229" s="22">
        <f t="shared" si="58"/>
        <v>12.408845522815879</v>
      </c>
      <c r="U229" s="22">
        <f t="shared" si="58"/>
        <v>12.53120493880736</v>
      </c>
      <c r="V229" s="22">
        <f t="shared" si="58"/>
        <v>12.615249536434147</v>
      </c>
      <c r="W229" s="22">
        <f t="shared" si="58"/>
        <v>12.720056287568251</v>
      </c>
      <c r="X229" s="22">
        <f t="shared" si="58"/>
        <v>12.797790532825724</v>
      </c>
      <c r="Y229" s="22">
        <f t="shared" si="58"/>
        <v>12.825340074550441</v>
      </c>
      <c r="Z229" s="22">
        <f t="shared" si="58"/>
        <v>12.848632138015942</v>
      </c>
      <c r="AA229" s="22">
        <f t="shared" si="58"/>
        <v>12.876426191831772</v>
      </c>
      <c r="AB229" s="22">
        <f t="shared" si="58"/>
        <v>12.998576976930918</v>
      </c>
      <c r="AC229" s="22">
        <f t="shared" si="58"/>
        <v>13.07139105762268</v>
      </c>
      <c r="AD229" s="22">
        <f t="shared" si="58"/>
        <v>13.094153238260569</v>
      </c>
      <c r="AE229" s="22">
        <f t="shared" si="58"/>
        <v>13.122801560689988</v>
      </c>
      <c r="AF229" s="22">
        <f t="shared" si="58"/>
        <v>13.211123947405707</v>
      </c>
      <c r="AG229" s="22">
        <f t="shared" si="58"/>
        <v>13.320961289854758</v>
      </c>
      <c r="AH229" s="22">
        <f t="shared" si="58"/>
        <v>13.31781552570626</v>
      </c>
      <c r="AI229" s="22">
        <f t="shared" si="58"/>
        <v>13.304992851442076</v>
      </c>
      <c r="AJ229" s="22">
        <f t="shared" si="58"/>
        <v>13.316699380127346</v>
      </c>
      <c r="AK229" s="22">
        <f t="shared" si="58"/>
        <v>13.314937952049275</v>
      </c>
      <c r="AL229" s="22">
        <f t="shared" si="58"/>
        <v>13.337806983587209</v>
      </c>
      <c r="AM229" s="22">
        <f t="shared" si="58"/>
        <v>13.337576771948749</v>
      </c>
      <c r="AN229" s="22">
        <f t="shared" si="58"/>
        <v>13.448208012572485</v>
      </c>
      <c r="AO229" s="22">
        <f t="shared" si="58"/>
        <v>13.551668360632659</v>
      </c>
      <c r="AP229" s="22">
        <f t="shared" si="58"/>
        <v>13.654209872601252</v>
      </c>
      <c r="AQ229" s="22">
        <f t="shared" si="58"/>
        <v>13.757360143911425</v>
      </c>
      <c r="AR229" s="22">
        <f t="shared" si="58"/>
        <v>13.864297345399669</v>
      </c>
      <c r="AS229" s="22">
        <f t="shared" si="58"/>
        <v>13.993153441835565</v>
      </c>
      <c r="AT229" s="22">
        <f t="shared" si="58"/>
        <v>13.929182848882391</v>
      </c>
      <c r="AU229" s="22">
        <f t="shared" si="58"/>
        <v>13.832109139005842</v>
      </c>
      <c r="AV229" s="22">
        <f t="shared" si="58"/>
        <v>13.733939252743578</v>
      </c>
      <c r="AW229" s="22">
        <f t="shared" si="58"/>
        <v>13.623880580201018</v>
      </c>
      <c r="AY229" s="79"/>
    </row>
    <row r="230" spans="1:51" x14ac:dyDescent="0.25">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8.6216474831450967</v>
      </c>
      <c r="S230" s="22">
        <f t="shared" si="58"/>
        <v>7.6549101832722553</v>
      </c>
      <c r="T230" s="22">
        <f t="shared" si="58"/>
        <v>7.8026920890052667</v>
      </c>
      <c r="U230" s="22">
        <f t="shared" si="58"/>
        <v>7.8796317886265239</v>
      </c>
      <c r="V230" s="22">
        <f t="shared" si="58"/>
        <v>7.9324790995081385</v>
      </c>
      <c r="W230" s="22">
        <f t="shared" si="58"/>
        <v>7.9983816692874772</v>
      </c>
      <c r="X230" s="22">
        <f t="shared" si="58"/>
        <v>8.0472610255015624</v>
      </c>
      <c r="Y230" s="22">
        <f t="shared" si="58"/>
        <v>8.0645841995934582</v>
      </c>
      <c r="Z230" s="22">
        <f t="shared" si="58"/>
        <v>8.0792302679166319</v>
      </c>
      <c r="AA230" s="22">
        <f t="shared" si="58"/>
        <v>8.0967071914089424</v>
      </c>
      <c r="AB230" s="22">
        <f t="shared" si="58"/>
        <v>8.1735157037565607</v>
      </c>
      <c r="AC230" s="22">
        <f t="shared" si="58"/>
        <v>8.2193012565170616</v>
      </c>
      <c r="AD230" s="22">
        <f t="shared" si="58"/>
        <v>8.2336141340901765</v>
      </c>
      <c r="AE230" s="22">
        <f t="shared" si="58"/>
        <v>8.2516282223768176</v>
      </c>
      <c r="AF230" s="22">
        <f t="shared" si="58"/>
        <v>8.3071654104932886</v>
      </c>
      <c r="AG230" s="22">
        <f t="shared" si="58"/>
        <v>8.3762312201553328</v>
      </c>
      <c r="AH230" s="22">
        <f t="shared" si="58"/>
        <v>8.3742531611175117</v>
      </c>
      <c r="AI230" s="22">
        <f t="shared" si="58"/>
        <v>8.3661902531816263</v>
      </c>
      <c r="AJ230" s="22">
        <f t="shared" si="58"/>
        <v>8.3735513278758322</v>
      </c>
      <c r="AK230" s="22">
        <f t="shared" si="58"/>
        <v>8.3724437404774044</v>
      </c>
      <c r="AL230" s="22">
        <f t="shared" si="58"/>
        <v>8.386823805982786</v>
      </c>
      <c r="AM230" s="22">
        <f t="shared" si="58"/>
        <v>8.3866790487185483</v>
      </c>
      <c r="AN230" s="22">
        <f t="shared" si="58"/>
        <v>8.4562440621941786</v>
      </c>
      <c r="AO230" s="22">
        <f t="shared" si="58"/>
        <v>8.5213000126329614</v>
      </c>
      <c r="AP230" s="22">
        <f t="shared" si="58"/>
        <v>8.5857781981950971</v>
      </c>
      <c r="AQ230" s="22">
        <f t="shared" si="58"/>
        <v>8.6506391721229878</v>
      </c>
      <c r="AR230" s="22">
        <f t="shared" si="58"/>
        <v>8.7178813708060563</v>
      </c>
      <c r="AS230" s="22">
        <f t="shared" si="58"/>
        <v>8.7989061883389912</v>
      </c>
      <c r="AT230" s="22">
        <f t="shared" si="58"/>
        <v>8.7586814278125598</v>
      </c>
      <c r="AU230" s="22">
        <f t="shared" si="58"/>
        <v>8.6976414006229668</v>
      </c>
      <c r="AV230" s="22">
        <f t="shared" si="58"/>
        <v>8.6359120968365133</v>
      </c>
      <c r="AW230" s="22">
        <f t="shared" si="58"/>
        <v>8.5667071146328624</v>
      </c>
      <c r="AY230" s="79"/>
    </row>
    <row r="231" spans="1:51" x14ac:dyDescent="0.25">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5">
      <c r="A232" s="95" t="str">
        <f t="shared" si="45"/>
        <v>FA U&amp;D</v>
      </c>
      <c r="B232" s="95" t="s">
        <v>962</v>
      </c>
      <c r="C232" s="95" t="s">
        <v>1336</v>
      </c>
      <c r="D232" t="s">
        <v>369</v>
      </c>
      <c r="E232" t="s">
        <v>55</v>
      </c>
      <c r="F232" t="s">
        <v>422</v>
      </c>
      <c r="G232" t="s">
        <v>1164</v>
      </c>
      <c r="H232" t="s">
        <v>1246</v>
      </c>
      <c r="I232" t="s">
        <v>139</v>
      </c>
      <c r="J232" t="s">
        <v>287</v>
      </c>
      <c r="K232" s="22">
        <f t="shared" si="55"/>
        <v>5.8008217784478351</v>
      </c>
      <c r="L232" s="22">
        <f t="shared" si="58"/>
        <v>5.8039582643251126</v>
      </c>
      <c r="M232" s="22">
        <f t="shared" si="58"/>
        <v>5.8114574843873843</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5.9128780423665965</v>
      </c>
      <c r="T232" s="22">
        <f t="shared" si="58"/>
        <v>5.9383116762338153</v>
      </c>
      <c r="U232" s="22">
        <f t="shared" si="58"/>
        <v>5.9664593634532892</v>
      </c>
      <c r="V232" s="22">
        <f t="shared" si="58"/>
        <v>5.9959940014164417</v>
      </c>
      <c r="W232" s="22">
        <f t="shared" si="58"/>
        <v>6.0271967442769121</v>
      </c>
      <c r="X232" s="22">
        <f t="shared" si="58"/>
        <v>6.0598714027568201</v>
      </c>
      <c r="Y232" s="22">
        <f t="shared" si="58"/>
        <v>6.0901419139128459</v>
      </c>
      <c r="Z232" s="22">
        <f t="shared" si="58"/>
        <v>6.1179859477606087</v>
      </c>
      <c r="AA232" s="22">
        <f t="shared" si="58"/>
        <v>6.1432830778938916</v>
      </c>
      <c r="AB232" s="22">
        <f t="shared" si="58"/>
        <v>6.1661829823508389</v>
      </c>
      <c r="AC232" s="22">
        <f t="shared" si="58"/>
        <v>6.1861080746554826</v>
      </c>
      <c r="AD232" s="22">
        <f t="shared" si="58"/>
        <v>6.2058098503103007</v>
      </c>
      <c r="AE232" s="22">
        <f t="shared" si="58"/>
        <v>6.22506889190982</v>
      </c>
      <c r="AF232" s="22">
        <f t="shared" si="58"/>
        <v>6.2440179308909611</v>
      </c>
      <c r="AG232" s="22">
        <f t="shared" si="58"/>
        <v>6.2624848882117874</v>
      </c>
      <c r="AH232" s="22">
        <f t="shared" si="58"/>
        <v>6.2799392318763783</v>
      </c>
      <c r="AI232" s="22">
        <f t="shared" si="58"/>
        <v>6.2969979873553781</v>
      </c>
      <c r="AJ232" s="22">
        <f t="shared" si="58"/>
        <v>6.3137501449278091</v>
      </c>
      <c r="AK232" s="22">
        <f t="shared" si="58"/>
        <v>6.3300179377157644</v>
      </c>
      <c r="AL232" s="22">
        <f t="shared" si="58"/>
        <v>6.3459155563802536</v>
      </c>
      <c r="AM232" s="22">
        <f t="shared" si="58"/>
        <v>6.3612224174433143</v>
      </c>
      <c r="AN232" s="22">
        <f t="shared" si="58"/>
        <v>6.3762654278717958</v>
      </c>
      <c r="AO232" s="22">
        <f t="shared" si="58"/>
        <v>6.3908026499837245</v>
      </c>
      <c r="AP232" s="22">
        <f t="shared" si="58"/>
        <v>6.4048324413674225</v>
      </c>
      <c r="AQ232" s="22">
        <f t="shared" si="58"/>
        <v>6.418335804322461</v>
      </c>
      <c r="AR232" s="22">
        <f t="shared" si="58"/>
        <v>6.4313032654209916</v>
      </c>
      <c r="AS232" s="22">
        <f t="shared" si="58"/>
        <v>6.4438909857178137</v>
      </c>
      <c r="AT232" s="22">
        <f t="shared" si="58"/>
        <v>6.4550653683366059</v>
      </c>
      <c r="AU232" s="22">
        <f t="shared" si="58"/>
        <v>6.4655223573406557</v>
      </c>
      <c r="AV232" s="22">
        <f t="shared" si="58"/>
        <v>6.4753904877648747</v>
      </c>
      <c r="AW232" s="22">
        <f t="shared" si="58"/>
        <v>6.4845957978006945</v>
      </c>
      <c r="AY232" s="79"/>
    </row>
    <row r="233" spans="1:51" x14ac:dyDescent="0.25">
      <c r="A233" s="95" t="str">
        <f t="shared" si="45"/>
        <v>FA U&amp;D</v>
      </c>
      <c r="B233" s="95" t="s">
        <v>962</v>
      </c>
      <c r="C233" s="95" t="s">
        <v>1336</v>
      </c>
      <c r="D233" t="s">
        <v>369</v>
      </c>
      <c r="E233" t="s">
        <v>55</v>
      </c>
      <c r="F233" t="s">
        <v>422</v>
      </c>
      <c r="G233" t="s">
        <v>1166</v>
      </c>
      <c r="H233" t="s">
        <v>1247</v>
      </c>
      <c r="I233" t="s">
        <v>139</v>
      </c>
      <c r="J233" t="s">
        <v>287</v>
      </c>
      <c r="K233" s="22">
        <f t="shared" si="55"/>
        <v>0.64754299084306621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0.66005177857211672</v>
      </c>
      <c r="T233" s="22">
        <f t="shared" si="58"/>
        <v>0.6628909230884289</v>
      </c>
      <c r="U233" s="22">
        <f t="shared" si="58"/>
        <v>0.66603303609647413</v>
      </c>
      <c r="V233" s="22">
        <f t="shared" si="58"/>
        <v>0.6693299737598899</v>
      </c>
      <c r="W233" s="22">
        <f t="shared" si="58"/>
        <v>0.67281312118383685</v>
      </c>
      <c r="X233" s="22">
        <f t="shared" si="58"/>
        <v>0.67646057785203972</v>
      </c>
      <c r="Y233" s="22">
        <f t="shared" si="58"/>
        <v>0.67983966069184465</v>
      </c>
      <c r="Z233" s="22">
        <f t="shared" si="58"/>
        <v>0.68294787701766024</v>
      </c>
      <c r="AA233" s="22">
        <f t="shared" si="58"/>
        <v>0.68577178368673131</v>
      </c>
      <c r="AB233" s="22">
        <f t="shared" si="58"/>
        <v>0.68832808918764599</v>
      </c>
      <c r="AC233" s="22">
        <f t="shared" si="58"/>
        <v>0.69055231781533977</v>
      </c>
      <c r="AD233" s="22">
        <f t="shared" si="58"/>
        <v>0.69275161771106142</v>
      </c>
      <c r="AE233" s="22">
        <f t="shared" si="58"/>
        <v>0.6949014954136411</v>
      </c>
      <c r="AF233" s="22">
        <f t="shared" si="58"/>
        <v>0.69701676767058907</v>
      </c>
      <c r="AG233" s="22">
        <f t="shared" si="58"/>
        <v>0.69907822537986175</v>
      </c>
      <c r="AH233" s="22">
        <f t="shared" si="58"/>
        <v>0.70102664550574212</v>
      </c>
      <c r="AI233" s="22">
        <f t="shared" si="58"/>
        <v>0.70293090630961197</v>
      </c>
      <c r="AJ233" s="22">
        <f t="shared" si="58"/>
        <v>0.70480094173421826</v>
      </c>
      <c r="AK233" s="22">
        <f t="shared" si="58"/>
        <v>0.70661690774707997</v>
      </c>
      <c r="AL233" s="22">
        <f t="shared" si="58"/>
        <v>0.70839155139766286</v>
      </c>
      <c r="AM233" s="22">
        <f t="shared" si="58"/>
        <v>0.71010024905667724</v>
      </c>
      <c r="AN233" s="22">
        <f t="shared" si="58"/>
        <v>0.71177949319417733</v>
      </c>
      <c r="AO233" s="22">
        <f t="shared" si="58"/>
        <v>0.71340227642118192</v>
      </c>
      <c r="AP233" s="22">
        <f t="shared" si="58"/>
        <v>0.71496841539605238</v>
      </c>
      <c r="AQ233" s="22">
        <f t="shared" si="58"/>
        <v>0.71647578941447732</v>
      </c>
      <c r="AR233" s="22">
        <f t="shared" si="58"/>
        <v>0.71792334096218746</v>
      </c>
      <c r="AS233" s="22">
        <f t="shared" si="58"/>
        <v>0.71932850222385303</v>
      </c>
      <c r="AT233" s="22">
        <f t="shared" si="58"/>
        <v>0.7205758932691495</v>
      </c>
      <c r="AU233" s="22">
        <f t="shared" si="58"/>
        <v>0.72174320200462116</v>
      </c>
      <c r="AV233" s="22">
        <f t="shared" si="58"/>
        <v>0.7228447767354067</v>
      </c>
      <c r="AW233" s="22">
        <f t="shared" si="58"/>
        <v>0.72387236113980569</v>
      </c>
      <c r="AY233" s="79"/>
    </row>
    <row r="234" spans="1:51" x14ac:dyDescent="0.25">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0.74546276642001108</v>
      </c>
      <c r="T234" s="22">
        <f t="shared" si="58"/>
        <v>0.75077266896876049</v>
      </c>
      <c r="U234" s="22">
        <f t="shared" ref="L234:AW240" si="59">U1490</f>
        <v>0.75652258980264753</v>
      </c>
      <c r="V234" s="22">
        <f t="shared" si="59"/>
        <v>0.76246224642593508</v>
      </c>
      <c r="W234" s="22">
        <f t="shared" si="59"/>
        <v>0.76864841133885309</v>
      </c>
      <c r="X234" s="22">
        <f t="shared" si="59"/>
        <v>0.7750465067743445</v>
      </c>
      <c r="Y234" s="22">
        <f t="shared" si="59"/>
        <v>0.78092698212614464</v>
      </c>
      <c r="Z234" s="22">
        <f t="shared" si="59"/>
        <v>0.78629260688217595</v>
      </c>
      <c r="AA234" s="22">
        <f t="shared" si="59"/>
        <v>0.79112721213137049</v>
      </c>
      <c r="AB234" s="22">
        <f t="shared" si="59"/>
        <v>0.79546502462521251</v>
      </c>
      <c r="AC234" s="22">
        <f t="shared" si="59"/>
        <v>0.79920346730127911</v>
      </c>
      <c r="AD234" s="22">
        <f t="shared" si="59"/>
        <v>0.80286240775643813</v>
      </c>
      <c r="AE234" s="22">
        <f t="shared" si="59"/>
        <v>0.80640329928860377</v>
      </c>
      <c r="AF234" s="22">
        <f t="shared" si="59"/>
        <v>0.8098532477578595</v>
      </c>
      <c r="AG234" s="22">
        <f t="shared" si="59"/>
        <v>0.81318238037137835</v>
      </c>
      <c r="AH234" s="22">
        <f t="shared" si="59"/>
        <v>0.81629447930656951</v>
      </c>
      <c r="AI234" s="22">
        <f t="shared" si="59"/>
        <v>0.81930620567309298</v>
      </c>
      <c r="AJ234" s="22">
        <f t="shared" si="59"/>
        <v>0.82223571854646449</v>
      </c>
      <c r="AK234" s="22">
        <f t="shared" si="59"/>
        <v>0.82505177715035061</v>
      </c>
      <c r="AL234" s="22">
        <f t="shared" si="59"/>
        <v>0.82777698580452974</v>
      </c>
      <c r="AM234" s="22">
        <f t="shared" si="59"/>
        <v>0.83037222492712148</v>
      </c>
      <c r="AN234" s="22">
        <f t="shared" si="59"/>
        <v>0.83289893494488298</v>
      </c>
      <c r="AO234" s="22">
        <f t="shared" si="59"/>
        <v>0.83531396208185438</v>
      </c>
      <c r="AP234" s="22">
        <f t="shared" si="59"/>
        <v>0.8376182849053887</v>
      </c>
      <c r="AQ234" s="22">
        <f t="shared" si="59"/>
        <v>0.83980965044052169</v>
      </c>
      <c r="AR234" s="22">
        <f t="shared" si="59"/>
        <v>0.84188749994728107</v>
      </c>
      <c r="AS234" s="22">
        <f t="shared" si="59"/>
        <v>0.84388133316340397</v>
      </c>
      <c r="AT234" s="22">
        <f t="shared" si="59"/>
        <v>0.8456045154607611</v>
      </c>
      <c r="AU234" s="22">
        <f t="shared" si="59"/>
        <v>0.84718491533982065</v>
      </c>
      <c r="AV234" s="22">
        <f t="shared" si="59"/>
        <v>0.84864689750983635</v>
      </c>
      <c r="AW234" s="22">
        <f t="shared" si="59"/>
        <v>0.84997806395391917</v>
      </c>
      <c r="AY234" s="79"/>
    </row>
    <row r="235" spans="1:51" x14ac:dyDescent="0.25">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1.2123460769338652</v>
      </c>
      <c r="Q235" s="22">
        <f t="shared" si="59"/>
        <v>1.2198688909683484</v>
      </c>
      <c r="R235" s="22">
        <f t="shared" si="59"/>
        <v>1.2278946750888551</v>
      </c>
      <c r="S235" s="22">
        <f t="shared" si="59"/>
        <v>1.2337257361205181</v>
      </c>
      <c r="T235" s="22">
        <f t="shared" si="59"/>
        <v>1.242513516980646</v>
      </c>
      <c r="U235" s="22">
        <f t="shared" si="59"/>
        <v>1.2520295191647515</v>
      </c>
      <c r="V235" s="22">
        <f t="shared" si="59"/>
        <v>1.2618595302262827</v>
      </c>
      <c r="W235" s="22">
        <f t="shared" si="59"/>
        <v>1.2720975074999226</v>
      </c>
      <c r="X235" s="22">
        <f t="shared" si="59"/>
        <v>1.2826862254835565</v>
      </c>
      <c r="Y235" s="22">
        <f t="shared" si="59"/>
        <v>1.2924182927429033</v>
      </c>
      <c r="Z235" s="22">
        <f t="shared" si="59"/>
        <v>1.3012982927242187</v>
      </c>
      <c r="AA235" s="22">
        <f t="shared" si="59"/>
        <v>1.309299466208119</v>
      </c>
      <c r="AB235" s="22">
        <f t="shared" si="59"/>
        <v>1.3164784577730748</v>
      </c>
      <c r="AC235" s="22">
        <f t="shared" si="59"/>
        <v>1.3226655044643858</v>
      </c>
      <c r="AD235" s="22">
        <f t="shared" si="59"/>
        <v>1.3287209765949934</v>
      </c>
      <c r="AE235" s="22">
        <f t="shared" si="59"/>
        <v>1.3345810801559308</v>
      </c>
      <c r="AF235" s="22">
        <f t="shared" si="59"/>
        <v>1.3402906747950443</v>
      </c>
      <c r="AG235" s="22">
        <f t="shared" si="59"/>
        <v>1.3458003216470007</v>
      </c>
      <c r="AH235" s="22">
        <f t="shared" si="59"/>
        <v>1.3509507821698477</v>
      </c>
      <c r="AI235" s="22">
        <f t="shared" si="59"/>
        <v>1.3559351281303795</v>
      </c>
      <c r="AJ235" s="22">
        <f t="shared" si="59"/>
        <v>1.3607834124297173</v>
      </c>
      <c r="AK235" s="22">
        <f t="shared" si="59"/>
        <v>1.3654439322176097</v>
      </c>
      <c r="AL235" s="22">
        <f t="shared" si="59"/>
        <v>1.3699540971841391</v>
      </c>
      <c r="AM235" s="22">
        <f t="shared" si="59"/>
        <v>1.3742491652159128</v>
      </c>
      <c r="AN235" s="22">
        <f t="shared" si="59"/>
        <v>1.3784308189711982</v>
      </c>
      <c r="AO235" s="22">
        <f t="shared" si="59"/>
        <v>1.3824276398273487</v>
      </c>
      <c r="AP235" s="22">
        <f t="shared" si="59"/>
        <v>1.386241247293456</v>
      </c>
      <c r="AQ235" s="22">
        <f t="shared" si="59"/>
        <v>1.3898679127417177</v>
      </c>
      <c r="AR235" s="22">
        <f t="shared" si="59"/>
        <v>1.3933067114688293</v>
      </c>
      <c r="AS235" s="22">
        <f t="shared" si="59"/>
        <v>1.3966064649415295</v>
      </c>
      <c r="AT235" s="22">
        <f t="shared" si="59"/>
        <v>1.3994582966413016</v>
      </c>
      <c r="AU235" s="22">
        <f t="shared" si="59"/>
        <v>1.4020738263390773</v>
      </c>
      <c r="AV235" s="22">
        <f t="shared" si="59"/>
        <v>1.4044933771337595</v>
      </c>
      <c r="AW235" s="22">
        <f t="shared" si="59"/>
        <v>1.4066964305592335</v>
      </c>
      <c r="AY235" s="79"/>
    </row>
    <row r="236" spans="1:51" x14ac:dyDescent="0.25">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0.19132863754616408</v>
      </c>
      <c r="S236" s="22">
        <f t="shared" si="59"/>
        <v>0.18136841330015693</v>
      </c>
      <c r="T236" s="22">
        <f t="shared" si="59"/>
        <v>0.18345822458376965</v>
      </c>
      <c r="U236" s="22">
        <f t="shared" si="59"/>
        <v>0.18464582261190818</v>
      </c>
      <c r="V236" s="22">
        <f t="shared" si="59"/>
        <v>0.18553058306687564</v>
      </c>
      <c r="W236" s="22">
        <f t="shared" si="59"/>
        <v>0.18656058912898402</v>
      </c>
      <c r="X236" s="22">
        <f t="shared" si="59"/>
        <v>0.18736899038763516</v>
      </c>
      <c r="Y236" s="22">
        <f t="shared" si="59"/>
        <v>0.18787705034162167</v>
      </c>
      <c r="Z236" s="22">
        <f t="shared" si="59"/>
        <v>0.18844120674526471</v>
      </c>
      <c r="AA236" s="22">
        <f t="shared" si="59"/>
        <v>0.18913276545613814</v>
      </c>
      <c r="AB236" s="22">
        <f t="shared" si="59"/>
        <v>0.19066730863621939</v>
      </c>
      <c r="AC236" s="22">
        <f t="shared" si="59"/>
        <v>0.19191847520331407</v>
      </c>
      <c r="AD236" s="22">
        <f t="shared" si="59"/>
        <v>0.1936999437199188</v>
      </c>
      <c r="AE236" s="22">
        <f t="shared" si="59"/>
        <v>0.19561452503107124</v>
      </c>
      <c r="AF236" s="22">
        <f t="shared" si="59"/>
        <v>0.19812151082898782</v>
      </c>
      <c r="AG236" s="22">
        <f t="shared" si="59"/>
        <v>0.20092735069982415</v>
      </c>
      <c r="AH236" s="22">
        <f t="shared" si="59"/>
        <v>0.20287934904470517</v>
      </c>
      <c r="AI236" s="22">
        <f t="shared" si="59"/>
        <v>0.20483693172592837</v>
      </c>
      <c r="AJ236" s="22">
        <f t="shared" si="59"/>
        <v>0.207109924607427</v>
      </c>
      <c r="AK236" s="22">
        <f t="shared" si="59"/>
        <v>0.2093674114464209</v>
      </c>
      <c r="AL236" s="22">
        <f t="shared" si="59"/>
        <v>0.21196684066273433</v>
      </c>
      <c r="AM236" s="22">
        <f t="shared" si="59"/>
        <v>0.2144720020278022</v>
      </c>
      <c r="AN236" s="22">
        <f t="shared" si="59"/>
        <v>0.21751781242665882</v>
      </c>
      <c r="AO236" s="22">
        <f t="shared" si="59"/>
        <v>0.22060992064537502</v>
      </c>
      <c r="AP236" s="22">
        <f t="shared" si="59"/>
        <v>0.22381417685972468</v>
      </c>
      <c r="AQ236" s="22">
        <f t="shared" si="59"/>
        <v>0.22715248328616933</v>
      </c>
      <c r="AR236" s="22">
        <f t="shared" si="59"/>
        <v>0.2306654354072965</v>
      </c>
      <c r="AS236" s="22">
        <f t="shared" si="59"/>
        <v>0.2345518997989349</v>
      </c>
      <c r="AT236" s="22">
        <f t="shared" si="59"/>
        <v>0.2365130439142242</v>
      </c>
      <c r="AU236" s="22">
        <f t="shared" si="59"/>
        <v>0.23819857107692927</v>
      </c>
      <c r="AV236" s="22">
        <f t="shared" si="59"/>
        <v>0.23995132104736874</v>
      </c>
      <c r="AW236" s="22">
        <f t="shared" si="59"/>
        <v>0.24165141191983225</v>
      </c>
      <c r="AY236" s="79"/>
    </row>
    <row r="237" spans="1:51" x14ac:dyDescent="0.25">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5">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5">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5">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5">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5">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5">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5">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5">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5">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5">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5">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5">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5">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5">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5">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5">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5">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0.66038726306154449</v>
      </c>
      <c r="U254" s="22">
        <f t="shared" si="61"/>
        <v>0.66020002997082528</v>
      </c>
      <c r="V254" s="22">
        <f t="shared" si="61"/>
        <v>0.66005457366448894</v>
      </c>
      <c r="W254" s="22">
        <f t="shared" si="61"/>
        <v>0.65992350562914992</v>
      </c>
      <c r="X254" s="22">
        <f t="shared" si="61"/>
        <v>0.65978486389847713</v>
      </c>
      <c r="Y254" s="22">
        <f t="shared" si="61"/>
        <v>0.65965639810393306</v>
      </c>
      <c r="Z254" s="22">
        <f t="shared" ref="L254:AW261" si="62">Z1510</f>
        <v>0.65954708141501051</v>
      </c>
      <c r="AA254" s="22">
        <f t="shared" si="62"/>
        <v>0.65943979304985567</v>
      </c>
      <c r="AB254" s="22">
        <f t="shared" si="62"/>
        <v>0.65933117474876313</v>
      </c>
      <c r="AC254" s="22">
        <f t="shared" si="62"/>
        <v>0.65918690289756232</v>
      </c>
      <c r="AD254" s="22">
        <f t="shared" si="62"/>
        <v>0.65906148508337081</v>
      </c>
      <c r="AE254" s="22">
        <f t="shared" si="62"/>
        <v>0.65891273982698484</v>
      </c>
      <c r="AF254" s="22">
        <f t="shared" si="62"/>
        <v>0.65875995086839834</v>
      </c>
      <c r="AG254" s="22">
        <f t="shared" si="62"/>
        <v>0.65858199666465378</v>
      </c>
      <c r="AH254" s="22">
        <f t="shared" si="62"/>
        <v>0.65839334830622387</v>
      </c>
      <c r="AI254" s="22">
        <f t="shared" si="62"/>
        <v>0.65824663418886864</v>
      </c>
      <c r="AJ254" s="22">
        <f t="shared" si="62"/>
        <v>0.65810171831654196</v>
      </c>
      <c r="AK254" s="22">
        <f t="shared" si="62"/>
        <v>0.6579448658451339</v>
      </c>
      <c r="AL254" s="22">
        <f t="shared" si="62"/>
        <v>0.65779106785147645</v>
      </c>
      <c r="AM254" s="22">
        <f t="shared" si="62"/>
        <v>0.6576248080326782</v>
      </c>
      <c r="AN254" s="22">
        <f t="shared" si="62"/>
        <v>0.65746531158775878</v>
      </c>
      <c r="AO254" s="22">
        <f t="shared" si="62"/>
        <v>0.65728549113125223</v>
      </c>
      <c r="AP254" s="22">
        <f t="shared" si="62"/>
        <v>0.65710686783120698</v>
      </c>
      <c r="AQ254" s="22">
        <f t="shared" si="62"/>
        <v>0.6569268138761164</v>
      </c>
      <c r="AR254" s="22">
        <f t="shared" si="62"/>
        <v>0.65674463585813403</v>
      </c>
      <c r="AS254" s="22">
        <f t="shared" si="62"/>
        <v>0.65655895511841811</v>
      </c>
      <c r="AT254" s="22">
        <f t="shared" si="62"/>
        <v>0.65636221954064322</v>
      </c>
      <c r="AU254" s="22">
        <f t="shared" si="62"/>
        <v>0.65624320815905013</v>
      </c>
      <c r="AV254" s="22">
        <f t="shared" si="62"/>
        <v>0.65613664431071128</v>
      </c>
      <c r="AW254" s="22">
        <f t="shared" si="62"/>
        <v>0.65602928481299638</v>
      </c>
      <c r="AY254" s="79"/>
    </row>
    <row r="255" spans="1:51" x14ac:dyDescent="0.25">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8.7171118724123902E-3</v>
      </c>
      <c r="U255" s="22">
        <f t="shared" si="62"/>
        <v>8.7146403956148942E-3</v>
      </c>
      <c r="V255" s="22">
        <f t="shared" si="62"/>
        <v>8.7127203723712538E-3</v>
      </c>
      <c r="W255" s="22">
        <f t="shared" si="62"/>
        <v>8.7109902743047803E-3</v>
      </c>
      <c r="X255" s="22">
        <f t="shared" si="62"/>
        <v>8.7091602034598987E-3</v>
      </c>
      <c r="Y255" s="22">
        <f t="shared" si="62"/>
        <v>8.7074644549719176E-3</v>
      </c>
      <c r="Z255" s="22">
        <f t="shared" si="62"/>
        <v>8.7060214746781384E-3</v>
      </c>
      <c r="AA255" s="22">
        <f t="shared" si="62"/>
        <v>8.7046052682580987E-3</v>
      </c>
      <c r="AB255" s="22">
        <f t="shared" si="62"/>
        <v>8.7031715066836768E-3</v>
      </c>
      <c r="AC255" s="22">
        <f t="shared" si="62"/>
        <v>8.7012671182478251E-3</v>
      </c>
      <c r="AD255" s="22">
        <f t="shared" si="62"/>
        <v>8.6996116031004978E-3</v>
      </c>
      <c r="AE255" s="22">
        <f t="shared" si="62"/>
        <v>8.6976481657162E-3</v>
      </c>
      <c r="AF255" s="22">
        <f t="shared" si="62"/>
        <v>8.6956313514628594E-3</v>
      </c>
      <c r="AG255" s="22">
        <f t="shared" si="62"/>
        <v>8.6932823559734314E-3</v>
      </c>
      <c r="AH255" s="22">
        <f t="shared" si="62"/>
        <v>8.6907921976421536E-3</v>
      </c>
      <c r="AI255" s="22">
        <f t="shared" si="62"/>
        <v>8.6888555712930672E-3</v>
      </c>
      <c r="AJ255" s="22">
        <f t="shared" si="62"/>
        <v>8.6869426817783556E-3</v>
      </c>
      <c r="AK255" s="22">
        <f t="shared" si="62"/>
        <v>8.6848722291557687E-3</v>
      </c>
      <c r="AL255" s="22">
        <f t="shared" si="62"/>
        <v>8.682842095639489E-3</v>
      </c>
      <c r="AM255" s="22">
        <f t="shared" si="62"/>
        <v>8.6806474660313538E-3</v>
      </c>
      <c r="AN255" s="22">
        <f t="shared" si="62"/>
        <v>8.6785421129584196E-3</v>
      </c>
      <c r="AO255" s="22">
        <f t="shared" si="62"/>
        <v>8.6761684829325322E-3</v>
      </c>
      <c r="AP255" s="22">
        <f t="shared" si="62"/>
        <v>8.6738106553719309E-3</v>
      </c>
      <c r="AQ255" s="22">
        <f t="shared" si="62"/>
        <v>8.6714339431647382E-3</v>
      </c>
      <c r="AR255" s="22">
        <f t="shared" si="62"/>
        <v>8.6690291933273714E-3</v>
      </c>
      <c r="AS255" s="22">
        <f t="shared" si="62"/>
        <v>8.6665782075631189E-3</v>
      </c>
      <c r="AT255" s="22">
        <f t="shared" si="62"/>
        <v>8.6639812979364909E-3</v>
      </c>
      <c r="AU255" s="22">
        <f t="shared" si="62"/>
        <v>8.6624103476994636E-3</v>
      </c>
      <c r="AV255" s="22">
        <f t="shared" si="62"/>
        <v>8.6610037049013894E-3</v>
      </c>
      <c r="AW255" s="22">
        <f t="shared" si="62"/>
        <v>8.6595865595315551E-3</v>
      </c>
      <c r="AY255" s="79"/>
    </row>
    <row r="256" spans="1:51" x14ac:dyDescent="0.25">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1.1697766221705692</v>
      </c>
      <c r="R256" s="22">
        <f t="shared" si="62"/>
        <v>1.1606871439933113</v>
      </c>
      <c r="S256" s="22">
        <f t="shared" si="62"/>
        <v>1.058476487955921</v>
      </c>
      <c r="T256" s="22">
        <f t="shared" si="62"/>
        <v>1.0816880755713558</v>
      </c>
      <c r="U256" s="22">
        <f t="shared" si="62"/>
        <v>1.0967711868746099</v>
      </c>
      <c r="V256" s="22">
        <f t="shared" si="62"/>
        <v>1.1091822350017362</v>
      </c>
      <c r="W256" s="22">
        <f t="shared" si="62"/>
        <v>1.1233688876808099</v>
      </c>
      <c r="X256" s="22">
        <f t="shared" si="62"/>
        <v>1.1356983609552338</v>
      </c>
      <c r="Y256" s="22">
        <f t="shared" si="62"/>
        <v>1.144326316480476</v>
      </c>
      <c r="Z256" s="22">
        <f t="shared" si="62"/>
        <v>1.1527456763598856</v>
      </c>
      <c r="AA256" s="22">
        <f t="shared" si="62"/>
        <v>1.1616362014014128</v>
      </c>
      <c r="AB256" s="22">
        <f t="shared" si="62"/>
        <v>1.178085246758573</v>
      </c>
      <c r="AC256" s="22">
        <f t="shared" si="62"/>
        <v>1.1908494116800152</v>
      </c>
      <c r="AD256" s="22">
        <f t="shared" si="62"/>
        <v>1.2045254347408654</v>
      </c>
      <c r="AE256" s="22">
        <f t="shared" si="62"/>
        <v>1.2191339884234007</v>
      </c>
      <c r="AF256" s="22">
        <f t="shared" si="62"/>
        <v>1.2391338850492311</v>
      </c>
      <c r="AG256" s="22">
        <f t="shared" si="62"/>
        <v>1.2615576765896324</v>
      </c>
      <c r="AH256" s="22">
        <f t="shared" si="62"/>
        <v>1.2751819691411059</v>
      </c>
      <c r="AI256" s="22">
        <f t="shared" si="62"/>
        <v>1.2884912783663207</v>
      </c>
      <c r="AJ256" s="22">
        <f t="shared" si="62"/>
        <v>1.3044368495793204</v>
      </c>
      <c r="AK256" s="22">
        <f t="shared" si="62"/>
        <v>1.3198064894219663</v>
      </c>
      <c r="AL256" s="22">
        <f t="shared" si="62"/>
        <v>1.3379685667546493</v>
      </c>
      <c r="AM256" s="22">
        <f t="shared" si="62"/>
        <v>1.3547547640256385</v>
      </c>
      <c r="AN256" s="22">
        <f t="shared" si="62"/>
        <v>1.3786537543782429</v>
      </c>
      <c r="AO256" s="22">
        <f t="shared" si="62"/>
        <v>1.4025535558585267</v>
      </c>
      <c r="AP256" s="22">
        <f t="shared" si="62"/>
        <v>1.4270443292995241</v>
      </c>
      <c r="AQ256" s="22">
        <f t="shared" si="62"/>
        <v>1.4522992952779166</v>
      </c>
      <c r="AR256" s="22">
        <f t="shared" si="62"/>
        <v>1.4786584503483471</v>
      </c>
      <c r="AS256" s="22">
        <f t="shared" si="62"/>
        <v>1.5079270235836588</v>
      </c>
      <c r="AT256" s="22">
        <f t="shared" si="62"/>
        <v>1.5191838139131086</v>
      </c>
      <c r="AU256" s="22">
        <f t="shared" si="62"/>
        <v>1.5275846774806281</v>
      </c>
      <c r="AV256" s="22">
        <f t="shared" si="62"/>
        <v>1.5362398643768622</v>
      </c>
      <c r="AW256" s="22">
        <f t="shared" si="62"/>
        <v>1.5440633686665597</v>
      </c>
      <c r="AY256" s="79"/>
    </row>
    <row r="257" spans="1:51" x14ac:dyDescent="0.25">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3.9181516163446473</v>
      </c>
      <c r="T257" s="22">
        <f t="shared" si="62"/>
        <v>3.9677376391970314</v>
      </c>
      <c r="U257" s="22">
        <f t="shared" si="62"/>
        <v>3.9991871436181747</v>
      </c>
      <c r="V257" s="22">
        <f t="shared" si="62"/>
        <v>4.0246130223236758</v>
      </c>
      <c r="W257" s="22">
        <f t="shared" si="62"/>
        <v>4.0541081681946736</v>
      </c>
      <c r="X257" s="22">
        <f t="shared" si="62"/>
        <v>4.0795087892278783</v>
      </c>
      <c r="Y257" s="22">
        <f t="shared" si="62"/>
        <v>4.0955888996361178</v>
      </c>
      <c r="Z257" s="22">
        <f t="shared" si="62"/>
        <v>4.1101218162274797</v>
      </c>
      <c r="AA257" s="22">
        <f t="shared" si="62"/>
        <v>4.124556104638609</v>
      </c>
      <c r="AB257" s="22">
        <f t="shared" si="62"/>
        <v>4.1542017305079808</v>
      </c>
      <c r="AC257" s="22">
        <f t="shared" si="62"/>
        <v>4.1744857753593525</v>
      </c>
      <c r="AD257" s="22">
        <f t="shared" si="62"/>
        <v>4.1869848278648796</v>
      </c>
      <c r="AE257" s="22">
        <f t="shared" si="62"/>
        <v>4.2003922237798577</v>
      </c>
      <c r="AF257" s="22">
        <f t="shared" si="62"/>
        <v>4.2239224406773443</v>
      </c>
      <c r="AG257" s="22">
        <f t="shared" si="62"/>
        <v>4.2510472755874398</v>
      </c>
      <c r="AH257" s="22">
        <f t="shared" si="62"/>
        <v>4.2586518573714098</v>
      </c>
      <c r="AI257" s="22">
        <f t="shared" si="62"/>
        <v>4.264539688995086</v>
      </c>
      <c r="AJ257" s="22">
        <f t="shared" si="62"/>
        <v>4.2745915783598978</v>
      </c>
      <c r="AK257" s="22">
        <f t="shared" si="62"/>
        <v>4.282261721706516</v>
      </c>
      <c r="AL257" s="22">
        <f t="shared" si="62"/>
        <v>4.2941185207439112</v>
      </c>
      <c r="AM257" s="22">
        <f t="shared" si="62"/>
        <v>4.3019179548845763</v>
      </c>
      <c r="AN257" s="22">
        <f t="shared" si="62"/>
        <v>4.3281720225405946</v>
      </c>
      <c r="AO257" s="22">
        <f t="shared" si="62"/>
        <v>4.3531239252494505</v>
      </c>
      <c r="AP257" s="22">
        <f t="shared" si="62"/>
        <v>4.3778517258273508</v>
      </c>
      <c r="AQ257" s="22">
        <f t="shared" si="62"/>
        <v>4.4026181442423464</v>
      </c>
      <c r="AR257" s="22">
        <f t="shared" si="62"/>
        <v>4.4279754430027189</v>
      </c>
      <c r="AS257" s="22">
        <f t="shared" si="62"/>
        <v>4.4571175199230737</v>
      </c>
      <c r="AT257" s="22">
        <f t="shared" si="62"/>
        <v>4.4525735214926661</v>
      </c>
      <c r="AU257" s="22">
        <f t="shared" si="62"/>
        <v>4.4421226950653629</v>
      </c>
      <c r="AV257" s="22">
        <f t="shared" si="62"/>
        <v>4.4313408922240924</v>
      </c>
      <c r="AW257" s="22">
        <f t="shared" si="62"/>
        <v>4.418332432178147</v>
      </c>
      <c r="AY257" s="79"/>
    </row>
    <row r="258" spans="1:51" x14ac:dyDescent="0.25">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2.2783360575623284E-4</v>
      </c>
      <c r="U258" s="22">
        <f t="shared" si="62"/>
        <v>2.277690103399347E-4</v>
      </c>
      <c r="V258" s="22">
        <f t="shared" si="62"/>
        <v>2.2771882791424862E-4</v>
      </c>
      <c r="W258" s="22">
        <f t="shared" si="62"/>
        <v>2.2767360944205673E-4</v>
      </c>
      <c r="X258" s="22">
        <f t="shared" si="62"/>
        <v>2.2762577804497457E-4</v>
      </c>
      <c r="Y258" s="22">
        <f t="shared" si="62"/>
        <v>2.2758145734585685E-4</v>
      </c>
      <c r="Z258" s="22">
        <f t="shared" si="62"/>
        <v>2.2754374308817861E-4</v>
      </c>
      <c r="AA258" s="22">
        <f t="shared" si="62"/>
        <v>2.2750672860220023E-4</v>
      </c>
      <c r="AB258" s="22">
        <f t="shared" si="62"/>
        <v>2.2746925528832322E-4</v>
      </c>
      <c r="AC258" s="22">
        <f t="shared" si="62"/>
        <v>2.2741948149965896E-4</v>
      </c>
      <c r="AD258" s="22">
        <f t="shared" si="62"/>
        <v>2.2737621235376291E-4</v>
      </c>
      <c r="AE258" s="22">
        <f t="shared" si="62"/>
        <v>2.2732489524030969E-4</v>
      </c>
      <c r="AF258" s="22">
        <f t="shared" si="62"/>
        <v>2.2727218304959741E-4</v>
      </c>
      <c r="AG258" s="22">
        <f t="shared" si="62"/>
        <v>2.2721078884930555E-4</v>
      </c>
      <c r="AH258" s="22">
        <f t="shared" si="62"/>
        <v>2.271457051656472E-4</v>
      </c>
      <c r="AI258" s="22">
        <f t="shared" si="62"/>
        <v>2.2709508879515969E-4</v>
      </c>
      <c r="AJ258" s="22">
        <f t="shared" si="62"/>
        <v>2.2704509281920696E-4</v>
      </c>
      <c r="AK258" s="22">
        <f t="shared" si="62"/>
        <v>2.2699097871657119E-4</v>
      </c>
      <c r="AL258" s="22">
        <f t="shared" si="62"/>
        <v>2.2693791840875933E-4</v>
      </c>
      <c r="AM258" s="22">
        <f t="shared" si="62"/>
        <v>2.2688055877127398E-4</v>
      </c>
      <c r="AN258" s="22">
        <f t="shared" si="62"/>
        <v>2.2682553249777677E-4</v>
      </c>
      <c r="AO258" s="22">
        <f t="shared" si="62"/>
        <v>2.2676349444028204E-4</v>
      </c>
      <c r="AP258" s="22">
        <f t="shared" si="62"/>
        <v>2.267018694017664E-4</v>
      </c>
      <c r="AQ258" s="22">
        <f t="shared" si="62"/>
        <v>2.2663975078726013E-4</v>
      </c>
      <c r="AR258" s="22">
        <f t="shared" si="62"/>
        <v>2.2657689937105621E-4</v>
      </c>
      <c r="AS258" s="22">
        <f t="shared" si="62"/>
        <v>2.2651283951585413E-4</v>
      </c>
      <c r="AT258" s="22">
        <f t="shared" si="62"/>
        <v>2.264449657415219E-4</v>
      </c>
      <c r="AU258" s="22">
        <f t="shared" si="62"/>
        <v>2.2640390681487226E-4</v>
      </c>
      <c r="AV258" s="22">
        <f t="shared" si="62"/>
        <v>2.263671422871954E-4</v>
      </c>
      <c r="AW258" s="22">
        <f t="shared" si="62"/>
        <v>2.263301032604837E-4</v>
      </c>
      <c r="AY258" s="79"/>
    </row>
    <row r="259" spans="1:51" x14ac:dyDescent="0.25">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1.5037017979911371E-6</v>
      </c>
      <c r="U259" s="22">
        <f t="shared" si="62"/>
        <v>1.5032754682435692E-6</v>
      </c>
      <c r="V259" s="22">
        <f t="shared" si="62"/>
        <v>1.502944264234041E-6</v>
      </c>
      <c r="W259" s="22">
        <f t="shared" si="62"/>
        <v>1.5026458223175745E-6</v>
      </c>
      <c r="X259" s="22">
        <f t="shared" si="62"/>
        <v>1.5023301350968323E-6</v>
      </c>
      <c r="Y259" s="22">
        <f t="shared" si="62"/>
        <v>1.5020376184826557E-6</v>
      </c>
      <c r="Z259" s="22">
        <f t="shared" si="62"/>
        <v>1.5017887043819789E-6</v>
      </c>
      <c r="AA259" s="22">
        <f t="shared" si="62"/>
        <v>1.5015444087745217E-6</v>
      </c>
      <c r="AB259" s="22">
        <f t="shared" si="62"/>
        <v>1.5012970849029339E-6</v>
      </c>
      <c r="AC259" s="22">
        <f t="shared" si="62"/>
        <v>1.5009685778977496E-6</v>
      </c>
      <c r="AD259" s="22">
        <f t="shared" si="62"/>
        <v>1.5006830015348358E-6</v>
      </c>
      <c r="AE259" s="22">
        <f t="shared" si="62"/>
        <v>1.5003443085860446E-6</v>
      </c>
      <c r="AF259" s="22">
        <f t="shared" si="62"/>
        <v>1.4999964081273431E-6</v>
      </c>
      <c r="AG259" s="22">
        <f t="shared" si="62"/>
        <v>1.4995912064054167E-6</v>
      </c>
      <c r="AH259" s="22">
        <f t="shared" si="62"/>
        <v>1.4991616540932717E-6</v>
      </c>
      <c r="AI259" s="22">
        <f t="shared" si="62"/>
        <v>1.4988275860480544E-6</v>
      </c>
      <c r="AJ259" s="22">
        <f t="shared" si="62"/>
        <v>1.4984976126067661E-6</v>
      </c>
      <c r="AK259" s="22">
        <f t="shared" si="62"/>
        <v>1.49814045952937E-6</v>
      </c>
      <c r="AL259" s="22">
        <f t="shared" si="62"/>
        <v>1.4977902614978117E-6</v>
      </c>
      <c r="AM259" s="22">
        <f t="shared" si="62"/>
        <v>1.4974116878904084E-6</v>
      </c>
      <c r="AN259" s="22">
        <f t="shared" si="62"/>
        <v>1.497048514485327E-6</v>
      </c>
      <c r="AO259" s="22">
        <f t="shared" si="62"/>
        <v>1.4966390633058616E-6</v>
      </c>
      <c r="AP259" s="22">
        <f t="shared" si="62"/>
        <v>1.4962323380516582E-6</v>
      </c>
      <c r="AQ259" s="22">
        <f t="shared" si="62"/>
        <v>1.4958223551959173E-6</v>
      </c>
      <c r="AR259" s="22">
        <f t="shared" si="62"/>
        <v>1.495407535848971E-6</v>
      </c>
      <c r="AS259" s="22">
        <f t="shared" si="62"/>
        <v>1.4949847408046379E-6</v>
      </c>
      <c r="AT259" s="22">
        <f t="shared" si="62"/>
        <v>1.4945367738940447E-6</v>
      </c>
      <c r="AU259" s="22">
        <f t="shared" si="62"/>
        <v>1.4942657849781573E-6</v>
      </c>
      <c r="AV259" s="22">
        <f t="shared" si="62"/>
        <v>1.4940231390954898E-6</v>
      </c>
      <c r="AW259" s="22">
        <f t="shared" si="62"/>
        <v>1.4937786815191927E-6</v>
      </c>
      <c r="AY259" s="79"/>
    </row>
    <row r="260" spans="1:51" x14ac:dyDescent="0.25">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0.18258719417239633</v>
      </c>
      <c r="T260" s="22">
        <f t="shared" si="62"/>
        <v>0.18659119303605887</v>
      </c>
      <c r="U260" s="22">
        <f t="shared" si="62"/>
        <v>0.18919302973587018</v>
      </c>
      <c r="V260" s="22">
        <f t="shared" si="62"/>
        <v>0.19133393553779945</v>
      </c>
      <c r="W260" s="22">
        <f t="shared" si="62"/>
        <v>0.19378113312493972</v>
      </c>
      <c r="X260" s="22">
        <f t="shared" si="62"/>
        <v>0.19590796726477783</v>
      </c>
      <c r="Y260" s="22">
        <f t="shared" si="62"/>
        <v>0.19739628959288202</v>
      </c>
      <c r="Z260" s="22">
        <f t="shared" si="62"/>
        <v>0.19884862917208024</v>
      </c>
      <c r="AA260" s="22">
        <f t="shared" si="62"/>
        <v>0.20038224474174365</v>
      </c>
      <c r="AB260" s="22">
        <f t="shared" si="62"/>
        <v>0.20321970506585377</v>
      </c>
      <c r="AC260" s="22">
        <f t="shared" si="62"/>
        <v>0.20542152351480261</v>
      </c>
      <c r="AD260" s="22">
        <f t="shared" si="62"/>
        <v>0.20778063749279929</v>
      </c>
      <c r="AE260" s="22">
        <f t="shared" si="62"/>
        <v>0.21030061300303665</v>
      </c>
      <c r="AF260" s="22">
        <f t="shared" si="62"/>
        <v>0.21375059517099232</v>
      </c>
      <c r="AG260" s="22">
        <f t="shared" si="62"/>
        <v>0.21761869921171154</v>
      </c>
      <c r="AH260" s="22">
        <f t="shared" si="62"/>
        <v>0.2199688896768407</v>
      </c>
      <c r="AI260" s="22">
        <f t="shared" si="62"/>
        <v>0.22226474551819031</v>
      </c>
      <c r="AJ260" s="22">
        <f t="shared" si="62"/>
        <v>0.22501535655243274</v>
      </c>
      <c r="AK260" s="22">
        <f t="shared" si="62"/>
        <v>0.22766661942528918</v>
      </c>
      <c r="AL260" s="22">
        <f t="shared" si="62"/>
        <v>0.23079957776517698</v>
      </c>
      <c r="AM260" s="22">
        <f t="shared" si="62"/>
        <v>0.23369519679442258</v>
      </c>
      <c r="AN260" s="22">
        <f t="shared" si="62"/>
        <v>0.23781777263024687</v>
      </c>
      <c r="AO260" s="22">
        <f t="shared" si="62"/>
        <v>0.24194048838559584</v>
      </c>
      <c r="AP260" s="22">
        <f t="shared" si="62"/>
        <v>0.24616514680416793</v>
      </c>
      <c r="AQ260" s="22">
        <f t="shared" si="62"/>
        <v>0.25052162843544062</v>
      </c>
      <c r="AR260" s="22">
        <f t="shared" si="62"/>
        <v>0.25506858268508992</v>
      </c>
      <c r="AS260" s="22">
        <f t="shared" si="62"/>
        <v>0.26011741156818113</v>
      </c>
      <c r="AT260" s="22">
        <f t="shared" si="62"/>
        <v>0.26205920790001125</v>
      </c>
      <c r="AU260" s="22">
        <f t="shared" si="62"/>
        <v>0.26350835686540836</v>
      </c>
      <c r="AV260" s="22">
        <f t="shared" si="62"/>
        <v>0.26500137660500872</v>
      </c>
      <c r="AW260" s="22">
        <f t="shared" si="62"/>
        <v>0.26635093109498148</v>
      </c>
      <c r="AY260" s="79"/>
    </row>
    <row r="261" spans="1:51" x14ac:dyDescent="0.25">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5">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0.10242303574309712</v>
      </c>
      <c r="U262" s="22">
        <f t="shared" si="63"/>
        <v>0.10290527845894326</v>
      </c>
      <c r="V262" s="22">
        <f t="shared" si="63"/>
        <v>0.10327991973594811</v>
      </c>
      <c r="W262" s="22">
        <f t="shared" si="63"/>
        <v>0.10361750218507411</v>
      </c>
      <c r="X262" s="22">
        <f t="shared" si="63"/>
        <v>0.10397459165292641</v>
      </c>
      <c r="Y262" s="22">
        <f t="shared" si="63"/>
        <v>0.10430547169884286</v>
      </c>
      <c r="Z262" s="22">
        <f t="shared" si="63"/>
        <v>0.10458703077983039</v>
      </c>
      <c r="AA262" s="22">
        <f t="shared" si="63"/>
        <v>0.10486336565414194</v>
      </c>
      <c r="AB262" s="22">
        <f t="shared" si="63"/>
        <v>0.10514312594815978</v>
      </c>
      <c r="AC262" s="22">
        <f t="shared" si="63"/>
        <v>0.10551471650982788</v>
      </c>
      <c r="AD262" s="22">
        <f t="shared" si="63"/>
        <v>0.10583774609342775</v>
      </c>
      <c r="AE262" s="22">
        <f t="shared" si="63"/>
        <v>0.10622085848095154</v>
      </c>
      <c r="AF262" s="22">
        <f t="shared" si="63"/>
        <v>0.10661438593946296</v>
      </c>
      <c r="AG262" s="22">
        <f t="shared" si="63"/>
        <v>0.10707272969793173</v>
      </c>
      <c r="AH262" s="22">
        <f t="shared" si="63"/>
        <v>0.10755861761635321</v>
      </c>
      <c r="AI262" s="22">
        <f t="shared" si="63"/>
        <v>0.10793649854613152</v>
      </c>
      <c r="AJ262" s="22">
        <f t="shared" si="63"/>
        <v>0.10830974786638585</v>
      </c>
      <c r="AK262" s="22">
        <f t="shared" si="63"/>
        <v>0.10871374142066853</v>
      </c>
      <c r="AL262" s="22">
        <f t="shared" si="63"/>
        <v>0.1091098677777573</v>
      </c>
      <c r="AM262" s="22">
        <f t="shared" si="63"/>
        <v>0.10953809115560811</v>
      </c>
      <c r="AN262" s="22">
        <f t="shared" si="63"/>
        <v>0.10994889460103707</v>
      </c>
      <c r="AO262" s="22">
        <f t="shared" si="63"/>
        <v>0.11041204513162567</v>
      </c>
      <c r="AP262" s="22">
        <f t="shared" si="63"/>
        <v>0.11087211223299304</v>
      </c>
      <c r="AQ262" s="22">
        <f t="shared" si="63"/>
        <v>0.11133586416897914</v>
      </c>
      <c r="AR262" s="22">
        <f t="shared" si="63"/>
        <v>0.11180508689997067</v>
      </c>
      <c r="AS262" s="22">
        <f t="shared" si="63"/>
        <v>0.11228333133773015</v>
      </c>
      <c r="AT262" s="22">
        <f t="shared" si="63"/>
        <v>0.11279004892149266</v>
      </c>
      <c r="AU262" s="22">
        <f t="shared" si="63"/>
        <v>0.11309657792048296</v>
      </c>
      <c r="AV262" s="22">
        <f t="shared" si="63"/>
        <v>0.1133710467092879</v>
      </c>
      <c r="AW262" s="22">
        <f t="shared" si="63"/>
        <v>0.11364756479458502</v>
      </c>
      <c r="AY262" s="79"/>
    </row>
    <row r="263" spans="1:51" x14ac:dyDescent="0.25">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5">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5">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5">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5">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5">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5">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5">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5">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5">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5">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5">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5">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0.39721446331308263</v>
      </c>
      <c r="T275" s="22">
        <f t="shared" si="66"/>
        <v>0.40249219960946453</v>
      </c>
      <c r="U275" s="22">
        <f t="shared" si="66"/>
        <v>0.4068019680102658</v>
      </c>
      <c r="V275" s="22">
        <f t="shared" si="66"/>
        <v>0.41082431735492764</v>
      </c>
      <c r="W275" s="22">
        <f t="shared" si="66"/>
        <v>0.41518935921013445</v>
      </c>
      <c r="X275" s="22">
        <f t="shared" si="66"/>
        <v>0.41937856849496585</v>
      </c>
      <c r="Y275" s="22">
        <f t="shared" si="66"/>
        <v>0.42296208052271583</v>
      </c>
      <c r="Z275" s="22">
        <f t="shared" si="66"/>
        <v>0.42643166192666554</v>
      </c>
      <c r="AA275" s="22">
        <f t="shared" si="66"/>
        <v>0.42988116682638638</v>
      </c>
      <c r="AB275" s="22">
        <f t="shared" si="66"/>
        <v>0.43435986869965487</v>
      </c>
      <c r="AC275" s="22">
        <f t="shared" si="66"/>
        <v>0.43820597040821635</v>
      </c>
      <c r="AD275" s="22">
        <f t="shared" si="66"/>
        <v>0.44282455495655826</v>
      </c>
      <c r="AE275" s="22">
        <f t="shared" si="66"/>
        <v>0.44762703912585894</v>
      </c>
      <c r="AF275" s="22">
        <f t="shared" si="66"/>
        <v>0.45330820491033447</v>
      </c>
      <c r="AG275" s="22">
        <f t="shared" si="66"/>
        <v>0.4594306873735467</v>
      </c>
      <c r="AH275" s="22">
        <f t="shared" si="66"/>
        <v>0.46422714526211667</v>
      </c>
      <c r="AI275" s="22">
        <f t="shared" si="66"/>
        <v>0.4690226318356765</v>
      </c>
      <c r="AJ275" s="22">
        <f t="shared" si="66"/>
        <v>0.47429366824518704</v>
      </c>
      <c r="AK275" s="22">
        <f t="shared" si="66"/>
        <v>0.47952741685693195</v>
      </c>
      <c r="AL275" s="22">
        <f t="shared" si="66"/>
        <v>0.48527939773469708</v>
      </c>
      <c r="AM275" s="22">
        <f t="shared" si="66"/>
        <v>0.49086573686440554</v>
      </c>
      <c r="AN275" s="22">
        <f t="shared" si="66"/>
        <v>0.49729269914463614</v>
      </c>
      <c r="AO275" s="22">
        <f t="shared" si="66"/>
        <v>0.50378159674645628</v>
      </c>
      <c r="AP275" s="22">
        <f t="shared" si="66"/>
        <v>0.5104338973485637</v>
      </c>
      <c r="AQ275" s="22">
        <f t="shared" si="66"/>
        <v>0.5172822799722383</v>
      </c>
      <c r="AR275" s="22">
        <f t="shared" si="66"/>
        <v>0.52438990778857708</v>
      </c>
      <c r="AS275" s="22">
        <f t="shared" si="66"/>
        <v>0.53208566832594295</v>
      </c>
      <c r="AT275" s="22">
        <f t="shared" si="66"/>
        <v>0.53664257833202234</v>
      </c>
      <c r="AU275" s="22">
        <f t="shared" si="66"/>
        <v>0.54070846268586037</v>
      </c>
      <c r="AV275" s="22">
        <f t="shared" si="66"/>
        <v>0.54483540356476812</v>
      </c>
      <c r="AW275" s="22">
        <f t="shared" si="66"/>
        <v>0.54882490321762667</v>
      </c>
      <c r="AY275" s="79"/>
    </row>
    <row r="276" spans="1:51" x14ac:dyDescent="0.25">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3.1337946187340607E-2</v>
      </c>
      <c r="T276" s="22">
        <f t="shared" si="66"/>
        <v>3.175432935392393E-2</v>
      </c>
      <c r="U276" s="22">
        <f t="shared" si="66"/>
        <v>3.2094345397392511E-2</v>
      </c>
      <c r="V276" s="22">
        <f t="shared" si="66"/>
        <v>3.2411685723468059E-2</v>
      </c>
      <c r="W276" s="22">
        <f t="shared" si="66"/>
        <v>3.2756062525921364E-2</v>
      </c>
      <c r="X276" s="22">
        <f t="shared" si="66"/>
        <v>3.3086567145618653E-2</v>
      </c>
      <c r="Y276" s="22">
        <f t="shared" si="66"/>
        <v>3.3369285720744657E-2</v>
      </c>
      <c r="Z276" s="22">
        <f t="shared" si="66"/>
        <v>3.3643015822168158E-2</v>
      </c>
      <c r="AA276" s="22">
        <f t="shared" si="66"/>
        <v>3.3915162002392259E-2</v>
      </c>
      <c r="AB276" s="22">
        <f t="shared" si="66"/>
        <v>3.426850592930511E-2</v>
      </c>
      <c r="AC276" s="22">
        <f t="shared" si="66"/>
        <v>3.4571941326316163E-2</v>
      </c>
      <c r="AD276" s="22">
        <f t="shared" si="66"/>
        <v>3.4936321195141687E-2</v>
      </c>
      <c r="AE276" s="22">
        <f t="shared" si="66"/>
        <v>3.5315209690811797E-2</v>
      </c>
      <c r="AF276" s="22">
        <f t="shared" si="66"/>
        <v>3.5763421133442296E-2</v>
      </c>
      <c r="AG276" s="22">
        <f t="shared" si="66"/>
        <v>3.6246449934470244E-2</v>
      </c>
      <c r="AH276" s="22">
        <f t="shared" si="66"/>
        <v>3.6624862991105026E-2</v>
      </c>
      <c r="AI276" s="22">
        <f t="shared" si="66"/>
        <v>3.7003199416548546E-2</v>
      </c>
      <c r="AJ276" s="22">
        <f t="shared" si="66"/>
        <v>3.7419054000430003E-2</v>
      </c>
      <c r="AK276" s="22">
        <f t="shared" si="66"/>
        <v>3.7831966790626288E-2</v>
      </c>
      <c r="AL276" s="22">
        <f t="shared" si="66"/>
        <v>3.8285765138537764E-2</v>
      </c>
      <c r="AM276" s="22">
        <f t="shared" si="66"/>
        <v>3.8726495301208239E-2</v>
      </c>
      <c r="AN276" s="22">
        <f t="shared" si="66"/>
        <v>3.9233545815950406E-2</v>
      </c>
      <c r="AO276" s="22">
        <f t="shared" si="66"/>
        <v>3.9745482672843564E-2</v>
      </c>
      <c r="AP276" s="22">
        <f t="shared" si="66"/>
        <v>4.0270311090600697E-2</v>
      </c>
      <c r="AQ276" s="22">
        <f t="shared" si="66"/>
        <v>4.081060925683809E-2</v>
      </c>
      <c r="AR276" s="22">
        <f t="shared" si="66"/>
        <v>4.1371360384000633E-2</v>
      </c>
      <c r="AS276" s="22">
        <f t="shared" si="66"/>
        <v>4.1978511814437201E-2</v>
      </c>
      <c r="AT276" s="22">
        <f t="shared" si="66"/>
        <v>4.2338025915107082E-2</v>
      </c>
      <c r="AU276" s="22">
        <f t="shared" si="66"/>
        <v>4.2658800904068366E-2</v>
      </c>
      <c r="AV276" s="22">
        <f t="shared" si="66"/>
        <v>4.2984392903168391E-2</v>
      </c>
      <c r="AW276" s="22">
        <f t="shared" si="66"/>
        <v>4.3299141576700839E-2</v>
      </c>
      <c r="AY276" s="79"/>
    </row>
    <row r="277" spans="1:51" x14ac:dyDescent="0.25">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2.904903235556756E-4</v>
      </c>
      <c r="T277" s="22">
        <f t="shared" si="66"/>
        <v>2.943500302531358E-4</v>
      </c>
      <c r="U277" s="22">
        <f t="shared" si="66"/>
        <v>2.9750184402838601E-4</v>
      </c>
      <c r="V277" s="22">
        <f t="shared" si="66"/>
        <v>3.0044346290308388E-4</v>
      </c>
      <c r="W277" s="22">
        <f t="shared" si="66"/>
        <v>3.0363569918339701E-4</v>
      </c>
      <c r="X277" s="22">
        <f t="shared" si="66"/>
        <v>3.0669934583524099E-4</v>
      </c>
      <c r="Y277" s="22">
        <f t="shared" si="66"/>
        <v>3.0932003481953465E-4</v>
      </c>
      <c r="Z277" s="22">
        <f t="shared" si="66"/>
        <v>3.1185740422000813E-4</v>
      </c>
      <c r="AA277" s="22">
        <f t="shared" si="66"/>
        <v>3.1438009129959962E-4</v>
      </c>
      <c r="AB277" s="22">
        <f t="shared" si="66"/>
        <v>3.1765544926472413E-4</v>
      </c>
      <c r="AC277" s="22">
        <f t="shared" si="66"/>
        <v>3.204681749656698E-4</v>
      </c>
      <c r="AD277" s="22">
        <f t="shared" si="66"/>
        <v>3.238458317323107E-4</v>
      </c>
      <c r="AE277" s="22">
        <f t="shared" si="66"/>
        <v>3.2735797771152607E-4</v>
      </c>
      <c r="AF277" s="22">
        <f t="shared" si="66"/>
        <v>3.3151271989573738E-4</v>
      </c>
      <c r="AG277" s="22">
        <f t="shared" si="66"/>
        <v>3.3599020517376121E-4</v>
      </c>
      <c r="AH277" s="22">
        <f t="shared" si="66"/>
        <v>3.3949794402181424E-4</v>
      </c>
      <c r="AI277" s="22">
        <f t="shared" si="66"/>
        <v>3.4300497252913811E-4</v>
      </c>
      <c r="AJ277" s="22">
        <f t="shared" si="66"/>
        <v>3.4685977947473918E-4</v>
      </c>
      <c r="AK277" s="22">
        <f t="shared" si="66"/>
        <v>3.5068731716043639E-4</v>
      </c>
      <c r="AL277" s="22">
        <f t="shared" si="66"/>
        <v>3.5489384773923629E-4</v>
      </c>
      <c r="AM277" s="22">
        <f t="shared" si="66"/>
        <v>3.5897924142743565E-4</v>
      </c>
      <c r="AN277" s="22">
        <f t="shared" si="66"/>
        <v>3.6367939845770157E-4</v>
      </c>
      <c r="AO277" s="22">
        <f t="shared" si="66"/>
        <v>3.6842484994038506E-4</v>
      </c>
      <c r="AP277" s="22">
        <f t="shared" si="66"/>
        <v>3.7328980107579387E-4</v>
      </c>
      <c r="AQ277" s="22">
        <f t="shared" si="66"/>
        <v>3.7829815063988365E-4</v>
      </c>
      <c r="AR277" s="22">
        <f t="shared" si="66"/>
        <v>3.8349609103424995E-4</v>
      </c>
      <c r="AS277" s="22">
        <f t="shared" si="66"/>
        <v>3.8912414382432281E-4</v>
      </c>
      <c r="AT277" s="22">
        <f t="shared" si="66"/>
        <v>3.9245669685131744E-4</v>
      </c>
      <c r="AU277" s="22">
        <f t="shared" si="66"/>
        <v>3.9543015368779578E-4</v>
      </c>
      <c r="AV277" s="22">
        <f t="shared" si="66"/>
        <v>3.9844826229645466E-4</v>
      </c>
      <c r="AW277" s="22">
        <f t="shared" si="66"/>
        <v>4.013658575806695E-4</v>
      </c>
      <c r="AY277" s="79"/>
    </row>
    <row r="278" spans="1:51" x14ac:dyDescent="0.25">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2.5629102547447703E-3</v>
      </c>
      <c r="T278" s="22">
        <f t="shared" si="66"/>
        <v>2.6123885311191328E-3</v>
      </c>
      <c r="U278" s="22">
        <f t="shared" si="66"/>
        <v>2.6381484081699708E-3</v>
      </c>
      <c r="V278" s="22">
        <f t="shared" si="66"/>
        <v>2.6558420076703468E-3</v>
      </c>
      <c r="W278" s="22">
        <f t="shared" si="66"/>
        <v>2.6779065868564743E-3</v>
      </c>
      <c r="X278" s="22">
        <f t="shared" si="66"/>
        <v>2.6942716911212052E-3</v>
      </c>
      <c r="Y278" s="22">
        <f t="shared" si="66"/>
        <v>2.7000715946421988E-3</v>
      </c>
      <c r="Z278" s="22">
        <f t="shared" si="66"/>
        <v>2.704975186950725E-3</v>
      </c>
      <c r="AA278" s="22">
        <f t="shared" si="66"/>
        <v>2.7108265667014262E-3</v>
      </c>
      <c r="AB278" s="22">
        <f t="shared" si="66"/>
        <v>2.7365425214591413E-3</v>
      </c>
      <c r="AC278" s="22">
        <f t="shared" si="66"/>
        <v>2.7518718016047751E-3</v>
      </c>
      <c r="AD278" s="22">
        <f t="shared" si="66"/>
        <v>2.7566638396338047E-3</v>
      </c>
      <c r="AE278" s="22">
        <f t="shared" si="66"/>
        <v>2.7626950654084182E-3</v>
      </c>
      <c r="AF278" s="22">
        <f t="shared" si="66"/>
        <v>2.781289252085413E-3</v>
      </c>
      <c r="AG278" s="22">
        <f t="shared" si="66"/>
        <v>2.8044129031273178E-3</v>
      </c>
      <c r="AH278" s="22">
        <f t="shared" si="66"/>
        <v>2.8037506369907924E-3</v>
      </c>
      <c r="AI278" s="22">
        <f t="shared" si="66"/>
        <v>2.8010511266193844E-3</v>
      </c>
      <c r="AJ278" s="22">
        <f t="shared" si="66"/>
        <v>2.8035156589741781E-3</v>
      </c>
      <c r="AK278" s="22">
        <f t="shared" si="66"/>
        <v>2.8031448320103743E-3</v>
      </c>
      <c r="AL278" s="22">
        <f t="shared" si="66"/>
        <v>2.8079593649657283E-3</v>
      </c>
      <c r="AM278" s="22">
        <f t="shared" si="66"/>
        <v>2.8079108993576316E-3</v>
      </c>
      <c r="AN278" s="22">
        <f t="shared" si="66"/>
        <v>2.8312016868573659E-3</v>
      </c>
      <c r="AO278" s="22">
        <f t="shared" si="66"/>
        <v>2.8529828127647709E-3</v>
      </c>
      <c r="AP278" s="22">
        <f t="shared" si="66"/>
        <v>2.8745704994950004E-3</v>
      </c>
      <c r="AQ278" s="22">
        <f t="shared" si="66"/>
        <v>2.8962863460866165E-3</v>
      </c>
      <c r="AR278" s="22">
        <f t="shared" si="66"/>
        <v>2.9187994411367726E-3</v>
      </c>
      <c r="AS278" s="22">
        <f t="shared" si="66"/>
        <v>2.9459270403864352E-3</v>
      </c>
      <c r="AT278" s="22">
        <f t="shared" si="66"/>
        <v>2.9324595471331349E-3</v>
      </c>
      <c r="AU278" s="22">
        <f t="shared" si="66"/>
        <v>2.9120229766328091E-3</v>
      </c>
      <c r="AV278" s="22">
        <f t="shared" si="66"/>
        <v>2.8913556321565432E-3</v>
      </c>
      <c r="AW278" s="22">
        <f t="shared" si="66"/>
        <v>2.8681853853054777E-3</v>
      </c>
      <c r="AY278" s="79"/>
    </row>
    <row r="279" spans="1:51" x14ac:dyDescent="0.25">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1.2758183638787089E-2</v>
      </c>
      <c r="T279" s="22">
        <f t="shared" si="66"/>
        <v>1.3004486815008778E-2</v>
      </c>
      <c r="U279" s="22">
        <f t="shared" si="66"/>
        <v>1.3132719647710874E-2</v>
      </c>
      <c r="V279" s="22">
        <f t="shared" si="66"/>
        <v>1.3220798499180229E-2</v>
      </c>
      <c r="W279" s="22">
        <f t="shared" si="66"/>
        <v>1.3330636115479131E-2</v>
      </c>
      <c r="X279" s="22">
        <f t="shared" si="66"/>
        <v>1.3412101709169269E-2</v>
      </c>
      <c r="Y279" s="22">
        <f t="shared" si="66"/>
        <v>1.3440973665989099E-2</v>
      </c>
      <c r="Z279" s="22">
        <f t="shared" si="66"/>
        <v>1.346538377986105E-2</v>
      </c>
      <c r="AA279" s="22">
        <f t="shared" si="66"/>
        <v>1.3494511985681572E-2</v>
      </c>
      <c r="AB279" s="22">
        <f t="shared" si="66"/>
        <v>1.3622526172927604E-2</v>
      </c>
      <c r="AC279" s="22">
        <f t="shared" si="66"/>
        <v>1.3698835427528436E-2</v>
      </c>
      <c r="AD279" s="22">
        <f t="shared" si="66"/>
        <v>1.3722690223483628E-2</v>
      </c>
      <c r="AE279" s="22">
        <f t="shared" si="66"/>
        <v>1.3752713703961365E-2</v>
      </c>
      <c r="AF279" s="22">
        <f t="shared" si="66"/>
        <v>1.3845275684155478E-2</v>
      </c>
      <c r="AG279" s="22">
        <f t="shared" si="66"/>
        <v>1.3960385366925555E-2</v>
      </c>
      <c r="AH279" s="22">
        <f t="shared" si="66"/>
        <v>1.3957088601862521E-2</v>
      </c>
      <c r="AI279" s="22">
        <f t="shared" si="66"/>
        <v>1.3943650421969381E-2</v>
      </c>
      <c r="AJ279" s="22">
        <f t="shared" si="66"/>
        <v>1.395591887979305E-2</v>
      </c>
      <c r="AK279" s="22">
        <f t="shared" si="66"/>
        <v>1.3954072900795676E-2</v>
      </c>
      <c r="AL279" s="22">
        <f t="shared" si="66"/>
        <v>1.3978039676637978E-2</v>
      </c>
      <c r="AM279" s="22">
        <f t="shared" si="66"/>
        <v>1.3977798414530914E-2</v>
      </c>
      <c r="AN279" s="22">
        <f t="shared" si="66"/>
        <v>1.4093740103656964E-2</v>
      </c>
      <c r="AO279" s="22">
        <f t="shared" si="66"/>
        <v>1.4202166687721602E-2</v>
      </c>
      <c r="AP279" s="22">
        <f t="shared" si="66"/>
        <v>1.430963033032516E-2</v>
      </c>
      <c r="AQ279" s="22">
        <f t="shared" si="66"/>
        <v>1.4417731953538314E-2</v>
      </c>
      <c r="AR279" s="22">
        <f t="shared" si="66"/>
        <v>1.4529802284676759E-2</v>
      </c>
      <c r="AS279" s="22">
        <f t="shared" si="66"/>
        <v>1.4664843647231651E-2</v>
      </c>
      <c r="AT279" s="22">
        <f t="shared" si="66"/>
        <v>1.4597802379687599E-2</v>
      </c>
      <c r="AU279" s="22">
        <f t="shared" si="66"/>
        <v>1.4496069001038276E-2</v>
      </c>
      <c r="AV279" s="22">
        <f t="shared" si="66"/>
        <v>1.4393186828060855E-2</v>
      </c>
      <c r="AW279" s="22">
        <f t="shared" si="66"/>
        <v>1.4277845191054772E-2</v>
      </c>
      <c r="AY279" s="79"/>
    </row>
    <row r="280" spans="1:51" x14ac:dyDescent="0.25">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0.17476418316081974</v>
      </c>
      <c r="O280" s="22">
        <f t="shared" si="66"/>
        <v>0.17840915017095654</v>
      </c>
      <c r="P280" s="22">
        <f t="shared" si="66"/>
        <v>0.18092055691117107</v>
      </c>
      <c r="Q280" s="22">
        <f t="shared" si="66"/>
        <v>0.18434967364231716</v>
      </c>
      <c r="R280" s="22">
        <f t="shared" si="66"/>
        <v>0.18794438918293385</v>
      </c>
      <c r="S280" s="22">
        <f t="shared" si="66"/>
        <v>0.17361452293400698</v>
      </c>
      <c r="T280" s="22">
        <f t="shared" si="66"/>
        <v>0.18122983234318238</v>
      </c>
      <c r="U280" s="22">
        <f t="shared" si="66"/>
        <v>0.18736569869016145</v>
      </c>
      <c r="V280" s="22">
        <f t="shared" si="66"/>
        <v>0.19304737892649457</v>
      </c>
      <c r="W280" s="22">
        <f t="shared" si="66"/>
        <v>0.19916394252628336</v>
      </c>
      <c r="X280" s="22">
        <f t="shared" si="66"/>
        <v>0.20497598185205718</v>
      </c>
      <c r="Y280" s="22">
        <f t="shared" si="66"/>
        <v>0.21008003786653304</v>
      </c>
      <c r="Z280" s="22">
        <f t="shared" si="66"/>
        <v>0.21519415807379266</v>
      </c>
      <c r="AA280" s="22">
        <f t="shared" si="66"/>
        <v>0.22046711318957019</v>
      </c>
      <c r="AB280" s="22">
        <f t="shared" si="66"/>
        <v>0.22747999362519944</v>
      </c>
      <c r="AC280" s="22">
        <f t="shared" si="66"/>
        <v>0.23377520748657318</v>
      </c>
      <c r="AD280" s="22">
        <f t="shared" si="66"/>
        <v>0.24194841701051853</v>
      </c>
      <c r="AE280" s="22">
        <f t="shared" si="66"/>
        <v>0.25053440423872092</v>
      </c>
      <c r="AF280" s="22">
        <f t="shared" si="66"/>
        <v>0.26062237101157232</v>
      </c>
      <c r="AG280" s="22">
        <f t="shared" si="66"/>
        <v>0.27157081601101718</v>
      </c>
      <c r="AH280" s="22">
        <f t="shared" si="66"/>
        <v>0.28061403432528592</v>
      </c>
      <c r="AI280" s="22">
        <f t="shared" si="66"/>
        <v>0.28978900234061006</v>
      </c>
      <c r="AJ280" s="22">
        <f t="shared" si="66"/>
        <v>0.29986479871060151</v>
      </c>
      <c r="AK280" s="22">
        <f t="shared" si="66"/>
        <v>0.3100339842687691</v>
      </c>
      <c r="AL280" s="22">
        <f t="shared" si="66"/>
        <v>0.321206589671512</v>
      </c>
      <c r="AM280" s="22">
        <f t="shared" si="66"/>
        <v>0.33228026882461004</v>
      </c>
      <c r="AN280" s="22">
        <f t="shared" si="66"/>
        <v>0.34448956687299959</v>
      </c>
      <c r="AO280" s="22">
        <f t="shared" si="66"/>
        <v>0.35696829991233459</v>
      </c>
      <c r="AP280" s="22">
        <f t="shared" si="66"/>
        <v>0.36989227584557205</v>
      </c>
      <c r="AQ280" s="22">
        <f t="shared" si="66"/>
        <v>0.38332536891436336</v>
      </c>
      <c r="AR280" s="22">
        <f t="shared" si="66"/>
        <v>0.39738501026664286</v>
      </c>
      <c r="AS280" s="22">
        <f t="shared" si="66"/>
        <v>0.41264183329899567</v>
      </c>
      <c r="AT280" s="22">
        <f t="shared" si="66"/>
        <v>0.42266450717711668</v>
      </c>
      <c r="AU280" s="22">
        <f t="shared" si="66"/>
        <v>0.43196158941660778</v>
      </c>
      <c r="AV280" s="22">
        <f t="shared" si="66"/>
        <v>0.44148739103649337</v>
      </c>
      <c r="AW280" s="22">
        <f t="shared" si="66"/>
        <v>0.45089587125553532</v>
      </c>
      <c r="AY280" s="79"/>
    </row>
    <row r="281" spans="1:51" x14ac:dyDescent="0.25">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1.171883187565219E-4</v>
      </c>
      <c r="L281" s="22">
        <f t="shared" si="66"/>
        <v>1.1725168210757805E-4</v>
      </c>
      <c r="M281" s="22">
        <f t="shared" si="66"/>
        <v>1.1740318150277544E-4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1.1945208166397168E-4</v>
      </c>
      <c r="T281" s="22">
        <f t="shared" si="66"/>
        <v>1.1996589244916799E-4</v>
      </c>
      <c r="U281" s="22">
        <f t="shared" si="66"/>
        <v>1.2053453259501592E-4</v>
      </c>
      <c r="V281" s="22">
        <f t="shared" si="66"/>
        <v>1.2113119194780691E-4</v>
      </c>
      <c r="W281" s="22">
        <f t="shared" si="66"/>
        <v>1.2176155038943257E-4</v>
      </c>
      <c r="X281" s="22">
        <f t="shared" si="66"/>
        <v>1.2242164450013777E-4</v>
      </c>
      <c r="Y281" s="22">
        <f t="shared" si="66"/>
        <v>1.2303316997803725E-4</v>
      </c>
      <c r="Z281" s="22">
        <f t="shared" si="66"/>
        <v>1.2359567571233556E-4</v>
      </c>
      <c r="AA281" s="22">
        <f t="shared" si="66"/>
        <v>1.2410672884634127E-4</v>
      </c>
      <c r="AB281" s="22">
        <f t="shared" si="66"/>
        <v>1.2456935317880485E-4</v>
      </c>
      <c r="AC281" s="22">
        <f t="shared" si="66"/>
        <v>1.2497188029607037E-4</v>
      </c>
      <c r="AD281" s="22">
        <f t="shared" si="66"/>
        <v>1.2536989596586466E-4</v>
      </c>
      <c r="AE281" s="22">
        <f t="shared" si="66"/>
        <v>1.2575896751332969E-4</v>
      </c>
      <c r="AF281" s="22">
        <f t="shared" si="66"/>
        <v>1.261417763816356E-4</v>
      </c>
      <c r="AG281" s="22">
        <f t="shared" si="66"/>
        <v>1.2651484622650078E-4</v>
      </c>
      <c r="AH281" s="22">
        <f t="shared" si="66"/>
        <v>1.2686745922982584E-4</v>
      </c>
      <c r="AI281" s="22">
        <f t="shared" ref="L281:AW288" si="67">AI1537</f>
        <v>1.2721208055263393E-4</v>
      </c>
      <c r="AJ281" s="22">
        <f t="shared" si="67"/>
        <v>1.2755050797833958E-4</v>
      </c>
      <c r="AK281" s="22">
        <f t="shared" si="67"/>
        <v>1.2787915025688418E-4</v>
      </c>
      <c r="AL281" s="22">
        <f t="shared" si="67"/>
        <v>1.2820031427030818E-4</v>
      </c>
      <c r="AM281" s="22">
        <f t="shared" si="67"/>
        <v>1.2850954378673365E-4</v>
      </c>
      <c r="AN281" s="22">
        <f t="shared" si="67"/>
        <v>1.2881344298730903E-4</v>
      </c>
      <c r="AO281" s="22">
        <f t="shared" si="67"/>
        <v>1.2910712424209542E-4</v>
      </c>
      <c r="AP281" s="22">
        <f t="shared" si="67"/>
        <v>1.2939055437105907E-4</v>
      </c>
      <c r="AQ281" s="22">
        <f t="shared" si="67"/>
        <v>1.2966334958227195E-4</v>
      </c>
      <c r="AR281" s="22">
        <f t="shared" si="67"/>
        <v>1.2992531849335335E-4</v>
      </c>
      <c r="AS281" s="22">
        <f t="shared" si="67"/>
        <v>1.3017961587308716E-4</v>
      </c>
      <c r="AT281" s="22">
        <f t="shared" si="67"/>
        <v>1.3040536097649709E-4</v>
      </c>
      <c r="AU281" s="22">
        <f t="shared" si="67"/>
        <v>1.3061661327960918E-4</v>
      </c>
      <c r="AV281" s="22">
        <f t="shared" si="67"/>
        <v>1.3081596944979545E-4</v>
      </c>
      <c r="AW281" s="22">
        <f t="shared" si="67"/>
        <v>1.3100193530910493E-4</v>
      </c>
      <c r="AY281" s="79"/>
    </row>
    <row r="282" spans="1:51" x14ac:dyDescent="0.25">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8.0420661765993721E-4</v>
      </c>
      <c r="L282" s="22">
        <f t="shared" si="67"/>
        <v>8.046414496191049E-4</v>
      </c>
      <c r="M282" s="22">
        <f t="shared" si="67"/>
        <v>8.0568111652005558E-4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8.1974172500085462E-4</v>
      </c>
      <c r="T282" s="22">
        <f t="shared" si="67"/>
        <v>8.2326775931950064E-4</v>
      </c>
      <c r="U282" s="22">
        <f t="shared" si="67"/>
        <v>8.271700609585247E-4</v>
      </c>
      <c r="V282" s="22">
        <f t="shared" si="67"/>
        <v>8.3126464483083116E-4</v>
      </c>
      <c r="W282" s="22">
        <f t="shared" si="67"/>
        <v>8.3559048921218453E-4</v>
      </c>
      <c r="X282" s="22">
        <f t="shared" si="67"/>
        <v>8.4012039507430744E-4</v>
      </c>
      <c r="Y282" s="22">
        <f t="shared" si="67"/>
        <v>8.4431699795600083E-4</v>
      </c>
      <c r="Z282" s="22">
        <f t="shared" si="67"/>
        <v>8.4817720210257814E-4</v>
      </c>
      <c r="AA282" s="22">
        <f t="shared" si="67"/>
        <v>8.5168431199803744E-4</v>
      </c>
      <c r="AB282" s="22">
        <f t="shared" si="67"/>
        <v>8.5485907850723806E-4</v>
      </c>
      <c r="AC282" s="22">
        <f t="shared" si="67"/>
        <v>8.5762142696421239E-4</v>
      </c>
      <c r="AD282" s="22">
        <f t="shared" si="67"/>
        <v>8.6035281554438289E-4</v>
      </c>
      <c r="AE282" s="22">
        <f t="shared" si="67"/>
        <v>8.6302282494919974E-4</v>
      </c>
      <c r="AF282" s="22">
        <f t="shared" si="67"/>
        <v>8.6564985662315112E-4</v>
      </c>
      <c r="AG282" s="22">
        <f t="shared" si="67"/>
        <v>8.6821005410079634E-4</v>
      </c>
      <c r="AH282" s="22">
        <f t="shared" si="67"/>
        <v>8.7062986619261551E-4</v>
      </c>
      <c r="AI282" s="22">
        <f t="shared" si="67"/>
        <v>8.7299483525548607E-4</v>
      </c>
      <c r="AJ282" s="22">
        <f t="shared" si="67"/>
        <v>8.7531729860540019E-4</v>
      </c>
      <c r="AK282" s="22">
        <f t="shared" si="67"/>
        <v>8.7757261123427692E-4</v>
      </c>
      <c r="AL282" s="22">
        <f t="shared" si="67"/>
        <v>8.7977660415516207E-4</v>
      </c>
      <c r="AM282" s="22">
        <f t="shared" si="67"/>
        <v>8.8189869640909911E-4</v>
      </c>
      <c r="AN282" s="22">
        <f t="shared" si="67"/>
        <v>8.8398420928954304E-4</v>
      </c>
      <c r="AO282" s="22">
        <f t="shared" si="67"/>
        <v>8.859996013617906E-4</v>
      </c>
      <c r="AP282" s="22">
        <f t="shared" si="67"/>
        <v>8.8794464492735544E-4</v>
      </c>
      <c r="AQ282" s="22">
        <f t="shared" si="67"/>
        <v>8.8981670620830264E-4</v>
      </c>
      <c r="AR282" s="22">
        <f t="shared" si="67"/>
        <v>8.916144718401364E-4</v>
      </c>
      <c r="AS282" s="22">
        <f t="shared" si="67"/>
        <v>8.9335959147155959E-4</v>
      </c>
      <c r="AT282" s="22">
        <f t="shared" si="67"/>
        <v>8.9490877067297621E-4</v>
      </c>
      <c r="AU282" s="22">
        <f t="shared" si="67"/>
        <v>8.9635849281219089E-4</v>
      </c>
      <c r="AV282" s="22">
        <f t="shared" si="67"/>
        <v>8.9772657755848905E-4</v>
      </c>
      <c r="AW282" s="22">
        <f t="shared" si="67"/>
        <v>8.990027710929848E-4</v>
      </c>
      <c r="AY282" s="79"/>
    </row>
    <row r="283" spans="1:51" x14ac:dyDescent="0.25">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1.5059853867070929E-5</v>
      </c>
      <c r="T283" s="22">
        <f t="shared" si="67"/>
        <v>1.5167124625631526E-5</v>
      </c>
      <c r="U283" s="22">
        <f t="shared" si="67"/>
        <v>1.5283284642477729E-5</v>
      </c>
      <c r="V283" s="22">
        <f t="shared" si="67"/>
        <v>1.5403277705574446E-5</v>
      </c>
      <c r="W283" s="22">
        <f t="shared" si="67"/>
        <v>1.5528250734118246E-5</v>
      </c>
      <c r="X283" s="22">
        <f t="shared" si="67"/>
        <v>1.5657505187360494E-5</v>
      </c>
      <c r="Y283" s="22">
        <f t="shared" si="67"/>
        <v>1.5776302669215045E-5</v>
      </c>
      <c r="Z283" s="22">
        <f t="shared" si="67"/>
        <v>1.5884699128932849E-5</v>
      </c>
      <c r="AA283" s="22">
        <f t="shared" si="67"/>
        <v>1.598236792184587E-5</v>
      </c>
      <c r="AB283" s="22">
        <f t="shared" si="67"/>
        <v>1.6070000497479039E-5</v>
      </c>
      <c r="AC283" s="22">
        <f t="shared" si="67"/>
        <v>1.6145524591945034E-5</v>
      </c>
      <c r="AD283" s="22">
        <f t="shared" si="67"/>
        <v>1.6219442580938144E-5</v>
      </c>
      <c r="AE283" s="22">
        <f t="shared" si="67"/>
        <v>1.6290975743204122E-5</v>
      </c>
      <c r="AF283" s="22">
        <f t="shared" si="67"/>
        <v>1.6360671671875951E-5</v>
      </c>
      <c r="AG283" s="22">
        <f t="shared" si="67"/>
        <v>1.6427926876189465E-5</v>
      </c>
      <c r="AH283" s="22">
        <f t="shared" si="67"/>
        <v>1.6490797561748879E-5</v>
      </c>
      <c r="AI283" s="22">
        <f t="shared" si="67"/>
        <v>1.6551640518648345E-5</v>
      </c>
      <c r="AJ283" s="22">
        <f t="shared" si="67"/>
        <v>1.6610822596898277E-5</v>
      </c>
      <c r="AK283" s="22">
        <f t="shared" si="67"/>
        <v>1.6667712669704048E-5</v>
      </c>
      <c r="AL283" s="22">
        <f t="shared" si="67"/>
        <v>1.6722767389990501E-5</v>
      </c>
      <c r="AM283" s="22">
        <f t="shared" si="67"/>
        <v>1.6775196463174171E-5</v>
      </c>
      <c r="AN283" s="22">
        <f t="shared" si="67"/>
        <v>1.6826241109997634E-5</v>
      </c>
      <c r="AO283" s="22">
        <f t="shared" si="67"/>
        <v>1.6875029537007162E-5</v>
      </c>
      <c r="AP283" s="22">
        <f t="shared" si="67"/>
        <v>1.6921581513240172E-5</v>
      </c>
      <c r="AQ283" s="22">
        <f t="shared" si="67"/>
        <v>1.6965851524050945E-5</v>
      </c>
      <c r="AR283" s="22">
        <f t="shared" si="67"/>
        <v>1.7007828281763253E-5</v>
      </c>
      <c r="AS283" s="22">
        <f t="shared" si="67"/>
        <v>1.7048107740674831E-5</v>
      </c>
      <c r="AT283" s="22">
        <f t="shared" si="67"/>
        <v>1.7082919504257796E-5</v>
      </c>
      <c r="AU283" s="22">
        <f t="shared" si="67"/>
        <v>1.7114846774541831E-5</v>
      </c>
      <c r="AV283" s="22">
        <f t="shared" si="67"/>
        <v>1.7144381767875482E-5</v>
      </c>
      <c r="AW283" s="22">
        <f t="shared" si="67"/>
        <v>1.7171274019271092E-5</v>
      </c>
      <c r="AY283" s="79"/>
    </row>
    <row r="284" spans="1:51" x14ac:dyDescent="0.25">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1.5056556116759298E-3</v>
      </c>
      <c r="Q284" s="22">
        <f t="shared" si="67"/>
        <v>1.5149984613639169E-3</v>
      </c>
      <c r="R284" s="22">
        <f t="shared" si="67"/>
        <v>1.5249659674490626E-3</v>
      </c>
      <c r="S284" s="22">
        <f t="shared" si="67"/>
        <v>1.5322077690529017E-3</v>
      </c>
      <c r="T284" s="22">
        <f t="shared" si="67"/>
        <v>1.5431216259275771E-3</v>
      </c>
      <c r="U284" s="22">
        <f t="shared" si="67"/>
        <v>1.554939886704611E-3</v>
      </c>
      <c r="V284" s="22">
        <f t="shared" si="67"/>
        <v>1.567148126248771E-3</v>
      </c>
      <c r="W284" s="22">
        <f t="shared" si="67"/>
        <v>1.5798630335079687E-3</v>
      </c>
      <c r="X284" s="22">
        <f t="shared" si="67"/>
        <v>1.5930135381005462E-3</v>
      </c>
      <c r="Y284" s="22">
        <f t="shared" si="67"/>
        <v>1.6051001377613478E-3</v>
      </c>
      <c r="Z284" s="22">
        <f t="shared" si="67"/>
        <v>1.6161285248349172E-3</v>
      </c>
      <c r="AA284" s="22">
        <f t="shared" si="67"/>
        <v>1.6260654660971801E-3</v>
      </c>
      <c r="AB284" s="22">
        <f t="shared" si="67"/>
        <v>1.6349813104601094E-3</v>
      </c>
      <c r="AC284" s="22">
        <f t="shared" si="67"/>
        <v>1.6426652232864149E-3</v>
      </c>
      <c r="AD284" s="22">
        <f t="shared" si="67"/>
        <v>1.6501857289970086E-3</v>
      </c>
      <c r="AE284" s="22">
        <f t="shared" si="67"/>
        <v>1.6574635995484953E-3</v>
      </c>
      <c r="AF284" s="22">
        <f t="shared" si="67"/>
        <v>1.6645545477293293E-3</v>
      </c>
      <c r="AG284" s="22">
        <f t="shared" si="67"/>
        <v>1.6713971736583722E-3</v>
      </c>
      <c r="AH284" s="22">
        <f t="shared" si="67"/>
        <v>1.6777937133399721E-3</v>
      </c>
      <c r="AI284" s="22">
        <f t="shared" si="67"/>
        <v>1.683983949452246E-3</v>
      </c>
      <c r="AJ284" s="22">
        <f t="shared" si="67"/>
        <v>1.6900052057594883E-3</v>
      </c>
      <c r="AK284" s="22">
        <f t="shared" si="67"/>
        <v>1.6957932706573547E-3</v>
      </c>
      <c r="AL284" s="22">
        <f t="shared" si="67"/>
        <v>1.7013946045673987E-3</v>
      </c>
      <c r="AM284" s="22">
        <f t="shared" si="67"/>
        <v>1.7067288019616985E-3</v>
      </c>
      <c r="AN284" s="22">
        <f t="shared" si="67"/>
        <v>1.71192214614165E-3</v>
      </c>
      <c r="AO284" s="22">
        <f t="shared" si="67"/>
        <v>1.716885939785579E-3</v>
      </c>
      <c r="AP284" s="22">
        <f t="shared" si="67"/>
        <v>1.7216221942192923E-3</v>
      </c>
      <c r="AQ284" s="22">
        <f t="shared" si="67"/>
        <v>1.7261262787276175E-3</v>
      </c>
      <c r="AR284" s="22">
        <f t="shared" si="67"/>
        <v>1.7303970448887078E-3</v>
      </c>
      <c r="AS284" s="22">
        <f t="shared" si="67"/>
        <v>1.7344951258144805E-3</v>
      </c>
      <c r="AT284" s="22">
        <f t="shared" si="67"/>
        <v>1.7380369167964555E-3</v>
      </c>
      <c r="AU284" s="22">
        <f t="shared" si="67"/>
        <v>1.7412852359372415E-3</v>
      </c>
      <c r="AV284" s="22">
        <f t="shared" si="67"/>
        <v>1.7442901619241858E-3</v>
      </c>
      <c r="AW284" s="22">
        <f t="shared" si="67"/>
        <v>1.7470262121461449E-3</v>
      </c>
      <c r="AY284" s="79"/>
    </row>
    <row r="285" spans="1:51" x14ac:dyDescent="0.25">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5">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5">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0.12233950618032063</v>
      </c>
      <c r="R287" s="22">
        <f t="shared" si="67"/>
        <v>0.12056837226162823</v>
      </c>
      <c r="S287" s="22">
        <f t="shared" si="67"/>
        <v>0.10749993250765247</v>
      </c>
      <c r="T287" s="22">
        <f t="shared" si="67"/>
        <v>0.10909460476481191</v>
      </c>
      <c r="U287" s="22">
        <f t="shared" si="67"/>
        <v>0.10967897190302667</v>
      </c>
      <c r="V287" s="22">
        <f t="shared" si="67"/>
        <v>0.10993607646040858</v>
      </c>
      <c r="W287" s="22">
        <f t="shared" si="67"/>
        <v>0.11039656933692092</v>
      </c>
      <c r="X287" s="22">
        <f t="shared" si="67"/>
        <v>0.11062930408961913</v>
      </c>
      <c r="Y287" s="22">
        <f t="shared" si="67"/>
        <v>0.11044894472785742</v>
      </c>
      <c r="Z287" s="22">
        <f t="shared" si="67"/>
        <v>0.11026722170212108</v>
      </c>
      <c r="AA287" s="22">
        <f t="shared" si="67"/>
        <v>0.11016137280346233</v>
      </c>
      <c r="AB287" s="22">
        <f t="shared" si="67"/>
        <v>0.11093231987781835</v>
      </c>
      <c r="AC287" s="22">
        <f t="shared" si="67"/>
        <v>0.11129462358625096</v>
      </c>
      <c r="AD287" s="22">
        <f t="shared" si="67"/>
        <v>0.11221759192072639</v>
      </c>
      <c r="AE287" s="22">
        <f t="shared" si="67"/>
        <v>0.11324767647428659</v>
      </c>
      <c r="AF287" s="22">
        <f t="shared" si="67"/>
        <v>0.11487834124486472</v>
      </c>
      <c r="AG287" s="22">
        <f t="shared" si="67"/>
        <v>0.11677360265456475</v>
      </c>
      <c r="AH287" s="22">
        <f t="shared" si="67"/>
        <v>0.11769292685587922</v>
      </c>
      <c r="AI287" s="22">
        <f t="shared" si="67"/>
        <v>0.11857685478458881</v>
      </c>
      <c r="AJ287" s="22">
        <f t="shared" si="67"/>
        <v>0.1197479550652055</v>
      </c>
      <c r="AK287" s="22">
        <f t="shared" si="67"/>
        <v>0.12085246107990889</v>
      </c>
      <c r="AL287" s="22">
        <f t="shared" si="67"/>
        <v>0.12225601493093669</v>
      </c>
      <c r="AM287" s="22">
        <f t="shared" si="67"/>
        <v>0.12350409916269037</v>
      </c>
      <c r="AN287" s="22">
        <f t="shared" si="67"/>
        <v>0.12523827638032828</v>
      </c>
      <c r="AO287" s="22">
        <f t="shared" si="67"/>
        <v>0.12694922306936196</v>
      </c>
      <c r="AP287" s="22">
        <f t="shared" si="67"/>
        <v>0.12869906094221986</v>
      </c>
      <c r="AQ287" s="22">
        <f t="shared" si="67"/>
        <v>0.1305043942582346</v>
      </c>
      <c r="AR287" s="22">
        <f t="shared" si="67"/>
        <v>0.13239884504080182</v>
      </c>
      <c r="AS287" s="22">
        <f t="shared" si="67"/>
        <v>0.13456730614075865</v>
      </c>
      <c r="AT287" s="22">
        <f t="shared" si="67"/>
        <v>0.13483756735248184</v>
      </c>
      <c r="AU287" s="22">
        <f t="shared" si="67"/>
        <v>0.1348033826746983</v>
      </c>
      <c r="AV287" s="22">
        <f t="shared" si="67"/>
        <v>0.13478775889442043</v>
      </c>
      <c r="AW287" s="22">
        <f t="shared" si="67"/>
        <v>0.13467936527133467</v>
      </c>
      <c r="AY287" s="79"/>
    </row>
    <row r="288" spans="1:51" x14ac:dyDescent="0.25">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1.2355059245839611E-2</v>
      </c>
      <c r="P288" s="22">
        <f t="shared" si="67"/>
        <v>1.2094642930917434E-2</v>
      </c>
      <c r="Q288" s="22">
        <f t="shared" si="67"/>
        <v>1.1905551806853844E-2</v>
      </c>
      <c r="R288" s="22">
        <f t="shared" si="67"/>
        <v>1.1733192711380727E-2</v>
      </c>
      <c r="S288" s="22">
        <f t="shared" si="67"/>
        <v>1.0461428655897439E-2</v>
      </c>
      <c r="T288" s="22">
        <f t="shared" si="67"/>
        <v>1.0616615265401821E-2</v>
      </c>
      <c r="U288" s="22">
        <f t="shared" si="67"/>
        <v>1.0673483348782705E-2</v>
      </c>
      <c r="V288" s="22">
        <f t="shared" si="67"/>
        <v>1.0698503652716063E-2</v>
      </c>
      <c r="W288" s="22">
        <f t="shared" si="67"/>
        <v>1.0743316828518201E-2</v>
      </c>
      <c r="X288" s="22">
        <f t="shared" ref="L288:AW295" si="68">X1544</f>
        <v>1.0765965568422542E-2</v>
      </c>
      <c r="Y288" s="22">
        <f t="shared" si="68"/>
        <v>1.0748413775119234E-2</v>
      </c>
      <c r="Z288" s="22">
        <f t="shared" si="68"/>
        <v>1.0730729275933722E-2</v>
      </c>
      <c r="AA288" s="22">
        <f t="shared" si="68"/>
        <v>1.0720428518753761E-2</v>
      </c>
      <c r="AB288" s="22">
        <f t="shared" si="68"/>
        <v>1.0795453754841925E-2</v>
      </c>
      <c r="AC288" s="22">
        <f t="shared" si="68"/>
        <v>1.0830711585327214E-2</v>
      </c>
      <c r="AD288" s="22">
        <f t="shared" si="68"/>
        <v>1.0920530873186578E-2</v>
      </c>
      <c r="AE288" s="22">
        <f t="shared" si="68"/>
        <v>1.1020774248370509E-2</v>
      </c>
      <c r="AF288" s="22">
        <f t="shared" si="68"/>
        <v>1.1179463493667238E-2</v>
      </c>
      <c r="AG288" s="22">
        <f t="shared" si="68"/>
        <v>1.1363902139900257E-2</v>
      </c>
      <c r="AH288" s="22">
        <f t="shared" si="68"/>
        <v>1.1453366796475805E-2</v>
      </c>
      <c r="AI288" s="22">
        <f t="shared" si="68"/>
        <v>1.1539386840837152E-2</v>
      </c>
      <c r="AJ288" s="22">
        <f t="shared" si="68"/>
        <v>1.1653353256897004E-2</v>
      </c>
      <c r="AK288" s="22">
        <f t="shared" si="68"/>
        <v>1.1760839006918352E-2</v>
      </c>
      <c r="AL288" s="22">
        <f t="shared" si="68"/>
        <v>1.1897426799438055E-2</v>
      </c>
      <c r="AM288" s="22">
        <f t="shared" si="68"/>
        <v>1.2018884960782591E-2</v>
      </c>
      <c r="AN288" s="22">
        <f t="shared" si="68"/>
        <v>1.2187647589891319E-2</v>
      </c>
      <c r="AO288" s="22">
        <f t="shared" si="68"/>
        <v>1.2354149524393423E-2</v>
      </c>
      <c r="AP288" s="22">
        <f t="shared" si="68"/>
        <v>1.2524436180759343E-2</v>
      </c>
      <c r="AQ288" s="22">
        <f t="shared" si="68"/>
        <v>1.2700123413718845E-2</v>
      </c>
      <c r="AR288" s="22">
        <f t="shared" si="68"/>
        <v>1.2884483173224048E-2</v>
      </c>
      <c r="AS288" s="22">
        <f t="shared" si="68"/>
        <v>1.3095508432134534E-2</v>
      </c>
      <c r="AT288" s="22">
        <f t="shared" si="68"/>
        <v>1.3121809084785618E-2</v>
      </c>
      <c r="AU288" s="22">
        <f t="shared" si="68"/>
        <v>1.3118482379741109E-2</v>
      </c>
      <c r="AV288" s="22">
        <f t="shared" si="68"/>
        <v>1.3116961940993847E-2</v>
      </c>
      <c r="AW288" s="22">
        <f t="shared" si="68"/>
        <v>1.3106413542234763E-2</v>
      </c>
      <c r="AY288" s="79"/>
    </row>
    <row r="289" spans="1:51" x14ac:dyDescent="0.25">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6.5763803942104529E-2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7.1969839340941866E-2</v>
      </c>
      <c r="S289" s="22">
        <f t="shared" si="68"/>
        <v>6.9069905475160995E-2</v>
      </c>
      <c r="T289" s="22">
        <f t="shared" si="68"/>
        <v>7.1030076379784493E-2</v>
      </c>
      <c r="U289" s="22">
        <f t="shared" si="68"/>
        <v>7.2686290115573982E-2</v>
      </c>
      <c r="V289" s="22">
        <f t="shared" si="68"/>
        <v>7.4246555552348034E-2</v>
      </c>
      <c r="W289" s="22">
        <f t="shared" si="68"/>
        <v>7.5899896451039159E-2</v>
      </c>
      <c r="X289" s="22">
        <f t="shared" si="68"/>
        <v>7.7490807110569715E-2</v>
      </c>
      <c r="Y289" s="22">
        <f t="shared" si="68"/>
        <v>7.8907267467113157E-2</v>
      </c>
      <c r="Z289" s="22">
        <f t="shared" si="68"/>
        <v>8.0298980848646132E-2</v>
      </c>
      <c r="AA289" s="22">
        <f t="shared" si="68"/>
        <v>8.1695750254575622E-2</v>
      </c>
      <c r="AB289" s="22">
        <f t="shared" si="68"/>
        <v>8.3424117314487733E-2</v>
      </c>
      <c r="AC289" s="22">
        <f t="shared" si="68"/>
        <v>8.4971949551581563E-2</v>
      </c>
      <c r="AD289" s="22">
        <f t="shared" si="68"/>
        <v>8.6763717936872528E-2</v>
      </c>
      <c r="AE289" s="22">
        <f t="shared" si="68"/>
        <v>8.8618155554364086E-2</v>
      </c>
      <c r="AF289" s="22">
        <f t="shared" si="68"/>
        <v>9.0755656410270003E-2</v>
      </c>
      <c r="AG289" s="22">
        <f t="shared" si="68"/>
        <v>9.304148299805591E-2</v>
      </c>
      <c r="AH289" s="22">
        <f t="shared" si="68"/>
        <v>9.4915533397556248E-2</v>
      </c>
      <c r="AI289" s="22">
        <f t="shared" si="68"/>
        <v>9.6794552851364055E-2</v>
      </c>
      <c r="AJ289" s="22">
        <f t="shared" si="68"/>
        <v>9.8831584226043614E-2</v>
      </c>
      <c r="AK289" s="22">
        <f t="shared" si="68"/>
        <v>0.10086365040438827</v>
      </c>
      <c r="AL289" s="22">
        <f t="shared" si="68"/>
        <v>0.10307024501965835</v>
      </c>
      <c r="AM289" s="22">
        <f t="shared" si="68"/>
        <v>0.10523180998629976</v>
      </c>
      <c r="AN289" s="22">
        <f t="shared" si="68"/>
        <v>0.10767470905586386</v>
      </c>
      <c r="AO289" s="22">
        <f t="shared" si="68"/>
        <v>0.11014787634096397</v>
      </c>
      <c r="AP289" s="22">
        <f t="shared" si="68"/>
        <v>0.11268488022429619</v>
      </c>
      <c r="AQ289" s="22">
        <f t="shared" si="68"/>
        <v>0.11529712187773757</v>
      </c>
      <c r="AR289" s="22">
        <f t="shared" si="68"/>
        <v>0.11800616785450584</v>
      </c>
      <c r="AS289" s="22">
        <f t="shared" si="68"/>
        <v>0.12092114824539603</v>
      </c>
      <c r="AT289" s="22">
        <f t="shared" si="68"/>
        <v>0.12280790074300332</v>
      </c>
      <c r="AU289" s="22">
        <f t="shared" si="68"/>
        <v>0.12453769793597573</v>
      </c>
      <c r="AV289" s="22">
        <f t="shared" si="68"/>
        <v>0.12629345508606429</v>
      </c>
      <c r="AW289" s="22">
        <f t="shared" si="68"/>
        <v>0.12800911050424035</v>
      </c>
      <c r="AY289" s="79"/>
    </row>
    <row r="290" spans="1:51" x14ac:dyDescent="0.25">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0.32172327535887091</v>
      </c>
      <c r="P290" s="22">
        <f t="shared" si="68"/>
        <v>0.31753924052538912</v>
      </c>
      <c r="Q290" s="22">
        <f t="shared" si="68"/>
        <v>0.31577785743754244</v>
      </c>
      <c r="R290" s="22">
        <f t="shared" si="68"/>
        <v>0.31441607582114939</v>
      </c>
      <c r="S290" s="22">
        <f t="shared" si="68"/>
        <v>0.26927747691303766</v>
      </c>
      <c r="T290" s="22">
        <f t="shared" si="68"/>
        <v>0.28013919169410711</v>
      </c>
      <c r="U290" s="22">
        <f t="shared" si="68"/>
        <v>0.28707035676242876</v>
      </c>
      <c r="V290" s="22">
        <f t="shared" si="68"/>
        <v>0.29273066081611399</v>
      </c>
      <c r="W290" s="22">
        <f t="shared" si="68"/>
        <v>0.29923497122681597</v>
      </c>
      <c r="X290" s="22">
        <f t="shared" si="68"/>
        <v>0.30483844983416553</v>
      </c>
      <c r="Y290" s="22">
        <f t="shared" si="68"/>
        <v>0.30888309056067237</v>
      </c>
      <c r="Z290" s="22">
        <f t="shared" si="68"/>
        <v>0.31305870720689966</v>
      </c>
      <c r="AA290" s="22">
        <f t="shared" si="68"/>
        <v>0.31770528341597637</v>
      </c>
      <c r="AB290" s="22">
        <f t="shared" si="68"/>
        <v>0.32633238923067143</v>
      </c>
      <c r="AC290" s="22">
        <f t="shared" si="68"/>
        <v>0.33342204428164046</v>
      </c>
      <c r="AD290" s="22">
        <f t="shared" si="68"/>
        <v>0.34314648473623283</v>
      </c>
      <c r="AE290" s="22">
        <f t="shared" si="68"/>
        <v>0.35355495419934724</v>
      </c>
      <c r="AF290" s="22">
        <f t="shared" si="68"/>
        <v>0.36693521225104381</v>
      </c>
      <c r="AG290" s="22">
        <f t="shared" si="68"/>
        <v>0.38183998181822304</v>
      </c>
      <c r="AH290" s="22">
        <f t="shared" si="68"/>
        <v>0.39249224596513771</v>
      </c>
      <c r="AI290" s="22">
        <f t="shared" si="68"/>
        <v>0.403192611084571</v>
      </c>
      <c r="AJ290" s="22">
        <f t="shared" si="68"/>
        <v>0.41549731026617959</v>
      </c>
      <c r="AK290" s="22">
        <f t="shared" si="68"/>
        <v>0.42773887618987877</v>
      </c>
      <c r="AL290" s="22">
        <f t="shared" si="68"/>
        <v>0.44172128269010674</v>
      </c>
      <c r="AM290" s="22">
        <f t="shared" si="68"/>
        <v>0.45523265445104122</v>
      </c>
      <c r="AN290" s="22">
        <f t="shared" si="68"/>
        <v>0.47150326475822557</v>
      </c>
      <c r="AO290" s="22">
        <f t="shared" si="68"/>
        <v>0.48801993484338602</v>
      </c>
      <c r="AP290" s="22">
        <f t="shared" si="68"/>
        <v>0.5051118283717444</v>
      </c>
      <c r="AQ290" s="22">
        <f t="shared" si="68"/>
        <v>0.52288503097279992</v>
      </c>
      <c r="AR290" s="22">
        <f t="shared" si="68"/>
        <v>0.54154158244862627</v>
      </c>
      <c r="AS290" s="22">
        <f t="shared" si="68"/>
        <v>0.56210797467081697</v>
      </c>
      <c r="AT290" s="22">
        <f t="shared" si="68"/>
        <v>0.57275616434258303</v>
      </c>
      <c r="AU290" s="22">
        <f t="shared" si="68"/>
        <v>0.5819372316343443</v>
      </c>
      <c r="AV290" s="22">
        <f t="shared" si="68"/>
        <v>0.59140814115405727</v>
      </c>
      <c r="AW290" s="22">
        <f t="shared" si="68"/>
        <v>0.60054550095364956</v>
      </c>
      <c r="AY290" s="79"/>
    </row>
    <row r="291" spans="1:51" x14ac:dyDescent="0.25">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8.9462716962405986E-2</v>
      </c>
      <c r="T291" s="22">
        <f t="shared" si="68"/>
        <v>9.0651396308437951E-2</v>
      </c>
      <c r="U291" s="22">
        <f t="shared" si="68"/>
        <v>9.1622064867176986E-2</v>
      </c>
      <c r="V291" s="22">
        <f t="shared" si="68"/>
        <v>9.2527999404262984E-2</v>
      </c>
      <c r="W291" s="22">
        <f t="shared" si="68"/>
        <v>9.3511116939219485E-2</v>
      </c>
      <c r="X291" s="22">
        <f t="shared" si="68"/>
        <v>9.4454632543911218E-2</v>
      </c>
      <c r="Y291" s="22">
        <f t="shared" si="68"/>
        <v>9.5261729847458523E-2</v>
      </c>
      <c r="Z291" s="22">
        <f t="shared" si="68"/>
        <v>9.6043167100600346E-2</v>
      </c>
      <c r="AA291" s="22">
        <f t="shared" si="68"/>
        <v>9.6820082618555486E-2</v>
      </c>
      <c r="AB291" s="22">
        <f t="shared" si="68"/>
        <v>9.7828799256679019E-2</v>
      </c>
      <c r="AC291" s="22">
        <f t="shared" si="68"/>
        <v>9.8695038380228889E-2</v>
      </c>
      <c r="AD291" s="22">
        <f t="shared" si="68"/>
        <v>9.9735260125350944E-2</v>
      </c>
      <c r="AE291" s="22">
        <f t="shared" si="68"/>
        <v>0.10081690070402227</v>
      </c>
      <c r="AF291" s="22">
        <f t="shared" si="68"/>
        <v>0.10209644254737262</v>
      </c>
      <c r="AG291" s="22">
        <f t="shared" si="68"/>
        <v>0.1034753800390871</v>
      </c>
      <c r="AH291" s="22">
        <f t="shared" si="68"/>
        <v>0.10455566334732354</v>
      </c>
      <c r="AI291" s="22">
        <f t="shared" si="68"/>
        <v>0.10563572789091812</v>
      </c>
      <c r="AJ291" s="22">
        <f t="shared" si="68"/>
        <v>0.10682289825342051</v>
      </c>
      <c r="AK291" s="22">
        <f t="shared" si="68"/>
        <v>0.10800167046327296</v>
      </c>
      <c r="AL291" s="22">
        <f t="shared" si="68"/>
        <v>0.10929716165195881</v>
      </c>
      <c r="AM291" s="22">
        <f t="shared" si="68"/>
        <v>0.11055534614063188</v>
      </c>
      <c r="AN291" s="22">
        <f t="shared" si="68"/>
        <v>0.11200286016771083</v>
      </c>
      <c r="AO291" s="22">
        <f t="shared" si="68"/>
        <v>0.11346432359154421</v>
      </c>
      <c r="AP291" s="22">
        <f t="shared" si="68"/>
        <v>0.11496258949291976</v>
      </c>
      <c r="AQ291" s="22">
        <f t="shared" si="68"/>
        <v>0.11650501801176535</v>
      </c>
      <c r="AR291" s="22">
        <f t="shared" si="68"/>
        <v>0.11810583508751735</v>
      </c>
      <c r="AS291" s="22">
        <f t="shared" si="68"/>
        <v>0.119839114487825</v>
      </c>
      <c r="AT291" s="22">
        <f t="shared" si="68"/>
        <v>0.1208654455702753</v>
      </c>
      <c r="AU291" s="22">
        <f t="shared" si="68"/>
        <v>0.12178118528960818</v>
      </c>
      <c r="AV291" s="22">
        <f t="shared" si="68"/>
        <v>0.12271067647855134</v>
      </c>
      <c r="AW291" s="22">
        <f t="shared" si="68"/>
        <v>0.12360921243640238</v>
      </c>
      <c r="AY291" s="79"/>
    </row>
    <row r="292" spans="1:51" x14ac:dyDescent="0.25">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2.7015470851155701E-2</v>
      </c>
      <c r="T292" s="22">
        <f t="shared" si="68"/>
        <v>2.7374421856830977E-2</v>
      </c>
      <c r="U292" s="22">
        <f t="shared" si="68"/>
        <v>2.7667539135683199E-2</v>
      </c>
      <c r="V292" s="22">
        <f t="shared" si="68"/>
        <v>2.7941108382300052E-2</v>
      </c>
      <c r="W292" s="22">
        <f t="shared" si="68"/>
        <v>2.8237984936139111E-2</v>
      </c>
      <c r="X292" s="22">
        <f t="shared" si="68"/>
        <v>2.8522902711740218E-2</v>
      </c>
      <c r="Y292" s="22">
        <f t="shared" si="68"/>
        <v>2.8766625621331601E-2</v>
      </c>
      <c r="Z292" s="22">
        <f t="shared" si="68"/>
        <v>2.9002599846696699E-2</v>
      </c>
      <c r="AA292" s="22">
        <f t="shared" si="68"/>
        <v>2.9237208622751944E-2</v>
      </c>
      <c r="AB292" s="22">
        <f t="shared" si="68"/>
        <v>2.9541815456297509E-2</v>
      </c>
      <c r="AC292" s="22">
        <f t="shared" si="68"/>
        <v>2.9803397695100139E-2</v>
      </c>
      <c r="AD292" s="22">
        <f t="shared" si="68"/>
        <v>3.011751827167387E-2</v>
      </c>
      <c r="AE292" s="22">
        <f t="shared" si="68"/>
        <v>3.0444146285182588E-2</v>
      </c>
      <c r="AF292" s="22">
        <f t="shared" si="68"/>
        <v>3.0830535459864049E-2</v>
      </c>
      <c r="AG292" s="22">
        <f t="shared" si="68"/>
        <v>3.1246939598681252E-2</v>
      </c>
      <c r="AH292" s="22">
        <f t="shared" si="68"/>
        <v>3.1573157750952617E-2</v>
      </c>
      <c r="AI292" s="22">
        <f t="shared" si="68"/>
        <v>3.18993098418522E-2</v>
      </c>
      <c r="AJ292" s="22">
        <f t="shared" si="68"/>
        <v>3.2257805172784482E-2</v>
      </c>
      <c r="AK292" s="22">
        <f t="shared" si="68"/>
        <v>3.2613764474677835E-2</v>
      </c>
      <c r="AL292" s="22">
        <f t="shared" si="68"/>
        <v>3.3004969947015315E-2</v>
      </c>
      <c r="AM292" s="22">
        <f t="shared" si="68"/>
        <v>3.3384909742420886E-2</v>
      </c>
      <c r="AN292" s="22">
        <f t="shared" si="68"/>
        <v>3.3822022255129661E-2</v>
      </c>
      <c r="AO292" s="22">
        <f t="shared" si="68"/>
        <v>3.4263347131761691E-2</v>
      </c>
      <c r="AP292" s="22">
        <f t="shared" si="68"/>
        <v>3.471578542293164E-2</v>
      </c>
      <c r="AQ292" s="22">
        <f t="shared" si="68"/>
        <v>3.5181559704170771E-2</v>
      </c>
      <c r="AR292" s="22">
        <f t="shared" si="68"/>
        <v>3.5664965848276414E-2</v>
      </c>
      <c r="AS292" s="22">
        <f t="shared" si="68"/>
        <v>3.6188372253825173E-2</v>
      </c>
      <c r="AT292" s="22">
        <f t="shared" si="68"/>
        <v>3.6498298202678525E-2</v>
      </c>
      <c r="AU292" s="22">
        <f t="shared" si="68"/>
        <v>3.677482836557619E-2</v>
      </c>
      <c r="AV292" s="22">
        <f t="shared" si="68"/>
        <v>3.705551112342103E-2</v>
      </c>
      <c r="AW292" s="22">
        <f t="shared" si="68"/>
        <v>3.732684618681107E-2</v>
      </c>
      <c r="AY292" s="79"/>
    </row>
    <row r="293" spans="1:51" x14ac:dyDescent="0.25">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1.4524516177783782E-3</v>
      </c>
      <c r="T293" s="22">
        <f t="shared" si="68"/>
        <v>1.471750151265679E-3</v>
      </c>
      <c r="U293" s="22">
        <f t="shared" si="68"/>
        <v>1.4875092201419302E-3</v>
      </c>
      <c r="V293" s="22">
        <f t="shared" si="68"/>
        <v>1.5022173145154195E-3</v>
      </c>
      <c r="W293" s="22">
        <f t="shared" si="68"/>
        <v>1.5181784959169848E-3</v>
      </c>
      <c r="X293" s="22">
        <f t="shared" si="68"/>
        <v>1.5334967291762047E-3</v>
      </c>
      <c r="Y293" s="22">
        <f t="shared" si="68"/>
        <v>1.5466001740976735E-3</v>
      </c>
      <c r="Z293" s="22">
        <f t="shared" si="68"/>
        <v>1.5592870211000409E-3</v>
      </c>
      <c r="AA293" s="22">
        <f t="shared" si="68"/>
        <v>1.5719004564979985E-3</v>
      </c>
      <c r="AB293" s="22">
        <f t="shared" si="68"/>
        <v>1.5882772463236207E-3</v>
      </c>
      <c r="AC293" s="22">
        <f t="shared" si="68"/>
        <v>1.6023408748283494E-3</v>
      </c>
      <c r="AD293" s="22">
        <f t="shared" si="68"/>
        <v>1.6192291586615538E-3</v>
      </c>
      <c r="AE293" s="22">
        <f t="shared" si="68"/>
        <v>1.6367898885576305E-3</v>
      </c>
      <c r="AF293" s="22">
        <f t="shared" si="68"/>
        <v>1.6575635994786871E-3</v>
      </c>
      <c r="AG293" s="22">
        <f t="shared" si="68"/>
        <v>1.6799510258688063E-3</v>
      </c>
      <c r="AH293" s="22">
        <f t="shared" si="68"/>
        <v>1.6974897201090711E-3</v>
      </c>
      <c r="AI293" s="22">
        <f t="shared" si="68"/>
        <v>1.7150248626456904E-3</v>
      </c>
      <c r="AJ293" s="22">
        <f t="shared" si="68"/>
        <v>1.7342988973736962E-3</v>
      </c>
      <c r="AK293" s="22">
        <f t="shared" si="68"/>
        <v>1.7534365858021821E-3</v>
      </c>
      <c r="AL293" s="22">
        <f t="shared" si="68"/>
        <v>1.7744692386961816E-3</v>
      </c>
      <c r="AM293" s="22">
        <f t="shared" si="68"/>
        <v>1.7948962071371785E-3</v>
      </c>
      <c r="AN293" s="22">
        <f t="shared" si="68"/>
        <v>1.8183969922885078E-3</v>
      </c>
      <c r="AO293" s="22">
        <f t="shared" si="68"/>
        <v>1.8421242497019253E-3</v>
      </c>
      <c r="AP293" s="22">
        <f t="shared" si="68"/>
        <v>1.8664490053789697E-3</v>
      </c>
      <c r="AQ293" s="22">
        <f t="shared" si="68"/>
        <v>1.8914907531994186E-3</v>
      </c>
      <c r="AR293" s="22">
        <f t="shared" si="68"/>
        <v>1.9174804551712499E-3</v>
      </c>
      <c r="AS293" s="22">
        <f t="shared" si="68"/>
        <v>1.9456207191216137E-3</v>
      </c>
      <c r="AT293" s="22">
        <f t="shared" si="68"/>
        <v>1.9622834842565875E-3</v>
      </c>
      <c r="AU293" s="22">
        <f t="shared" si="68"/>
        <v>1.9771507684389787E-3</v>
      </c>
      <c r="AV293" s="22">
        <f t="shared" si="68"/>
        <v>1.9922413114822732E-3</v>
      </c>
      <c r="AW293" s="22">
        <f t="shared" si="68"/>
        <v>2.0068292879033478E-3</v>
      </c>
      <c r="AY293" s="79"/>
    </row>
    <row r="294" spans="1:51" x14ac:dyDescent="0.25">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2.4027283638232224E-2</v>
      </c>
      <c r="T294" s="22">
        <f t="shared" si="68"/>
        <v>2.4491142479241869E-2</v>
      </c>
      <c r="U294" s="22">
        <f t="shared" si="68"/>
        <v>2.4732641326593474E-2</v>
      </c>
      <c r="V294" s="22">
        <f t="shared" si="68"/>
        <v>2.4898518821909504E-2</v>
      </c>
      <c r="W294" s="22">
        <f t="shared" si="68"/>
        <v>2.5105374251779448E-2</v>
      </c>
      <c r="X294" s="22">
        <f t="shared" si="68"/>
        <v>2.52587971042613E-2</v>
      </c>
      <c r="Y294" s="22">
        <f t="shared" si="68"/>
        <v>2.5313171199770612E-2</v>
      </c>
      <c r="Z294" s="22">
        <f t="shared" si="68"/>
        <v>2.5359142377663044E-2</v>
      </c>
      <c r="AA294" s="22">
        <f t="shared" si="68"/>
        <v>2.5413999062825866E-2</v>
      </c>
      <c r="AB294" s="22">
        <f t="shared" si="68"/>
        <v>2.5655086138679447E-2</v>
      </c>
      <c r="AC294" s="22">
        <f t="shared" si="68"/>
        <v>2.5798798140044769E-2</v>
      </c>
      <c r="AD294" s="22">
        <f t="shared" si="68"/>
        <v>2.5843723496566915E-2</v>
      </c>
      <c r="AE294" s="22">
        <f t="shared" si="68"/>
        <v>2.5900266238203924E-2</v>
      </c>
      <c r="AF294" s="22">
        <f t="shared" si="68"/>
        <v>2.6074586738300744E-2</v>
      </c>
      <c r="AG294" s="22">
        <f t="shared" si="68"/>
        <v>2.6291370966818602E-2</v>
      </c>
      <c r="AH294" s="22">
        <f t="shared" si="68"/>
        <v>2.6285162221788675E-2</v>
      </c>
      <c r="AI294" s="22">
        <f t="shared" si="68"/>
        <v>2.625985431205673E-2</v>
      </c>
      <c r="AJ294" s="22">
        <f t="shared" si="68"/>
        <v>2.6282959302882922E-2</v>
      </c>
      <c r="AK294" s="22">
        <f t="shared" si="68"/>
        <v>2.6279482800097263E-2</v>
      </c>
      <c r="AL294" s="22">
        <f t="shared" si="68"/>
        <v>2.6324619046553699E-2</v>
      </c>
      <c r="AM294" s="22">
        <f t="shared" si="68"/>
        <v>2.6324164681477795E-2</v>
      </c>
      <c r="AN294" s="22">
        <f t="shared" si="68"/>
        <v>2.6542515814287803E-2</v>
      </c>
      <c r="AO294" s="22">
        <f t="shared" si="68"/>
        <v>2.6746713869669723E-2</v>
      </c>
      <c r="AP294" s="22">
        <f t="shared" si="68"/>
        <v>2.6949098432765623E-2</v>
      </c>
      <c r="AQ294" s="22">
        <f t="shared" si="68"/>
        <v>2.715268449456202E-2</v>
      </c>
      <c r="AR294" s="22">
        <f t="shared" si="68"/>
        <v>2.7363744760657248E-2</v>
      </c>
      <c r="AS294" s="22">
        <f t="shared" si="68"/>
        <v>2.7618066003622831E-2</v>
      </c>
      <c r="AT294" s="22">
        <f t="shared" si="68"/>
        <v>2.7491808254373144E-2</v>
      </c>
      <c r="AU294" s="22">
        <f t="shared" si="68"/>
        <v>2.7300215405932585E-2</v>
      </c>
      <c r="AV294" s="22">
        <f t="shared" si="68"/>
        <v>2.7106459051467597E-2</v>
      </c>
      <c r="AW294" s="22">
        <f t="shared" si="68"/>
        <v>2.688923798723885E-2</v>
      </c>
      <c r="AY294" s="79"/>
    </row>
    <row r="295" spans="1:51" x14ac:dyDescent="0.25">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3.1895459096967733E-2</v>
      </c>
      <c r="T295" s="22">
        <f t="shared" si="69"/>
        <v>3.2511217037521946E-2</v>
      </c>
      <c r="U295" s="22">
        <f t="shared" si="69"/>
        <v>3.2831799119277187E-2</v>
      </c>
      <c r="V295" s="22">
        <f t="shared" si="69"/>
        <v>3.3051996247950577E-2</v>
      </c>
      <c r="W295" s="22">
        <f t="shared" si="69"/>
        <v>3.3326590288697826E-2</v>
      </c>
      <c r="X295" s="22">
        <f t="shared" si="69"/>
        <v>3.353025427292318E-2</v>
      </c>
      <c r="Y295" s="22">
        <f t="shared" si="69"/>
        <v>3.3602434164972751E-2</v>
      </c>
      <c r="Z295" s="22">
        <f t="shared" si="69"/>
        <v>3.3663459449652634E-2</v>
      </c>
      <c r="AA295" s="22">
        <f t="shared" si="69"/>
        <v>3.3736279964203933E-2</v>
      </c>
      <c r="AB295" s="22">
        <f t="shared" si="69"/>
        <v>3.4056315432319011E-2</v>
      </c>
      <c r="AC295" s="22">
        <f t="shared" si="69"/>
        <v>3.4247088568821089E-2</v>
      </c>
      <c r="AD295" s="22">
        <f t="shared" si="69"/>
        <v>3.4306725558709068E-2</v>
      </c>
      <c r="AE295" s="22">
        <f t="shared" si="69"/>
        <v>3.4381784259903403E-2</v>
      </c>
      <c r="AF295" s="22">
        <f t="shared" si="69"/>
        <v>3.4613189210388688E-2</v>
      </c>
      <c r="AG295" s="22">
        <f t="shared" si="69"/>
        <v>3.4900963417313899E-2</v>
      </c>
      <c r="AH295" s="22">
        <f t="shared" si="69"/>
        <v>3.4892721504656304E-2</v>
      </c>
      <c r="AI295" s="22">
        <f t="shared" si="69"/>
        <v>3.4859126054923452E-2</v>
      </c>
      <c r="AJ295" s="22">
        <f t="shared" si="69"/>
        <v>3.4889797199482625E-2</v>
      </c>
      <c r="AK295" s="22">
        <f t="shared" si="69"/>
        <v>3.4885182251989187E-2</v>
      </c>
      <c r="AL295" s="22">
        <f t="shared" si="69"/>
        <v>3.4945099191594942E-2</v>
      </c>
      <c r="AM295" s="22">
        <f t="shared" si="69"/>
        <v>3.494449603632728E-2</v>
      </c>
      <c r="AN295" s="22">
        <f t="shared" si="69"/>
        <v>3.5234350259142407E-2</v>
      </c>
      <c r="AO295" s="22">
        <f t="shared" si="69"/>
        <v>3.550541671930401E-2</v>
      </c>
      <c r="AP295" s="22">
        <f t="shared" si="69"/>
        <v>3.5774075825812907E-2</v>
      </c>
      <c r="AQ295" s="22">
        <f t="shared" si="69"/>
        <v>3.6044329883845774E-2</v>
      </c>
      <c r="AR295" s="22">
        <f t="shared" si="69"/>
        <v>3.6324505711691907E-2</v>
      </c>
      <c r="AS295" s="22">
        <f t="shared" si="69"/>
        <v>3.6662109118079128E-2</v>
      </c>
      <c r="AT295" s="22">
        <f t="shared" si="69"/>
        <v>3.6494505949218999E-2</v>
      </c>
      <c r="AU295" s="22">
        <f t="shared" si="69"/>
        <v>3.6240172502595688E-2</v>
      </c>
      <c r="AV295" s="22">
        <f t="shared" si="69"/>
        <v>3.5982967070152132E-2</v>
      </c>
      <c r="AW295" s="22">
        <f t="shared" si="69"/>
        <v>3.569461297763693E-2</v>
      </c>
      <c r="AY295" s="79"/>
    </row>
    <row r="296" spans="1:51" x14ac:dyDescent="0.25">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4.6315596244033502E-2</v>
      </c>
      <c r="O296" s="22">
        <f t="shared" si="69"/>
        <v>4.7281576900430188E-2</v>
      </c>
      <c r="P296" s="22">
        <f t="shared" si="69"/>
        <v>4.7947144057730852E-2</v>
      </c>
      <c r="Q296" s="22">
        <f t="shared" si="69"/>
        <v>4.8855920576585825E-2</v>
      </c>
      <c r="R296" s="22">
        <f t="shared" si="69"/>
        <v>4.9808583705724517E-2</v>
      </c>
      <c r="S296" s="22">
        <f t="shared" si="69"/>
        <v>4.6010915971909983E-2</v>
      </c>
      <c r="T296" s="22">
        <f t="shared" si="69"/>
        <v>4.802910751144409E-2</v>
      </c>
      <c r="U296" s="22">
        <f t="shared" si="69"/>
        <v>4.9655220500926189E-2</v>
      </c>
      <c r="V296" s="22">
        <f t="shared" si="69"/>
        <v>5.11609661465975E-2</v>
      </c>
      <c r="W296" s="22">
        <f t="shared" si="69"/>
        <v>5.2781963567036239E-2</v>
      </c>
      <c r="X296" s="22">
        <f t="shared" si="69"/>
        <v>5.4322256674573466E-2</v>
      </c>
      <c r="Y296" s="22">
        <f t="shared" si="69"/>
        <v>5.5674921696077649E-2</v>
      </c>
      <c r="Z296" s="22">
        <f t="shared" si="69"/>
        <v>5.7030253906482163E-2</v>
      </c>
      <c r="AA296" s="22">
        <f t="shared" si="69"/>
        <v>5.8427680173914358E-2</v>
      </c>
      <c r="AB296" s="22">
        <f t="shared" si="69"/>
        <v>6.0286217391837323E-2</v>
      </c>
      <c r="AC296" s="22">
        <f t="shared" si="69"/>
        <v>6.1954560287961084E-2</v>
      </c>
      <c r="AD296" s="22">
        <f t="shared" si="69"/>
        <v>6.4120605214801743E-2</v>
      </c>
      <c r="AE296" s="22">
        <f t="shared" si="69"/>
        <v>6.639604352616281E-2</v>
      </c>
      <c r="AF296" s="22">
        <f t="shared" si="69"/>
        <v>6.9069532953596913E-2</v>
      </c>
      <c r="AG296" s="22">
        <f t="shared" si="69"/>
        <v>7.1971064313873803E-2</v>
      </c>
      <c r="AH296" s="22">
        <f t="shared" si="69"/>
        <v>7.4367676941330188E-2</v>
      </c>
      <c r="AI296" s="22">
        <f t="shared" si="69"/>
        <v>7.6799205567299494E-2</v>
      </c>
      <c r="AJ296" s="22">
        <f t="shared" si="69"/>
        <v>7.9469469622950942E-2</v>
      </c>
      <c r="AK296" s="22">
        <f t="shared" si="69"/>
        <v>8.2164483463454716E-2</v>
      </c>
      <c r="AL296" s="22">
        <f t="shared" si="69"/>
        <v>8.5125421291036757E-2</v>
      </c>
      <c r="AM296" s="22">
        <f t="shared" si="69"/>
        <v>8.8060141914649323E-2</v>
      </c>
      <c r="AN296" s="22">
        <f t="shared" si="69"/>
        <v>9.1295821609452182E-2</v>
      </c>
      <c r="AO296" s="22">
        <f t="shared" si="69"/>
        <v>9.460290633719115E-2</v>
      </c>
      <c r="AP296" s="22">
        <f t="shared" si="69"/>
        <v>9.8027988298296467E-2</v>
      </c>
      <c r="AQ296" s="22">
        <f t="shared" si="69"/>
        <v>0.10158799529532597</v>
      </c>
      <c r="AR296" s="22">
        <f t="shared" si="69"/>
        <v>0.10531404865723754</v>
      </c>
      <c r="AS296" s="22">
        <f t="shared" si="69"/>
        <v>0.10935737631598824</v>
      </c>
      <c r="AT296" s="22">
        <f t="shared" si="69"/>
        <v>0.1120135619727341</v>
      </c>
      <c r="AU296" s="22">
        <f t="shared" si="69"/>
        <v>0.11447745302560278</v>
      </c>
      <c r="AV296" s="22">
        <f t="shared" si="69"/>
        <v>0.11700195875525442</v>
      </c>
      <c r="AW296" s="22">
        <f t="shared" si="69"/>
        <v>0.11949537224086629</v>
      </c>
      <c r="AY296" s="79"/>
    </row>
    <row r="297" spans="1:51" x14ac:dyDescent="0.25">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4.4026193063540792E-3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4.4794530623989371E-3</v>
      </c>
      <c r="T297" s="22">
        <f t="shared" si="69"/>
        <v>4.4987209668437998E-3</v>
      </c>
      <c r="U297" s="22">
        <f t="shared" si="69"/>
        <v>4.5200449723130963E-3</v>
      </c>
      <c r="V297" s="22">
        <f t="shared" si="69"/>
        <v>4.5424196980427588E-3</v>
      </c>
      <c r="W297" s="22">
        <f t="shared" si="69"/>
        <v>4.5660581396037205E-3</v>
      </c>
      <c r="X297" s="22">
        <f t="shared" si="69"/>
        <v>4.5908116687551669E-3</v>
      </c>
      <c r="Y297" s="22">
        <f t="shared" si="69"/>
        <v>4.6137438741763979E-3</v>
      </c>
      <c r="Z297" s="22">
        <f t="shared" si="69"/>
        <v>4.6348378392125833E-3</v>
      </c>
      <c r="AA297" s="22">
        <f t="shared" si="69"/>
        <v>4.6540023317377969E-3</v>
      </c>
      <c r="AB297" s="22">
        <f t="shared" si="69"/>
        <v>4.6713507442051822E-3</v>
      </c>
      <c r="AC297" s="22">
        <f t="shared" si="69"/>
        <v>4.6864455111026377E-3</v>
      </c>
      <c r="AD297" s="22">
        <f t="shared" si="69"/>
        <v>4.7013710987199248E-3</v>
      </c>
      <c r="AE297" s="22">
        <f t="shared" si="69"/>
        <v>4.7159612817498633E-3</v>
      </c>
      <c r="AF297" s="22">
        <f t="shared" si="69"/>
        <v>4.7303166143113345E-3</v>
      </c>
      <c r="AG297" s="22">
        <f t="shared" si="69"/>
        <v>4.7443067334937781E-3</v>
      </c>
      <c r="AH297" s="22">
        <f t="shared" si="69"/>
        <v>4.7575297211184687E-3</v>
      </c>
      <c r="AI297" s="22">
        <f t="shared" si="69"/>
        <v>4.7704530207237717E-3</v>
      </c>
      <c r="AJ297" s="22">
        <f t="shared" si="69"/>
        <v>4.7831440491877333E-3</v>
      </c>
      <c r="AK297" s="22">
        <f t="shared" si="69"/>
        <v>4.7954681346331551E-3</v>
      </c>
      <c r="AL297" s="22">
        <f t="shared" si="69"/>
        <v>4.8075117851365569E-3</v>
      </c>
      <c r="AM297" s="22">
        <f t="shared" si="69"/>
        <v>4.8191078920025122E-3</v>
      </c>
      <c r="AN297" s="22">
        <f t="shared" si="69"/>
        <v>4.8305041120240881E-3</v>
      </c>
      <c r="AO297" s="22">
        <f t="shared" si="69"/>
        <v>4.8415171590785793E-3</v>
      </c>
      <c r="AP297" s="22">
        <f t="shared" si="69"/>
        <v>4.8521457889147152E-3</v>
      </c>
      <c r="AQ297" s="22">
        <f t="shared" si="69"/>
        <v>4.8623756093351981E-3</v>
      </c>
      <c r="AR297" s="22">
        <f t="shared" si="69"/>
        <v>4.8721994435007507E-3</v>
      </c>
      <c r="AS297" s="22">
        <f t="shared" si="69"/>
        <v>4.8817355952407689E-3</v>
      </c>
      <c r="AT297" s="22">
        <f t="shared" si="69"/>
        <v>4.8902010366186415E-3</v>
      </c>
      <c r="AU297" s="22">
        <f t="shared" si="69"/>
        <v>4.898122997985345E-3</v>
      </c>
      <c r="AV297" s="22">
        <f t="shared" si="69"/>
        <v>4.9055988543673301E-3</v>
      </c>
      <c r="AW297" s="22">
        <f t="shared" si="69"/>
        <v>4.9125725740914346E-3</v>
      </c>
      <c r="AY297" s="79"/>
    </row>
    <row r="298" spans="1:51" x14ac:dyDescent="0.25">
      <c r="A298" s="95" t="str">
        <f t="shared" si="45"/>
        <v>FA MM Leaching</v>
      </c>
      <c r="B298" s="95" t="s">
        <v>962</v>
      </c>
      <c r="C298" s="95" t="s">
        <v>1333</v>
      </c>
      <c r="D298" t="s">
        <v>369</v>
      </c>
      <c r="E298" t="s">
        <v>64</v>
      </c>
      <c r="F298" t="s">
        <v>63</v>
      </c>
      <c r="G298" t="s">
        <v>1166</v>
      </c>
      <c r="H298" t="s">
        <v>1313</v>
      </c>
      <c r="I298" t="s">
        <v>139</v>
      </c>
      <c r="J298" t="s">
        <v>287</v>
      </c>
      <c r="K298" s="22">
        <f t="shared" si="65"/>
        <v>3.6554846257269868E-3</v>
      </c>
      <c r="L298" s="22">
        <f t="shared" si="69"/>
        <v>3.6574611346322943E-3</v>
      </c>
      <c r="M298" s="22">
        <f t="shared" si="69"/>
        <v>3.6621868932729799E-3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3.7260987500038843E-3</v>
      </c>
      <c r="T298" s="22">
        <f t="shared" si="69"/>
        <v>3.7421261787250032E-3</v>
      </c>
      <c r="U298" s="22">
        <f t="shared" si="69"/>
        <v>3.7598639134478391E-3</v>
      </c>
      <c r="V298" s="22">
        <f t="shared" si="69"/>
        <v>3.7784756583219593E-3</v>
      </c>
      <c r="W298" s="22">
        <f t="shared" si="69"/>
        <v>3.7981385873281119E-3</v>
      </c>
      <c r="X298" s="22">
        <f t="shared" si="69"/>
        <v>3.8187290685195792E-3</v>
      </c>
      <c r="Y298" s="22">
        <f t="shared" si="69"/>
        <v>3.8378045361636402E-3</v>
      </c>
      <c r="Z298" s="22">
        <f t="shared" si="69"/>
        <v>3.8553509186480825E-3</v>
      </c>
      <c r="AA298" s="22">
        <f t="shared" si="69"/>
        <v>3.8712923272638065E-3</v>
      </c>
      <c r="AB298" s="22">
        <f t="shared" si="69"/>
        <v>3.8857230841238097E-3</v>
      </c>
      <c r="AC298" s="22">
        <f t="shared" si="69"/>
        <v>3.8982792134736933E-3</v>
      </c>
      <c r="AD298" s="22">
        <f t="shared" si="69"/>
        <v>3.9106946161108309E-3</v>
      </c>
      <c r="AE298" s="22">
        <f t="shared" si="69"/>
        <v>3.9228310224963623E-3</v>
      </c>
      <c r="AF298" s="22">
        <f t="shared" si="69"/>
        <v>3.9347720755597776E-3</v>
      </c>
      <c r="AG298" s="22">
        <f t="shared" si="69"/>
        <v>3.9464093368218019E-3</v>
      </c>
      <c r="AH298" s="22">
        <f t="shared" si="69"/>
        <v>3.957408482693707E-3</v>
      </c>
      <c r="AI298" s="22">
        <f t="shared" si="69"/>
        <v>3.9681583420703905E-3</v>
      </c>
      <c r="AJ298" s="22">
        <f t="shared" si="69"/>
        <v>3.97871499366091E-3</v>
      </c>
      <c r="AK298" s="22">
        <f t="shared" si="69"/>
        <v>3.9889664147012577E-3</v>
      </c>
      <c r="AL298" s="22">
        <f t="shared" si="69"/>
        <v>3.9989845643416452E-3</v>
      </c>
      <c r="AM298" s="22">
        <f t="shared" si="69"/>
        <v>4.0086304382231782E-3</v>
      </c>
      <c r="AN298" s="22">
        <f t="shared" si="69"/>
        <v>4.0181100422251956E-3</v>
      </c>
      <c r="AO298" s="22">
        <f t="shared" si="69"/>
        <v>4.0272709152808662E-3</v>
      </c>
      <c r="AP298" s="22">
        <f t="shared" si="69"/>
        <v>4.0361120223970717E-3</v>
      </c>
      <c r="AQ298" s="22">
        <f t="shared" si="69"/>
        <v>4.044621391855921E-3</v>
      </c>
      <c r="AR298" s="22">
        <f t="shared" si="69"/>
        <v>4.0527930538188017E-3</v>
      </c>
      <c r="AS298" s="22">
        <f t="shared" si="69"/>
        <v>4.0607254157798154E-3</v>
      </c>
      <c r="AT298" s="22">
        <f t="shared" si="69"/>
        <v>4.0677671394226192E-3</v>
      </c>
      <c r="AU298" s="22">
        <f t="shared" si="69"/>
        <v>4.0743567855099586E-3</v>
      </c>
      <c r="AV298" s="22">
        <f t="shared" si="69"/>
        <v>4.0805753525385872E-3</v>
      </c>
      <c r="AW298" s="22">
        <f t="shared" si="69"/>
        <v>4.0863762322408403E-3</v>
      </c>
      <c r="AY298" s="79"/>
    </row>
    <row r="299" spans="1:51" x14ac:dyDescent="0.25">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5.6474452001515989E-4</v>
      </c>
      <c r="T299" s="22">
        <f t="shared" si="69"/>
        <v>5.6876717346118224E-4</v>
      </c>
      <c r="U299" s="22">
        <f t="shared" si="69"/>
        <v>5.7312317409291492E-4</v>
      </c>
      <c r="V299" s="22">
        <f t="shared" si="69"/>
        <v>5.7762291395904166E-4</v>
      </c>
      <c r="W299" s="22">
        <f t="shared" si="69"/>
        <v>5.8230940252943419E-4</v>
      </c>
      <c r="X299" s="22">
        <f t="shared" si="69"/>
        <v>5.8715644452601856E-4</v>
      </c>
      <c r="Y299" s="22">
        <f t="shared" si="69"/>
        <v>5.9161135009556422E-4</v>
      </c>
      <c r="Z299" s="22">
        <f t="shared" si="69"/>
        <v>5.9567621733498178E-4</v>
      </c>
      <c r="AA299" s="22">
        <f t="shared" si="69"/>
        <v>5.9933879706922013E-4</v>
      </c>
      <c r="AB299" s="22">
        <f t="shared" si="69"/>
        <v>6.0262501865546397E-4</v>
      </c>
      <c r="AC299" s="22">
        <f t="shared" si="69"/>
        <v>6.0545717219793874E-4</v>
      </c>
      <c r="AD299" s="22">
        <f t="shared" si="69"/>
        <v>6.082290967851803E-4</v>
      </c>
      <c r="AE299" s="22">
        <f t="shared" si="69"/>
        <v>6.1091159037015435E-4</v>
      </c>
      <c r="AF299" s="22">
        <f t="shared" si="69"/>
        <v>6.1352518769534805E-4</v>
      </c>
      <c r="AG299" s="22">
        <f t="shared" si="69"/>
        <v>6.1604725785710502E-4</v>
      </c>
      <c r="AH299" s="22">
        <f t="shared" si="69"/>
        <v>6.1840490856558304E-4</v>
      </c>
      <c r="AI299" s="22">
        <f t="shared" si="69"/>
        <v>6.2068651944931295E-4</v>
      </c>
      <c r="AJ299" s="22">
        <f t="shared" si="69"/>
        <v>6.2290584738368534E-4</v>
      </c>
      <c r="AK299" s="22">
        <f t="shared" si="69"/>
        <v>6.2503922511390189E-4</v>
      </c>
      <c r="AL299" s="22">
        <f t="shared" si="69"/>
        <v>6.2710377712464377E-4</v>
      </c>
      <c r="AM299" s="22">
        <f t="shared" si="69"/>
        <v>6.2906986736903142E-4</v>
      </c>
      <c r="AN299" s="22">
        <f t="shared" si="69"/>
        <v>6.3098404162491132E-4</v>
      </c>
      <c r="AO299" s="22">
        <f t="shared" si="69"/>
        <v>6.3281360763776863E-4</v>
      </c>
      <c r="AP299" s="22">
        <f t="shared" si="69"/>
        <v>6.3455930674650649E-4</v>
      </c>
      <c r="AQ299" s="22">
        <f t="shared" si="69"/>
        <v>6.3621943215191044E-4</v>
      </c>
      <c r="AR299" s="22">
        <f t="shared" si="69"/>
        <v>6.3779356056612184E-4</v>
      </c>
      <c r="AS299" s="22">
        <f t="shared" si="69"/>
        <v>6.3930404027530614E-4</v>
      </c>
      <c r="AT299" s="22">
        <f t="shared" si="69"/>
        <v>6.4060948140966755E-4</v>
      </c>
      <c r="AU299" s="22">
        <f t="shared" si="69"/>
        <v>6.4180675404531867E-4</v>
      </c>
      <c r="AV299" s="22">
        <f t="shared" si="69"/>
        <v>6.4291431629533049E-4</v>
      </c>
      <c r="AW299" s="22">
        <f t="shared" si="69"/>
        <v>6.439227757226659E-4</v>
      </c>
      <c r="AY299" s="79"/>
    </row>
    <row r="300" spans="1:51" x14ac:dyDescent="0.25">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6.8438891439814992E-3</v>
      </c>
      <c r="Q300" s="22">
        <f t="shared" si="69"/>
        <v>6.8863566425632575E-3</v>
      </c>
      <c r="R300" s="22">
        <f t="shared" si="69"/>
        <v>6.9316634884048298E-3</v>
      </c>
      <c r="S300" s="22">
        <f t="shared" si="69"/>
        <v>6.9645807684222804E-3</v>
      </c>
      <c r="T300" s="22">
        <f t="shared" si="69"/>
        <v>7.0141892087617133E-3</v>
      </c>
      <c r="U300" s="22">
        <f t="shared" si="69"/>
        <v>7.0679085759300505E-3</v>
      </c>
      <c r="V300" s="22">
        <f t="shared" si="69"/>
        <v>7.1234005738580498E-3</v>
      </c>
      <c r="W300" s="22">
        <f t="shared" si="69"/>
        <v>7.1811956068544014E-3</v>
      </c>
      <c r="X300" s="22">
        <f t="shared" si="69"/>
        <v>7.2409706277297555E-3</v>
      </c>
      <c r="Y300" s="22">
        <f t="shared" si="69"/>
        <v>7.295909717097036E-3</v>
      </c>
      <c r="Z300" s="22">
        <f t="shared" si="69"/>
        <v>7.3460387492496225E-3</v>
      </c>
      <c r="AA300" s="22">
        <f t="shared" si="69"/>
        <v>7.3912066640780911E-3</v>
      </c>
      <c r="AB300" s="22">
        <f t="shared" si="69"/>
        <v>7.431733229364133E-3</v>
      </c>
      <c r="AC300" s="22">
        <f t="shared" si="69"/>
        <v>7.4666601058473404E-3</v>
      </c>
      <c r="AD300" s="22">
        <f t="shared" si="69"/>
        <v>7.5008442227136743E-3</v>
      </c>
      <c r="AE300" s="22">
        <f t="shared" si="69"/>
        <v>7.5339254524931596E-3</v>
      </c>
      <c r="AF300" s="22">
        <f t="shared" si="69"/>
        <v>7.5661570351333151E-3</v>
      </c>
      <c r="AG300" s="22">
        <f t="shared" si="69"/>
        <v>7.5972598802653288E-3</v>
      </c>
      <c r="AH300" s="22">
        <f t="shared" si="69"/>
        <v>7.6263350606362371E-3</v>
      </c>
      <c r="AI300" s="22">
        <f t="shared" si="69"/>
        <v>7.65447249751021E-3</v>
      </c>
      <c r="AJ300" s="22">
        <f t="shared" si="69"/>
        <v>7.6818418443613083E-3</v>
      </c>
      <c r="AK300" s="22">
        <f t="shared" si="69"/>
        <v>7.7081512302607019E-3</v>
      </c>
      <c r="AL300" s="22">
        <f t="shared" si="69"/>
        <v>7.7336118389427213E-3</v>
      </c>
      <c r="AM300" s="22">
        <f t="shared" si="69"/>
        <v>7.7578581907349923E-3</v>
      </c>
      <c r="AN300" s="22">
        <f t="shared" si="69"/>
        <v>7.7814643006438623E-3</v>
      </c>
      <c r="AO300" s="22">
        <f t="shared" si="69"/>
        <v>7.8040269990253576E-3</v>
      </c>
      <c r="AP300" s="22">
        <f t="shared" si="69"/>
        <v>7.8255554282695115E-3</v>
      </c>
      <c r="AQ300" s="22">
        <f t="shared" si="69"/>
        <v>7.8460285396709881E-3</v>
      </c>
      <c r="AR300" s="22">
        <f t="shared" si="69"/>
        <v>7.8654411131304884E-3</v>
      </c>
      <c r="AS300" s="22">
        <f t="shared" si="69"/>
        <v>7.8840687537021833E-3</v>
      </c>
      <c r="AT300" s="22">
        <f t="shared" si="69"/>
        <v>7.9001678036202533E-3</v>
      </c>
      <c r="AU300" s="22">
        <f t="shared" si="69"/>
        <v>7.9149328906238259E-3</v>
      </c>
      <c r="AV300" s="22">
        <f t="shared" si="69"/>
        <v>7.9285916451099364E-3</v>
      </c>
      <c r="AW300" s="22">
        <f t="shared" si="69"/>
        <v>7.941028237027933E-3</v>
      </c>
      <c r="AY300" s="79"/>
    </row>
    <row r="301" spans="1:51" x14ac:dyDescent="0.25">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5">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5">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2.6729002214214564E-2</v>
      </c>
      <c r="M303" s="22">
        <f t="shared" si="70"/>
        <v>2.6740992333189311E-2</v>
      </c>
      <c r="N303" s="22">
        <f t="shared" si="70"/>
        <v>2.6495489531984436E-2</v>
      </c>
      <c r="O303" s="22">
        <f t="shared" si="70"/>
        <v>2.609452683304701E-2</v>
      </c>
      <c r="P303" s="22">
        <f t="shared" si="70"/>
        <v>2.5544514050244025E-2</v>
      </c>
      <c r="Q303" s="22">
        <f t="shared" si="70"/>
        <v>2.5145143775072754E-2</v>
      </c>
      <c r="R303" s="22">
        <f t="shared" si="70"/>
        <v>2.4781112413324518E-2</v>
      </c>
      <c r="S303" s="22">
        <f t="shared" si="70"/>
        <v>2.2095080674359918E-2</v>
      </c>
      <c r="T303" s="22">
        <f t="shared" si="70"/>
        <v>2.2422842853825412E-2</v>
      </c>
      <c r="U303" s="22">
        <f t="shared" si="70"/>
        <v>2.2542951199580708E-2</v>
      </c>
      <c r="V303" s="22">
        <f t="shared" si="70"/>
        <v>2.2595795381010256E-2</v>
      </c>
      <c r="W303" s="22">
        <f t="shared" si="70"/>
        <v>2.2690443135842887E-2</v>
      </c>
      <c r="X303" s="22">
        <f t="shared" si="70"/>
        <v>2.2738278450867185E-2</v>
      </c>
      <c r="Y303" s="22">
        <f t="shared" si="70"/>
        <v>2.270120815179311E-2</v>
      </c>
      <c r="Z303" s="22">
        <f t="shared" si="70"/>
        <v>2.2663857571003237E-2</v>
      </c>
      <c r="AA303" s="22">
        <f t="shared" si="70"/>
        <v>2.264210183683112E-2</v>
      </c>
      <c r="AB303" s="22">
        <f t="shared" si="70"/>
        <v>2.280055903216327E-2</v>
      </c>
      <c r="AC303" s="22">
        <f t="shared" si="70"/>
        <v>2.2875025401394418E-2</v>
      </c>
      <c r="AD303" s="22">
        <f t="shared" si="70"/>
        <v>2.3064728402451298E-2</v>
      </c>
      <c r="AE303" s="22">
        <f t="shared" si="70"/>
        <v>2.3276447617351315E-2</v>
      </c>
      <c r="AF303" s="22">
        <f t="shared" si="70"/>
        <v>2.3611607545532622E-2</v>
      </c>
      <c r="AG303" s="22">
        <f t="shared" si="70"/>
        <v>2.4001151545882039E-2</v>
      </c>
      <c r="AH303" s="22">
        <f t="shared" si="70"/>
        <v>2.4190105547248403E-2</v>
      </c>
      <c r="AI303" s="22">
        <f t="shared" si="70"/>
        <v>2.4371784348709673E-2</v>
      </c>
      <c r="AJ303" s="22">
        <f t="shared" si="70"/>
        <v>2.4612487338696663E-2</v>
      </c>
      <c r="AK303" s="22">
        <f t="shared" si="70"/>
        <v>2.4839502825412897E-2</v>
      </c>
      <c r="AL303" s="22">
        <f t="shared" si="70"/>
        <v>2.5127983337408195E-2</v>
      </c>
      <c r="AM303" s="22">
        <f t="shared" si="70"/>
        <v>2.538450928254803E-2</v>
      </c>
      <c r="AN303" s="22">
        <f t="shared" si="70"/>
        <v>2.5740944720538839E-2</v>
      </c>
      <c r="AO303" s="22">
        <f t="shared" si="70"/>
        <v>2.6092605454102896E-2</v>
      </c>
      <c r="AP303" s="22">
        <f t="shared" si="70"/>
        <v>2.6452259716816903E-2</v>
      </c>
      <c r="AQ303" s="22">
        <f t="shared" si="70"/>
        <v>2.6823320277795548E-2</v>
      </c>
      <c r="AR303" s="22">
        <f t="shared" si="70"/>
        <v>2.7212697665278538E-2</v>
      </c>
      <c r="AS303" s="22">
        <f t="shared" si="70"/>
        <v>2.7658393972477109E-2</v>
      </c>
      <c r="AT303" s="22">
        <f t="shared" si="70"/>
        <v>2.7713942316898162E-2</v>
      </c>
      <c r="AU303" s="22">
        <f t="shared" si="70"/>
        <v>2.7706916143059396E-2</v>
      </c>
      <c r="AV303" s="22">
        <f t="shared" si="70"/>
        <v>2.7703704897455553E-2</v>
      </c>
      <c r="AW303" s="22">
        <f t="shared" si="70"/>
        <v>2.7681426131406145E-2</v>
      </c>
      <c r="AY303" s="79"/>
    </row>
    <row r="304" spans="1:51" x14ac:dyDescent="0.25">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3.8999555700251301E-3</v>
      </c>
      <c r="P304" s="22">
        <f t="shared" si="70"/>
        <v>3.8177534504158571E-3</v>
      </c>
      <c r="Q304" s="22">
        <f t="shared" si="70"/>
        <v>3.7580655955978047E-3</v>
      </c>
      <c r="R304" s="22">
        <f t="shared" si="70"/>
        <v>3.7036593154610876E-3</v>
      </c>
      <c r="S304" s="22">
        <f t="shared" si="70"/>
        <v>3.302218641381768E-3</v>
      </c>
      <c r="T304" s="22">
        <f t="shared" si="70"/>
        <v>3.3512043135738084E-3</v>
      </c>
      <c r="U304" s="22">
        <f t="shared" si="70"/>
        <v>3.3691550974692887E-3</v>
      </c>
      <c r="V304" s="22">
        <f t="shared" si="70"/>
        <v>3.3770529206805762E-3</v>
      </c>
      <c r="W304" s="22">
        <f t="shared" si="70"/>
        <v>3.3911984938504417E-3</v>
      </c>
      <c r="X304" s="22">
        <f t="shared" si="70"/>
        <v>3.3983477173050954E-3</v>
      </c>
      <c r="Y304" s="22">
        <f t="shared" si="70"/>
        <v>3.39280737850986E-3</v>
      </c>
      <c r="Z304" s="22">
        <f t="shared" si="70"/>
        <v>3.3872251502316047E-3</v>
      </c>
      <c r="AA304" s="22">
        <f t="shared" si="70"/>
        <v>3.3839736485965148E-3</v>
      </c>
      <c r="AB304" s="22">
        <f t="shared" si="70"/>
        <v>3.407655856957677E-3</v>
      </c>
      <c r="AC304" s="22">
        <f t="shared" si="70"/>
        <v>3.4187852226411665E-3</v>
      </c>
      <c r="AD304" s="22">
        <f t="shared" si="70"/>
        <v>3.4471372705765714E-3</v>
      </c>
      <c r="AE304" s="22">
        <f t="shared" si="70"/>
        <v>3.4787797501169542E-3</v>
      </c>
      <c r="AF304" s="22">
        <f t="shared" si="70"/>
        <v>3.5288710522939511E-3</v>
      </c>
      <c r="AG304" s="22">
        <f t="shared" si="70"/>
        <v>3.5870903219382129E-3</v>
      </c>
      <c r="AH304" s="22">
        <f t="shared" si="70"/>
        <v>3.6153304281804932E-3</v>
      </c>
      <c r="AI304" s="22">
        <f t="shared" si="70"/>
        <v>3.6424832199612222E-3</v>
      </c>
      <c r="AJ304" s="22">
        <f t="shared" si="70"/>
        <v>3.6784574674548621E-3</v>
      </c>
      <c r="AK304" s="22">
        <f t="shared" si="70"/>
        <v>3.7123860501636213E-3</v>
      </c>
      <c r="AL304" s="22">
        <f t="shared" si="70"/>
        <v>3.7555008836610017E-3</v>
      </c>
      <c r="AM304" s="22">
        <f t="shared" si="70"/>
        <v>3.7938399497419797E-3</v>
      </c>
      <c r="AN304" s="22">
        <f t="shared" si="70"/>
        <v>3.8471109816576132E-3</v>
      </c>
      <c r="AO304" s="22">
        <f t="shared" si="70"/>
        <v>3.8996684104777224E-3</v>
      </c>
      <c r="AP304" s="22">
        <f t="shared" si="70"/>
        <v>3.9534205116033283E-3</v>
      </c>
      <c r="AQ304" s="22">
        <f t="shared" si="70"/>
        <v>4.008877340189029E-3</v>
      </c>
      <c r="AR304" s="22">
        <f t="shared" si="70"/>
        <v>4.0670717087197125E-3</v>
      </c>
      <c r="AS304" s="22">
        <f t="shared" si="70"/>
        <v>4.133683217214185E-3</v>
      </c>
      <c r="AT304" s="22">
        <f t="shared" si="70"/>
        <v>4.1419851909045508E-3</v>
      </c>
      <c r="AU304" s="22">
        <f t="shared" si="70"/>
        <v>4.1409350946152498E-3</v>
      </c>
      <c r="AV304" s="22">
        <f t="shared" si="70"/>
        <v>4.1404551581419972E-3</v>
      </c>
      <c r="AW304" s="22">
        <f t="shared" si="70"/>
        <v>4.1371254868165274E-3</v>
      </c>
      <c r="AY304" s="79"/>
    </row>
    <row r="305" spans="1:51" x14ac:dyDescent="0.25">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1.7066731126843735E-2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1.8677293946611211E-2</v>
      </c>
      <c r="S305" s="22">
        <f t="shared" si="70"/>
        <v>1.7924715953761508E-2</v>
      </c>
      <c r="T305" s="22">
        <f t="shared" si="70"/>
        <v>1.843341082520359E-2</v>
      </c>
      <c r="U305" s="22">
        <f t="shared" si="70"/>
        <v>1.8863224078436151E-2</v>
      </c>
      <c r="V305" s="22">
        <f t="shared" si="70"/>
        <v>1.9268137254069565E-2</v>
      </c>
      <c r="W305" s="22">
        <f t="shared" si="70"/>
        <v>1.9697204961342345E-2</v>
      </c>
      <c r="X305" s="22">
        <f t="shared" si="70"/>
        <v>2.0110071049455811E-2</v>
      </c>
      <c r="Y305" s="22">
        <f t="shared" si="70"/>
        <v>2.0477664567589916E-2</v>
      </c>
      <c r="Z305" s="22">
        <f t="shared" si="70"/>
        <v>2.0838835860375299E-2</v>
      </c>
      <c r="AA305" s="22">
        <f t="shared" si="70"/>
        <v>2.120131927021859E-2</v>
      </c>
      <c r="AB305" s="22">
        <f t="shared" si="70"/>
        <v>2.1649857434555643E-2</v>
      </c>
      <c r="AC305" s="22">
        <f t="shared" si="70"/>
        <v>2.2051544001275489E-2</v>
      </c>
      <c r="AD305" s="22">
        <f t="shared" si="70"/>
        <v>2.251653579676623E-2</v>
      </c>
      <c r="AE305" s="22">
        <f t="shared" si="70"/>
        <v>2.2997791233831506E-2</v>
      </c>
      <c r="AF305" s="22">
        <f t="shared" si="70"/>
        <v>2.3552505988824399E-2</v>
      </c>
      <c r="AG305" s="22">
        <f t="shared" si="70"/>
        <v>2.4145713580810361E-2</v>
      </c>
      <c r="AH305" s="22">
        <f t="shared" si="70"/>
        <v>2.4632058840196262E-2</v>
      </c>
      <c r="AI305" s="22">
        <f t="shared" si="70"/>
        <v>2.5119693646547769E-2</v>
      </c>
      <c r="AJ305" s="22">
        <f t="shared" si="70"/>
        <v>2.5648335006758723E-2</v>
      </c>
      <c r="AK305" s="22">
        <f t="shared" si="70"/>
        <v>2.6175687821208025E-2</v>
      </c>
      <c r="AL305" s="22">
        <f t="shared" si="70"/>
        <v>2.6748333482610302E-2</v>
      </c>
      <c r="AM305" s="22">
        <f t="shared" si="70"/>
        <v>2.7309293249039725E-2</v>
      </c>
      <c r="AN305" s="22">
        <f t="shared" si="70"/>
        <v>2.7943263595812423E-2</v>
      </c>
      <c r="AO305" s="22">
        <f t="shared" si="70"/>
        <v>2.8585089015821099E-2</v>
      </c>
      <c r="AP305" s="22">
        <f t="shared" si="70"/>
        <v>2.9243481027066483E-2</v>
      </c>
      <c r="AQ305" s="22">
        <f t="shared" si="70"/>
        <v>2.9921398411177573E-2</v>
      </c>
      <c r="AR305" s="22">
        <f t="shared" si="70"/>
        <v>3.0624438024525739E-2</v>
      </c>
      <c r="AS305" s="22">
        <f t="shared" si="70"/>
        <v>3.1380920824929763E-2</v>
      </c>
      <c r="AT305" s="22">
        <f t="shared" si="70"/>
        <v>3.1870562476557958E-2</v>
      </c>
      <c r="AU305" s="22">
        <f t="shared" si="70"/>
        <v>3.231947178269267E-2</v>
      </c>
      <c r="AV305" s="22">
        <f t="shared" si="70"/>
        <v>3.2775118101919791E-2</v>
      </c>
      <c r="AW305" s="22">
        <f t="shared" si="70"/>
        <v>3.322035739729421E-2</v>
      </c>
      <c r="AY305" s="79"/>
    </row>
    <row r="306" spans="1:51" x14ac:dyDescent="0.25">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8.0430818839717741E-2</v>
      </c>
      <c r="P306" s="22">
        <f t="shared" si="70"/>
        <v>7.938481013134728E-2</v>
      </c>
      <c r="Q306" s="22">
        <f t="shared" si="70"/>
        <v>7.8944464359385624E-2</v>
      </c>
      <c r="R306" s="22">
        <f t="shared" si="70"/>
        <v>7.8604018955287347E-2</v>
      </c>
      <c r="S306" s="22">
        <f t="shared" si="70"/>
        <v>6.7319369228259429E-2</v>
      </c>
      <c r="T306" s="22">
        <f t="shared" si="70"/>
        <v>7.0034797923526779E-2</v>
      </c>
      <c r="U306" s="22">
        <f t="shared" si="70"/>
        <v>7.1767589190607203E-2</v>
      </c>
      <c r="V306" s="22">
        <f t="shared" si="70"/>
        <v>7.3182665204028496E-2</v>
      </c>
      <c r="W306" s="22">
        <f t="shared" si="70"/>
        <v>7.4808742806704007E-2</v>
      </c>
      <c r="X306" s="22">
        <f t="shared" si="70"/>
        <v>7.6209612458541354E-2</v>
      </c>
      <c r="Y306" s="22">
        <f t="shared" si="70"/>
        <v>7.7220772640168078E-2</v>
      </c>
      <c r="Z306" s="22">
        <f t="shared" si="70"/>
        <v>7.8264676801724914E-2</v>
      </c>
      <c r="AA306" s="22">
        <f t="shared" si="70"/>
        <v>7.9426320853994106E-2</v>
      </c>
      <c r="AB306" s="22">
        <f t="shared" si="70"/>
        <v>8.1583097307667857E-2</v>
      </c>
      <c r="AC306" s="22">
        <f t="shared" si="70"/>
        <v>8.3355511070410115E-2</v>
      </c>
      <c r="AD306" s="22">
        <f t="shared" si="70"/>
        <v>8.578662118405822E-2</v>
      </c>
      <c r="AE306" s="22">
        <f t="shared" si="70"/>
        <v>8.8388738549836809E-2</v>
      </c>
      <c r="AF306" s="22">
        <f t="shared" si="70"/>
        <v>9.1733803062760966E-2</v>
      </c>
      <c r="AG306" s="22">
        <f t="shared" si="70"/>
        <v>9.545999545455576E-2</v>
      </c>
      <c r="AH306" s="22">
        <f t="shared" si="70"/>
        <v>9.8123061491284413E-2</v>
      </c>
      <c r="AI306" s="22">
        <f t="shared" si="70"/>
        <v>0.10079815277114273</v>
      </c>
      <c r="AJ306" s="22">
        <f t="shared" si="70"/>
        <v>0.10387432756654491</v>
      </c>
      <c r="AK306" s="22">
        <f t="shared" si="70"/>
        <v>0.10693471904746969</v>
      </c>
      <c r="AL306" s="22">
        <f t="shared" si="70"/>
        <v>0.1104303206725267</v>
      </c>
      <c r="AM306" s="22">
        <f t="shared" si="70"/>
        <v>0.1138081636127603</v>
      </c>
      <c r="AN306" s="22">
        <f t="shared" si="70"/>
        <v>0.11787581618955639</v>
      </c>
      <c r="AO306" s="22">
        <f t="shared" si="70"/>
        <v>0.12200498371084653</v>
      </c>
      <c r="AP306" s="22">
        <f t="shared" si="70"/>
        <v>0.12627795709293613</v>
      </c>
      <c r="AQ306" s="22">
        <f t="shared" si="70"/>
        <v>0.13072125774320001</v>
      </c>
      <c r="AR306" s="22">
        <f t="shared" si="70"/>
        <v>0.13538539561215654</v>
      </c>
      <c r="AS306" s="22">
        <f t="shared" si="70"/>
        <v>0.14052699366770421</v>
      </c>
      <c r="AT306" s="22">
        <f t="shared" si="70"/>
        <v>0.14318904108564576</v>
      </c>
      <c r="AU306" s="22">
        <f t="shared" si="70"/>
        <v>0.14548430790858607</v>
      </c>
      <c r="AV306" s="22">
        <f t="shared" si="70"/>
        <v>0.14785203528851432</v>
      </c>
      <c r="AW306" s="22">
        <f t="shared" si="70"/>
        <v>0.15013637523841239</v>
      </c>
      <c r="AY306" s="79"/>
    </row>
    <row r="307" spans="1:51" x14ac:dyDescent="0.25">
      <c r="B307" s="101"/>
    </row>
    <row r="308" spans="1:51" x14ac:dyDescent="0.25">
      <c r="B308" s="101"/>
    </row>
    <row r="309" spans="1:51" x14ac:dyDescent="0.25">
      <c r="B309" s="101"/>
    </row>
    <row r="310" spans="1:51" x14ac:dyDescent="0.25">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72.449817655179615</v>
      </c>
      <c r="T310" s="93">
        <f>IF('Net zero activities &amp; levers'!$C$7="Off",(('Activity data'!AM5*EF!$H4)*kgtoGg),IF('Net zero activities &amp; levers'!$C$7="On",((('Net zero supporting data'!K76*EF!$H4)+('Net zero supporting data'!K71*'Net zero supporting data'!K56))*kgtoGg),"ERROR"))</f>
        <v>73.412448847195449</v>
      </c>
      <c r="U310" s="93">
        <f>IF('Net zero activities &amp; levers'!$C$7="Off",(('Activity data'!AN5*EF!$H4)*kgtoGg),IF('Net zero activities &amp; levers'!$C$7="On",((('Net zero supporting data'!L76*EF!$H4)+('Net zero supporting data'!L71*'Net zero supporting data'!L56))*kgtoGg),"ERROR"))</f>
        <v>74.198527813630264</v>
      </c>
      <c r="V310" s="93">
        <f>IF('Net zero activities &amp; levers'!$C$7="Off",(('Activity data'!AO5*EF!$H4)*kgtoGg),IF('Net zero activities &amp; levers'!$C$7="On",((('Net zero supporting data'!M76*EF!$H4)+('Net zero supporting data'!M71*'Net zero supporting data'!M56))*kgtoGg),"ERROR"))</f>
        <v>74.932183064084938</v>
      </c>
      <c r="W310" s="93">
        <f>IF('Net zero activities &amp; levers'!$C$7="Off",(('Activity data'!AP5*EF!$H4)*kgtoGg),IF('Net zero activities &amp; levers'!$C$7="On",((('Net zero supporting data'!N76*EF!$H4)+('Net zero supporting data'!N71*'Net zero supporting data'!N56))*kgtoGg),"ERROR"))</f>
        <v>75.728343616319663</v>
      </c>
      <c r="X310" s="93">
        <f>IF('Net zero activities &amp; levers'!$C$7="Off",(('Activity data'!AQ5*EF!$H4)*kgtoGg),IF('Net zero activities &amp; levers'!$C$7="On",((('Net zero supporting data'!O76*EF!$H4)+('Net zero supporting data'!O71*'Net zero supporting data'!O56))*kgtoGg),"ERROR"))</f>
        <v>76.492433237513026</v>
      </c>
      <c r="Y310" s="93">
        <f>IF('Net zero activities &amp; levers'!$C$7="Off",(('Activity data'!AR5*EF!$H4)*kgtoGg),IF('Net zero activities &amp; levers'!$C$7="On",((('Net zero supporting data'!P76*EF!$H4)+('Net zero supporting data'!P71*'Net zero supporting data'!P56))*kgtoGg),"ERROR"))</f>
        <v>77.146046881915979</v>
      </c>
      <c r="Z310" s="93">
        <f>IF('Net zero activities &amp; levers'!$C$7="Off",(('Activity data'!AS5*EF!$H4)*kgtoGg),IF('Net zero activities &amp; levers'!$C$7="On",((('Net zero supporting data'!Q76*EF!$H4)+('Net zero supporting data'!Q71*'Net zero supporting data'!Q56))*kgtoGg),"ERROR"))</f>
        <v>77.778880182998051</v>
      </c>
      <c r="AA310" s="93">
        <f>IF('Net zero activities &amp; levers'!$C$7="Off",(('Activity data'!AT5*EF!$H4)*kgtoGg),IF('Net zero activities &amp; levers'!$C$7="On",((('Net zero supporting data'!R76*EF!$H4)+('Net zero supporting data'!R71*'Net zero supporting data'!R56))*kgtoGg),"ERROR"))</f>
        <v>78.408051635872468</v>
      </c>
      <c r="AB310" s="93">
        <f>IF('Net zero activities &amp; levers'!$C$7="Off",(('Activity data'!AU5*EF!$H4)*kgtoGg),IF('Net zero activities &amp; levers'!$C$7="On",((('Net zero supporting data'!S76*EF!$H4)+('Net zero supporting data'!S71*'Net zero supporting data'!S56))*kgtoGg),"ERROR"))</f>
        <v>79.224943174372299</v>
      </c>
      <c r="AC310" s="93">
        <f>IF('Net zero activities &amp; levers'!$C$7="Off",(('Activity data'!AV5*EF!$H4)*kgtoGg),IF('Net zero activities &amp; levers'!$C$7="On",((('Net zero supporting data'!T76*EF!$H4)+('Net zero supporting data'!T71*'Net zero supporting data'!T56))*kgtoGg),"ERROR"))</f>
        <v>79.926451787992249</v>
      </c>
      <c r="AD310" s="93">
        <f>IF('Net zero activities &amp; levers'!$C$7="Off",(('Activity data'!AW5*EF!$H4)*kgtoGg),IF('Net zero activities &amp; levers'!$C$7="On",((('Net zero supporting data'!U76*EF!$H4)+('Net zero supporting data'!U71*'Net zero supporting data'!U56))*kgtoGg),"ERROR"))</f>
        <v>80.76885718673185</v>
      </c>
      <c r="AE310" s="93">
        <f>IF('Net zero activities &amp; levers'!$C$7="Off",(('Activity data'!AX5*EF!$H4)*kgtoGg),IF('Net zero activities &amp; levers'!$C$7="On",((('Net zero supporting data'!V76*EF!$H4)+('Net zero supporting data'!V71*'Net zero supporting data'!V56))*kgtoGg),"ERROR"))</f>
        <v>81.644804903881038</v>
      </c>
      <c r="AF310" s="93">
        <f>IF('Net zero activities &amp; levers'!$C$7="Off",(('Activity data'!AY5*EF!$H4)*kgtoGg),IF('Net zero activities &amp; levers'!$C$7="On",((('Net zero supporting data'!W76*EF!$H4)+('Net zero supporting data'!W71*'Net zero supporting data'!W56))*kgtoGg),"ERROR"))</f>
        <v>82.681019501207217</v>
      </c>
      <c r="AG310" s="93">
        <f>IF('Net zero activities &amp; levers'!$C$7="Off",(('Activity data'!AZ5*EF!$H4)*kgtoGg),IF('Net zero activities &amp; levers'!$C$7="On",((('Net zero supporting data'!X76*EF!$H4)+('Net zero supporting data'!X71*'Net zero supporting data'!X56))*kgtoGg),"ERROR"))</f>
        <v>83.797727927071179</v>
      </c>
      <c r="AH310" s="93">
        <f>IF('Net zero activities &amp; levers'!$C$7="Off",(('Activity data'!BA5*EF!$H4)*kgtoGg),IF('Net zero activities &amp; levers'!$C$7="On",((('Net zero supporting data'!Y76*EF!$H4)+('Net zero supporting data'!Y71*'Net zero supporting data'!Y56))*kgtoGg),"ERROR"))</f>
        <v>84.672576482481759</v>
      </c>
      <c r="AI310" s="93">
        <f>IF('Net zero activities &amp; levers'!$C$7="Off",(('Activity data'!BB5*EF!$H4)*kgtoGg),IF('Net zero activities &amp; levers'!$C$7="On",((('Net zero supporting data'!Z76*EF!$H4)+('Net zero supporting data'!Z71*'Net zero supporting data'!Z56))*kgtoGg),"ERROR"))</f>
        <v>85.547247875170797</v>
      </c>
      <c r="AJ310" s="93">
        <f>IF('Net zero activities &amp; levers'!$C$7="Off",(('Activity data'!BC5*EF!$H4)*kgtoGg),IF('Net zero activities &amp; levers'!$C$7="On",((('Net zero supporting data'!AA76*EF!$H4)+('Net zero supporting data'!AA71*'Net zero supporting data'!AA56))*kgtoGg),"ERROR"))</f>
        <v>86.508657043249997</v>
      </c>
      <c r="AK310" s="93">
        <f>IF('Net zero activities &amp; levers'!$C$7="Off",(('Activity data'!BD5*EF!$H4)*kgtoGg),IF('Net zero activities &amp; levers'!$C$7="On",((('Net zero supporting data'!AB76*EF!$H4)+('Net zero supporting data'!AB71*'Net zero supporting data'!AB56))*kgtoGg),"ERROR"))</f>
        <v>87.463265114193007</v>
      </c>
      <c r="AL310" s="93">
        <f>IF('Net zero activities &amp; levers'!$C$7="Off",(('Activity data'!BE5*EF!$H4)*kgtoGg),IF('Net zero activities &amp; levers'!$C$7="On",((('Net zero supporting data'!AC76*EF!$H4)+('Net zero supporting data'!AC71*'Net zero supporting data'!AC56))*kgtoGg),"ERROR"))</f>
        <v>88.512396010068016</v>
      </c>
      <c r="AM310" s="93">
        <f>IF('Net zero activities &amp; levers'!$C$7="Off",(('Activity data'!BF5*EF!$H4)*kgtoGg),IF('Net zero activities &amp; levers'!$C$7="On",((('Net zero supporting data'!AD76*EF!$H4)+('Net zero supporting data'!AD71*'Net zero supporting data'!AD56))*kgtoGg),"ERROR"))</f>
        <v>89.531314727003974</v>
      </c>
      <c r="AN310" s="93">
        <f>IF('Net zero activities &amp; levers'!$C$7="Off",(('Activity data'!BG5*EF!$H4)*kgtoGg),IF('Net zero activities &amp; levers'!$C$7="On",((('Net zero supporting data'!AE76*EF!$H4)+('Net zero supporting data'!AE71*'Net zero supporting data'!AE56))*kgtoGg),"ERROR"))</f>
        <v>90.703558661415826</v>
      </c>
      <c r="AO310" s="93">
        <f>IF('Net zero activities &amp; levers'!$C$7="Off",(('Activity data'!BH5*EF!$H4)*kgtoGg),IF('Net zero activities &amp; levers'!$C$7="On",((('Net zero supporting data'!AF76*EF!$H4)+('Net zero supporting data'!AF71*'Net zero supporting data'!AF56))*kgtoGg),"ERROR"))</f>
        <v>91.887099270974289</v>
      </c>
      <c r="AP310" s="93">
        <f>IF('Net zero activities &amp; levers'!$C$7="Off",(('Activity data'!BI5*EF!$H4)*kgtoGg),IF('Net zero activities &amp; levers'!$C$7="On",((('Net zero supporting data'!AG76*EF!$H4)+('Net zero supporting data'!AG71*'Net zero supporting data'!AG56))*kgtoGg),"ERROR"))</f>
        <v>93.100443723717078</v>
      </c>
      <c r="AQ310" s="93">
        <f>IF('Net zero activities &amp; levers'!$C$7="Off",(('Activity data'!BJ5*EF!$H4)*kgtoGg),IF('Net zero activities &amp; levers'!$C$7="On",((('Net zero supporting data'!AH76*EF!$H4)+('Net zero supporting data'!AH71*'Net zero supporting data'!AH56))*kgtoGg),"ERROR"))</f>
        <v>94.3495525003203</v>
      </c>
      <c r="AR310" s="93">
        <f>IF('Net zero activities &amp; levers'!$C$7="Off",(('Activity data'!BK5*EF!$H4)*kgtoGg),IF('Net zero activities &amp; levers'!$C$7="On",((('Net zero supporting data'!AI76*EF!$H4)+('Net zero supporting data'!AI71*'Net zero supporting data'!AI56))*kgtoGg),"ERROR"))</f>
        <v>95.645946229187999</v>
      </c>
      <c r="AS310" s="93">
        <f>IF('Net zero activities &amp; levers'!$C$7="Off",(('Activity data'!BL5*EF!$H4)*kgtoGg),IF('Net zero activities &amp; levers'!$C$7="On",((('Net zero supporting data'!AJ76*EF!$H4)+('Net zero supporting data'!AJ71*'Net zero supporting data'!AJ56))*kgtoGg),"ERROR"))</f>
        <v>97.049612256350315</v>
      </c>
      <c r="AT310" s="93">
        <f>IF('Net zero activities &amp; levers'!$C$7="Off",(('Activity data'!BM5*EF!$H4)*kgtoGg),IF('Net zero activities &amp; levers'!$C$7="On",((('Net zero supporting data'!AK76*EF!$H4)+('Net zero supporting data'!AK71*'Net zero supporting data'!AK56))*kgtoGg),"ERROR"))</f>
        <v>97.880768544713618</v>
      </c>
      <c r="AU310" s="93">
        <f>IF('Net zero activities &amp; levers'!$C$7="Off",(('Activity data'!BN5*EF!$H4)*kgtoGg),IF('Net zero activities &amp; levers'!$C$7="On",((('Net zero supporting data'!AL76*EF!$H4)+('Net zero supporting data'!AL71*'Net zero supporting data'!AL56))*kgtoGg),"ERROR"))</f>
        <v>98.622364350630747</v>
      </c>
      <c r="AV310" s="93">
        <f>IF('Net zero activities &amp; levers'!$C$7="Off",(('Activity data'!BO5*EF!$H4)*kgtoGg),IF('Net zero activities &amp; levers'!$C$7="On",((('Net zero supporting data'!AM76*EF!$H4)+('Net zero supporting data'!AM71*'Net zero supporting data'!AM56))*kgtoGg),"ERROR"))</f>
        <v>99.375096543856301</v>
      </c>
      <c r="AW310" s="93">
        <f>IF('Net zero activities &amp; levers'!$C$7="Off",(('Activity data'!BP5*EF!$H4)*kgtoGg),IF('Net zero activities &amp; levers'!$C$7="On",((('Net zero supporting data'!AN76*EF!$H4)+('Net zero supporting data'!AN71*'Net zero supporting data'!AN56))*kgtoGg),"ERROR"))</f>
        <v>100.10276018423386</v>
      </c>
      <c r="AY310" s="79"/>
    </row>
    <row r="311" spans="1:51" x14ac:dyDescent="0.25">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57.946563542689915</v>
      </c>
      <c r="T311" s="93">
        <f>IF('Net zero activities &amp; levers'!$C$7="Off",(('Activity data'!AM6*EF!$H5)*kgtoGg),IF('Net zero activities &amp; levers'!$C$7="On",((('Net zero supporting data'!K77*EF!$H5)+('Net zero supporting data'!K72*'Net zero supporting data'!K52))*kgtoGg),"ERROR"))</f>
        <v>58.716491906095996</v>
      </c>
      <c r="U311" s="93">
        <f>IF('Net zero activities &amp; levers'!$C$7="Off",(('Activity data'!AN6*EF!$H5)*kgtoGg),IF('Net zero activities &amp; levers'!$C$7="On",((('Net zero supporting data'!L77*EF!$H5)+('Net zero supporting data'!L72*'Net zero supporting data'!L52))*kgtoGg),"ERROR"))</f>
        <v>59.345210876720344</v>
      </c>
      <c r="V311" s="93">
        <f>IF('Net zero activities &amp; levers'!$C$7="Off",(('Activity data'!AO6*EF!$H5)*kgtoGg),IF('Net zero activities &amp; levers'!$C$7="On",((('Net zero supporting data'!M77*EF!$H5)+('Net zero supporting data'!M72*'Net zero supporting data'!M52))*kgtoGg),"ERROR"))</f>
        <v>59.932000491447013</v>
      </c>
      <c r="W311" s="93">
        <f>IF('Net zero activities &amp; levers'!$C$7="Off",(('Activity data'!AP6*EF!$H5)*kgtoGg),IF('Net zero activities &amp; levers'!$C$7="On",((('Net zero supporting data'!N77*EF!$H5)+('Net zero supporting data'!N72*'Net zero supporting data'!N52))*kgtoGg),"ERROR"))</f>
        <v>60.568782881291369</v>
      </c>
      <c r="X311" s="93">
        <f>IF('Net zero activities &amp; levers'!$C$7="Off",(('Activity data'!AQ6*EF!$H5)*kgtoGg),IF('Net zero activities &amp; levers'!$C$7="On",((('Net zero supporting data'!O77*EF!$H5)+('Net zero supporting data'!O72*'Net zero supporting data'!O52))*kgtoGg),"ERROR"))</f>
        <v>61.179914409565484</v>
      </c>
      <c r="Y311" s="93">
        <f>IF('Net zero activities &amp; levers'!$C$7="Off",(('Activity data'!AR6*EF!$H5)*kgtoGg),IF('Net zero activities &amp; levers'!$C$7="On",((('Net zero supporting data'!P77*EF!$H5)+('Net zero supporting data'!P72*'Net zero supporting data'!P52))*kgtoGg),"ERROR"))</f>
        <v>61.702685422710431</v>
      </c>
      <c r="Z311" s="93">
        <f>IF('Net zero activities &amp; levers'!$C$7="Off",(('Activity data'!AS6*EF!$H5)*kgtoGg),IF('Net zero activities &amp; levers'!$C$7="On",((('Net zero supporting data'!Q77*EF!$H5)+('Net zero supporting data'!Q72*'Net zero supporting data'!Q52))*kgtoGg),"ERROR"))</f>
        <v>62.208835973255823</v>
      </c>
      <c r="AA311" s="93">
        <f>IF('Net zero activities &amp; levers'!$C$7="Off",(('Activity data'!AT6*EF!$H5)*kgtoGg),IF('Net zero activities &amp; levers'!$C$7="On",((('Net zero supporting data'!R77*EF!$H5)+('Net zero supporting data'!R72*'Net zero supporting data'!R52))*kgtoGg),"ERROR"))</f>
        <v>62.712057716984084</v>
      </c>
      <c r="AB311" s="93">
        <f>IF('Net zero activities &amp; levers'!$C$7="Off",(('Activity data'!AU6*EF!$H5)*kgtoGg),IF('Net zero activities &amp; levers'!$C$7="On",((('Net zero supporting data'!S77*EF!$H5)+('Net zero supporting data'!S72*'Net zero supporting data'!S52))*kgtoGg),"ERROR"))</f>
        <v>63.365421092837678</v>
      </c>
      <c r="AC311" s="93">
        <f>IF('Net zero activities &amp; levers'!$C$7="Off",(('Activity data'!AV6*EF!$H5)*kgtoGg),IF('Net zero activities &amp; levers'!$C$7="On",((('Net zero supporting data'!T77*EF!$H5)+('Net zero supporting data'!T72*'Net zero supporting data'!T52))*kgtoGg),"ERROR"))</f>
        <v>63.926499295247297</v>
      </c>
      <c r="AD311" s="93">
        <f>IF('Net zero activities &amp; levers'!$C$7="Off",(('Activity data'!AW6*EF!$H5)*kgtoGg),IF('Net zero activities &amp; levers'!$C$7="On",((('Net zero supporting data'!U77*EF!$H5)+('Net zero supporting data'!U72*'Net zero supporting data'!U52))*kgtoGg),"ERROR"))</f>
        <v>64.600269078893959</v>
      </c>
      <c r="AE311" s="93">
        <f>IF('Net zero activities &amp; levers'!$C$7="Off",(('Activity data'!AX6*EF!$H5)*kgtoGg),IF('Net zero activities &amp; levers'!$C$7="On",((('Net zero supporting data'!V77*EF!$H5)+('Net zero supporting data'!V72*'Net zero supporting data'!V52))*kgtoGg),"ERROR"))</f>
        <v>65.300866564086249</v>
      </c>
      <c r="AF311" s="93">
        <f>IF('Net zero activities &amp; levers'!$C$7="Off",(('Activity data'!AY6*EF!$H5)*kgtoGg),IF('Net zero activities &amp; levers'!$C$7="On",((('Net zero supporting data'!W77*EF!$H5)+('Net zero supporting data'!W72*'Net zero supporting data'!W52))*kgtoGg),"ERROR"))</f>
        <v>66.129648153207768</v>
      </c>
      <c r="AG311" s="93">
        <f>IF('Net zero activities &amp; levers'!$C$7="Off",(('Activity data'!AZ6*EF!$H5)*kgtoGg),IF('Net zero activities &amp; levers'!$C$7="On",((('Net zero supporting data'!X77*EF!$H5)+('Net zero supporting data'!X72*'Net zero supporting data'!X52))*kgtoGg),"ERROR"))</f>
        <v>67.022810038941756</v>
      </c>
      <c r="AH311" s="93">
        <f>IF('Net zero activities &amp; levers'!$C$7="Off",(('Activity data'!BA6*EF!$H5)*kgtoGg),IF('Net zero activities &amp; levers'!$C$7="On",((('Net zero supporting data'!Y77*EF!$H5)+('Net zero supporting data'!Y72*'Net zero supporting data'!Y52))*kgtoGg),"ERROR"))</f>
        <v>67.722528396379261</v>
      </c>
      <c r="AI311" s="93">
        <f>IF('Net zero activities &amp; levers'!$C$7="Off",(('Activity data'!BB6*EF!$H5)*kgtoGg),IF('Net zero activities &amp; levers'!$C$7="On",((('Net zero supporting data'!Z77*EF!$H5)+('Net zero supporting data'!Z72*'Net zero supporting data'!Z52))*kgtoGg),"ERROR"))</f>
        <v>68.42210505613923</v>
      </c>
      <c r="AJ311" s="93">
        <f>IF('Net zero activities &amp; levers'!$C$7="Off",(('Activity data'!BC6*EF!$H5)*kgtoGg),IF('Net zero activities &amp; levers'!$C$7="On",((('Net zero supporting data'!AA77*EF!$H5)+('Net zero supporting data'!AA72*'Net zero supporting data'!AA52))*kgtoGg),"ERROR"))</f>
        <v>69.191056024570585</v>
      </c>
      <c r="AK311" s="93">
        <f>IF('Net zero activities &amp; levers'!$C$7="Off",(('Activity data'!BD6*EF!$H5)*kgtoGg),IF('Net zero activities &amp; levers'!$C$7="On",((('Net zero supporting data'!AB77*EF!$H5)+('Net zero supporting data'!AB72*'Net zero supporting data'!AB52))*kgtoGg),"ERROR"))</f>
        <v>69.95456736292256</v>
      </c>
      <c r="AL311" s="93">
        <f>IF('Net zero activities &amp; levers'!$C$7="Off",(('Activity data'!BE6*EF!$H5)*kgtoGg),IF('Net zero activities &amp; levers'!$C$7="On",((('Net zero supporting data'!AC77*EF!$H5)+('Net zero supporting data'!AC72*'Net zero supporting data'!AC52))*kgtoGg),"ERROR"))</f>
        <v>70.793679621448376</v>
      </c>
      <c r="AM311" s="93">
        <f>IF('Net zero activities &amp; levers'!$C$7="Off",(('Activity data'!BF6*EF!$H5)*kgtoGg),IF('Net zero activities &amp; levers'!$C$7="On",((('Net zero supporting data'!AD77*EF!$H5)+('Net zero supporting data'!AD72*'Net zero supporting data'!AD52))*kgtoGg),"ERROR"))</f>
        <v>71.608627679106391</v>
      </c>
      <c r="AN311" s="93">
        <f>IF('Net zero activities &amp; levers'!$C$7="Off",(('Activity data'!BG6*EF!$H5)*kgtoGg),IF('Net zero activities &amp; levers'!$C$7="On",((('Net zero supporting data'!AE77*EF!$H5)+('Net zero supporting data'!AE72*'Net zero supporting data'!AE52))*kgtoGg),"ERROR"))</f>
        <v>72.546207783948418</v>
      </c>
      <c r="AO311" s="93">
        <f>IF('Net zero activities &amp; levers'!$C$7="Off",(('Activity data'!BH6*EF!$H5)*kgtoGg),IF('Net zero activities &amp; levers'!$C$7="On",((('Net zero supporting data'!AF77*EF!$H5)+('Net zero supporting data'!AF72*'Net zero supporting data'!AF52))*kgtoGg),"ERROR"))</f>
        <v>73.492823156585331</v>
      </c>
      <c r="AP311" s="93">
        <f>IF('Net zero activities &amp; levers'!$C$7="Off",(('Activity data'!BI6*EF!$H5)*kgtoGg),IF('Net zero activities &amp; levers'!$C$7="On",((('Net zero supporting data'!AG77*EF!$H5)+('Net zero supporting data'!AG72*'Net zero supporting data'!AG52))*kgtoGg),"ERROR"))</f>
        <v>74.463276136393532</v>
      </c>
      <c r="AQ311" s="93">
        <f>IF('Net zero activities &amp; levers'!$C$7="Off",(('Activity data'!BJ6*EF!$H5)*kgtoGg),IF('Net zero activities &amp; levers'!$C$7="On",((('Net zero supporting data'!AH77*EF!$H5)+('Net zero supporting data'!AH72*'Net zero supporting data'!AH52))*kgtoGg),"ERROR"))</f>
        <v>75.462334014491503</v>
      </c>
      <c r="AR311" s="93">
        <f>IF('Net zero activities &amp; levers'!$C$7="Off",(('Activity data'!BK6*EF!$H5)*kgtoGg),IF('Net zero activities &amp; levers'!$C$7="On",((('Net zero supporting data'!AI77*EF!$H5)+('Net zero supporting data'!AI72*'Net zero supporting data'!AI52))*kgtoGg),"ERROR"))</f>
        <v>76.499211180196937</v>
      </c>
      <c r="AS311" s="93">
        <f>IF('Net zero activities &amp; levers'!$C$7="Off",(('Activity data'!BL6*EF!$H5)*kgtoGg),IF('Net zero activities &amp; levers'!$C$7="On",((('Net zero supporting data'!AJ77*EF!$H5)+('Net zero supporting data'!AJ72*'Net zero supporting data'!AJ52))*kgtoGg),"ERROR"))</f>
        <v>77.621886505934782</v>
      </c>
      <c r="AT311" s="93">
        <f>IF('Net zero activities &amp; levers'!$C$7="Off",(('Activity data'!BM6*EF!$H5)*kgtoGg),IF('Net zero activities &amp; levers'!$C$7="On",((('Net zero supporting data'!AK77*EF!$H5)+('Net zero supporting data'!AK72*'Net zero supporting data'!AK52))*kgtoGg),"ERROR"))</f>
        <v>78.28665906487727</v>
      </c>
      <c r="AU311" s="93">
        <f>IF('Net zero activities &amp; levers'!$C$7="Off",(('Activity data'!BN6*EF!$H5)*kgtoGg),IF('Net zero activities &amp; levers'!$C$7="On",((('Net zero supporting data'!AL77*EF!$H5)+('Net zero supporting data'!AL72*'Net zero supporting data'!AL52))*kgtoGg),"ERROR"))</f>
        <v>78.879799667315993</v>
      </c>
      <c r="AV311" s="93">
        <f>IF('Net zero activities &amp; levers'!$C$7="Off",(('Activity data'!BO6*EF!$H5)*kgtoGg),IF('Net zero activities &amp; levers'!$C$7="On",((('Net zero supporting data'!AM77*EF!$H5)+('Net zero supporting data'!AM72*'Net zero supporting data'!AM52))*kgtoGg),"ERROR"))</f>
        <v>79.481847336683103</v>
      </c>
      <c r="AW311" s="93">
        <f>IF('Net zero activities &amp; levers'!$C$7="Off",(('Activity data'!BP6*EF!$H5)*kgtoGg),IF('Net zero activities &amp; levers'!$C$7="On",((('Net zero supporting data'!AN77*EF!$H5)+('Net zero supporting data'!AN72*'Net zero supporting data'!AN52))*kgtoGg),"ERROR"))</f>
        <v>80.063844762481011</v>
      </c>
      <c r="AY311" s="79"/>
    </row>
    <row r="312" spans="1:51" x14ac:dyDescent="0.25">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26.199874403761022</v>
      </c>
      <c r="T312" s="93">
        <f>IF('Net zero activities &amp; levers'!$C$7="Off",(('Activity data'!AM7*EF!$H6)*kgtoGg),IF('Net zero activities &amp; levers'!$C$7="On",((('Net zero supporting data'!K78*EF!$H6)+('Net zero supporting data'!K73*'Net zero supporting data'!K58))*kgtoGg),"ERROR"))</f>
        <v>26.54798868678095</v>
      </c>
      <c r="U312" s="93">
        <f>IF('Net zero activities &amp; levers'!$C$7="Off",(('Activity data'!AN7*EF!$H6)*kgtoGg),IF('Net zero activities &amp; levers'!$C$7="On",((('Net zero supporting data'!L78*EF!$H6)+('Net zero supporting data'!L73*'Net zero supporting data'!L58))*kgtoGg),"ERROR"))</f>
        <v>26.832256761685592</v>
      </c>
      <c r="V312" s="93">
        <f>IF('Net zero activities &amp; levers'!$C$7="Off",(('Activity data'!AO7*EF!$H6)*kgtoGg),IF('Net zero activities &amp; levers'!$C$7="On",((('Net zero supporting data'!M78*EF!$H6)+('Net zero supporting data'!M73*'Net zero supporting data'!M58))*kgtoGg),"ERROR"))</f>
        <v>27.09756695900116</v>
      </c>
      <c r="W312" s="93">
        <f>IF('Net zero activities &amp; levers'!$C$7="Off",(('Activity data'!AP7*EF!$H6)*kgtoGg),IF('Net zero activities &amp; levers'!$C$7="On",((('Net zero supporting data'!N78*EF!$H6)+('Net zero supporting data'!N73*'Net zero supporting data'!N58))*kgtoGg),"ERROR"))</f>
        <v>27.385480816466714</v>
      </c>
      <c r="X312" s="93">
        <f>IF('Net zero activities &amp; levers'!$C$7="Off",(('Activity data'!AQ7*EF!$H6)*kgtoGg),IF('Net zero activities &amp; levers'!$C$7="On",((('Net zero supporting data'!O78*EF!$H6)+('Net zero supporting data'!O73*'Net zero supporting data'!O58))*kgtoGg),"ERROR"))</f>
        <v>27.661796930935942</v>
      </c>
      <c r="Y312" s="93">
        <f>IF('Net zero activities &amp; levers'!$C$7="Off",(('Activity data'!AR7*EF!$H6)*kgtoGg),IF('Net zero activities &amp; levers'!$C$7="On",((('Net zero supporting data'!P78*EF!$H6)+('Net zero supporting data'!P73*'Net zero supporting data'!P58))*kgtoGg),"ERROR"))</f>
        <v>27.898161851458521</v>
      </c>
      <c r="Z312" s="93">
        <f>IF('Net zero activities &amp; levers'!$C$7="Off",(('Activity data'!AS7*EF!$H6)*kgtoGg),IF('Net zero activities &amp; levers'!$C$7="On",((('Net zero supporting data'!Q78*EF!$H6)+('Net zero supporting data'!Q73*'Net zero supporting data'!Q58))*kgtoGg),"ERROR"))</f>
        <v>28.127012020354464</v>
      </c>
      <c r="AA312" s="93">
        <f>IF('Net zero activities &amp; levers'!$C$7="Off",(('Activity data'!AT7*EF!$H6)*kgtoGg),IF('Net zero activities &amp; levers'!$C$7="On",((('Net zero supporting data'!R78*EF!$H6)+('Net zero supporting data'!R73*'Net zero supporting data'!R58))*kgtoGg),"ERROR"))</f>
        <v>28.354537962824008</v>
      </c>
      <c r="AB312" s="93">
        <f>IF('Net zero activities &amp; levers'!$C$7="Off",(('Activity data'!AU7*EF!$H6)*kgtoGg),IF('Net zero activities &amp; levers'!$C$7="On",((('Net zero supporting data'!S78*EF!$H6)+('Net zero supporting data'!S73*'Net zero supporting data'!S58))*kgtoGg),"ERROR"))</f>
        <v>28.649948723028462</v>
      </c>
      <c r="AC312" s="93">
        <f>IF('Net zero activities &amp; levers'!$C$7="Off",(('Activity data'!AV7*EF!$H6)*kgtoGg),IF('Net zero activities &amp; levers'!$C$7="On",((('Net zero supporting data'!T78*EF!$H6)+('Net zero supporting data'!T73*'Net zero supporting data'!T58))*kgtoGg),"ERROR"))</f>
        <v>28.90363380002168</v>
      </c>
      <c r="AD312" s="93">
        <f>IF('Net zero activities &amp; levers'!$C$7="Off",(('Activity data'!AW7*EF!$H6)*kgtoGg),IF('Net zero activities &amp; levers'!$C$7="On",((('Net zero supporting data'!U78*EF!$H6)+('Net zero supporting data'!U73*'Net zero supporting data'!U58))*kgtoGg),"ERROR"))</f>
        <v>29.20827108356977</v>
      </c>
      <c r="AE312" s="93">
        <f>IF('Net zero activities &amp; levers'!$C$7="Off",(('Activity data'!AX7*EF!$H6)*kgtoGg),IF('Net zero activities &amp; levers'!$C$7="On",((('Net zero supporting data'!V78*EF!$H6)+('Net zero supporting data'!V73*'Net zero supporting data'!V58))*kgtoGg),"ERROR"))</f>
        <v>29.525038204817712</v>
      </c>
      <c r="AF312" s="93">
        <f>IF('Net zero activities &amp; levers'!$C$7="Off",(('Activity data'!AY7*EF!$H6)*kgtoGg),IF('Net zero activities &amp; levers'!$C$7="On",((('Net zero supporting data'!W78*EF!$H6)+('Net zero supporting data'!W73*'Net zero supporting data'!W58))*kgtoGg),"ERROR"))</f>
        <v>29.899762299148801</v>
      </c>
      <c r="AG312" s="93">
        <f>IF('Net zero activities &amp; levers'!$C$7="Off",(('Activity data'!AZ7*EF!$H6)*kgtoGg),IF('Net zero activities &amp; levers'!$C$7="On",((('Net zero supporting data'!X78*EF!$H6)+('Net zero supporting data'!X73*'Net zero supporting data'!X58))*kgtoGg),"ERROR"))</f>
        <v>30.303595206534538</v>
      </c>
      <c r="AH312" s="93">
        <f>IF('Net zero activities &amp; levers'!$C$7="Off",(('Activity data'!BA7*EF!$H6)*kgtoGg),IF('Net zero activities &amp; levers'!$C$7="On",((('Net zero supporting data'!Y78*EF!$H6)+('Net zero supporting data'!Y73*'Net zero supporting data'!Y58))*kgtoGg),"ERROR"))</f>
        <v>30.619964840246517</v>
      </c>
      <c r="AI312" s="93">
        <f>IF('Net zero activities &amp; levers'!$C$7="Off",(('Activity data'!BB7*EF!$H6)*kgtoGg),IF('Net zero activities &amp; levers'!$C$7="On",((('Net zero supporting data'!Z78*EF!$H6)+('Net zero supporting data'!Z73*'Net zero supporting data'!Z58))*kgtoGg),"ERROR"))</f>
        <v>30.936270406978018</v>
      </c>
      <c r="AJ312" s="93">
        <f>IF('Net zero activities &amp; levers'!$C$7="Off",(('Activity data'!BC7*EF!$H6)*kgtoGg),IF('Net zero activities &amp; levers'!$C$7="On",((('Net zero supporting data'!AA78*EF!$H6)+('Net zero supporting data'!AA73*'Net zero supporting data'!AA58))*kgtoGg),"ERROR"))</f>
        <v>31.283942772065036</v>
      </c>
      <c r="AK312" s="93">
        <f>IF('Net zero activities &amp; levers'!$C$7="Off",(('Activity data'!BD7*EF!$H6)*kgtoGg),IF('Net zero activities &amp; levers'!$C$7="On",((('Net zero supporting data'!AB78*EF!$H6)+('Net zero supporting data'!AB73*'Net zero supporting data'!AB58))*kgtoGg),"ERROR"))</f>
        <v>31.62915567077183</v>
      </c>
      <c r="AL312" s="93">
        <f>IF('Net zero activities &amp; levers'!$C$7="Off",(('Activity data'!BE7*EF!$H6)*kgtoGg),IF('Net zero activities &amp; levers'!$C$7="On",((('Net zero supporting data'!AC78*EF!$H6)+('Net zero supporting data'!AC73*'Net zero supporting data'!AC58))*kgtoGg),"ERROR"))</f>
        <v>32.0085506588428</v>
      </c>
      <c r="AM312" s="93">
        <f>IF('Net zero activities &amp; levers'!$C$7="Off",(('Activity data'!BF7*EF!$H6)*kgtoGg),IF('Net zero activities &amp; levers'!$C$7="On",((('Net zero supporting data'!AD78*EF!$H6)+('Net zero supporting data'!AD73*'Net zero supporting data'!AD58))*kgtoGg),"ERROR"))</f>
        <v>32.377020080510903</v>
      </c>
      <c r="AN312" s="93">
        <f>IF('Net zero activities &amp; levers'!$C$7="Off",(('Activity data'!BG7*EF!$H6)*kgtoGg),IF('Net zero activities &amp; levers'!$C$7="On",((('Net zero supporting data'!AE78*EF!$H6)+('Net zero supporting data'!AE73*'Net zero supporting data'!AE58))*kgtoGg),"ERROR"))</f>
        <v>32.800936176453838</v>
      </c>
      <c r="AO312" s="93">
        <f>IF('Net zero activities &amp; levers'!$C$7="Off",(('Activity data'!BH7*EF!$H6)*kgtoGg),IF('Net zero activities &amp; levers'!$C$7="On",((('Net zero supporting data'!AF78*EF!$H6)+('Net zero supporting data'!AF73*'Net zero supporting data'!AF58))*kgtoGg),"ERROR"))</f>
        <v>33.228937465149492</v>
      </c>
      <c r="AP312" s="93">
        <f>IF('Net zero activities &amp; levers'!$C$7="Off",(('Activity data'!BI7*EF!$H6)*kgtoGg),IF('Net zero activities &amp; levers'!$C$7="On",((('Net zero supporting data'!AG78*EF!$H6)+('Net zero supporting data'!AG73*'Net zero supporting data'!AG58))*kgtoGg),"ERROR"))</f>
        <v>33.667716654652232</v>
      </c>
      <c r="AQ312" s="93">
        <f>IF('Net zero activities &amp; levers'!$C$7="Off",(('Activity data'!BJ7*EF!$H6)*kgtoGg),IF('Net zero activities &amp; levers'!$C$7="On",((('Net zero supporting data'!AH78*EF!$H6)+('Net zero supporting data'!AH73*'Net zero supporting data'!AH58))*kgtoGg),"ERROR"))</f>
        <v>34.119429220988827</v>
      </c>
      <c r="AR312" s="93">
        <f>IF('Net zero activities &amp; levers'!$C$7="Off",(('Activity data'!BK7*EF!$H6)*kgtoGg),IF('Net zero activities &amp; levers'!$C$7="On",((('Net zero supporting data'!AI78*EF!$H6)+('Net zero supporting data'!AI73*'Net zero supporting data'!AI58))*kgtoGg),"ERROR"))</f>
        <v>34.588241344655088</v>
      </c>
      <c r="AS312" s="93">
        <f>IF('Net zero activities &amp; levers'!$C$7="Off",(('Activity data'!BL7*EF!$H6)*kgtoGg),IF('Net zero activities &amp; levers'!$C$7="On",((('Net zero supporting data'!AJ78*EF!$H6)+('Net zero supporting data'!AJ73*'Net zero supporting data'!AJ58))*kgtoGg),"ERROR"))</f>
        <v>35.095846122785957</v>
      </c>
      <c r="AT312" s="93">
        <f>IF('Net zero activities &amp; levers'!$C$7="Off",(('Activity data'!BM7*EF!$H6)*kgtoGg),IF('Net zero activities &amp; levers'!$C$7="On",((('Net zero supporting data'!AK78*EF!$H6)+('Net zero supporting data'!AK73*'Net zero supporting data'!AK58))*kgtoGg),"ERROR"))</f>
        <v>35.396415414328644</v>
      </c>
      <c r="AU312" s="93">
        <f>IF('Net zero activities &amp; levers'!$C$7="Off",(('Activity data'!BN7*EF!$H6)*kgtoGg),IF('Net zero activities &amp; levers'!$C$7="On",((('Net zero supporting data'!AL78*EF!$H6)+('Net zero supporting data'!AL73*'Net zero supporting data'!AL58))*kgtoGg),"ERROR"))</f>
        <v>35.664597137930201</v>
      </c>
      <c r="AV312" s="93">
        <f>IF('Net zero activities &amp; levers'!$C$7="Off",(('Activity data'!BO7*EF!$H6)*kgtoGg),IF('Net zero activities &amp; levers'!$C$7="On",((('Net zero supporting data'!AM78*EF!$H6)+('Net zero supporting data'!AM73*'Net zero supporting data'!AM58))*kgtoGg),"ERROR"))</f>
        <v>35.9368060897324</v>
      </c>
      <c r="AW312" s="93">
        <f>IF('Net zero activities &amp; levers'!$C$7="Off",(('Activity data'!BP7*EF!$H6)*kgtoGg),IF('Net zero activities &amp; levers'!$C$7="On",((('Net zero supporting data'!AN78*EF!$H6)+('Net zero supporting data'!AN73*'Net zero supporting data'!AN58))*kgtoGg),"ERROR"))</f>
        <v>36.199949553761705</v>
      </c>
      <c r="AY312" s="79"/>
    </row>
    <row r="313" spans="1:51" x14ac:dyDescent="0.25">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367.29937998549639</v>
      </c>
      <c r="T313" s="93">
        <f>IF('Net zero activities &amp; levers'!$C$7="Off",(('Activity data'!AM8*EF!$H7)*kgtoGg),IF('Net zero activities &amp; levers'!$C$7="On",((('Net zero supporting data'!K79*EF!$H7)+('Net zero supporting data'!K74*'Net zero supporting data'!K59))*kgtoGg),"ERROR"))</f>
        <v>374.39027995025685</v>
      </c>
      <c r="U313" s="93">
        <f>IF('Net zero activities &amp; levers'!$C$7="Off",(('Activity data'!AN8*EF!$H7)*kgtoGg),IF('Net zero activities &amp; levers'!$C$7="On",((('Net zero supporting data'!L79*EF!$H7)+('Net zero supporting data'!L74*'Net zero supporting data'!L59))*kgtoGg),"ERROR"))</f>
        <v>378.08201548869761</v>
      </c>
      <c r="V313" s="93">
        <f>IF('Net zero activities &amp; levers'!$C$7="Off",(('Activity data'!AO8*EF!$H7)*kgtoGg),IF('Net zero activities &amp; levers'!$C$7="On",((('Net zero supporting data'!M79*EF!$H7)+('Net zero supporting data'!M74*'Net zero supporting data'!M59))*kgtoGg),"ERROR"))</f>
        <v>380.61774537395928</v>
      </c>
      <c r="W313" s="93">
        <f>IF('Net zero activities &amp; levers'!$C$7="Off",(('Activity data'!AP8*EF!$H7)*kgtoGg),IF('Net zero activities &amp; levers'!$C$7="On",((('Net zero supporting data'!N79*EF!$H7)+('Net zero supporting data'!N74*'Net zero supporting data'!N59))*kgtoGg),"ERROR"))</f>
        <v>383.77989521502451</v>
      </c>
      <c r="X313" s="93">
        <f>IF('Net zero activities &amp; levers'!$C$7="Off",(('Activity data'!AQ8*EF!$H7)*kgtoGg),IF('Net zero activities &amp; levers'!$C$7="On",((('Net zero supporting data'!O79*EF!$H7)+('Net zero supporting data'!O74*'Net zero supporting data'!O59))*kgtoGg),"ERROR"))</f>
        <v>386.12523393248665</v>
      </c>
      <c r="Y313" s="93">
        <f>IF('Net zero activities &amp; levers'!$C$7="Off",(('Activity data'!AR8*EF!$H7)*kgtoGg),IF('Net zero activities &amp; levers'!$C$7="On",((('Net zero supporting data'!P79*EF!$H7)+('Net zero supporting data'!P74*'Net zero supporting data'!P59))*kgtoGg),"ERROR"))</f>
        <v>386.95643782005646</v>
      </c>
      <c r="Z313" s="93">
        <f>IF('Net zero activities &amp; levers'!$C$7="Off",(('Activity data'!AS8*EF!$H7)*kgtoGg),IF('Net zero activities &amp; levers'!$C$7="On",((('Net zero supporting data'!Q79*EF!$H7)+('Net zero supporting data'!Q74*'Net zero supporting data'!Q59))*kgtoGg),"ERROR"))</f>
        <v>387.65918830118983</v>
      </c>
      <c r="AA313" s="93">
        <f>IF('Net zero activities &amp; levers'!$C$7="Off",(('Activity data'!AT8*EF!$H7)*kgtoGg),IF('Net zero activities &amp; levers'!$C$7="On",((('Net zero supporting data'!R79*EF!$H7)+('Net zero supporting data'!R74*'Net zero supporting data'!R59))*kgtoGg),"ERROR"))</f>
        <v>388.49776942220768</v>
      </c>
      <c r="AB313" s="93">
        <f>IF('Net zero activities &amp; levers'!$C$7="Off",(('Activity data'!AU8*EF!$H7)*kgtoGg),IF('Net zero activities &amp; levers'!$C$7="On",((('Net zero supporting data'!S79*EF!$H7)+('Net zero supporting data'!S74*'Net zero supporting data'!S59))*kgtoGg),"ERROR"))</f>
        <v>392.18321030752833</v>
      </c>
      <c r="AC313" s="93">
        <f>IF('Net zero activities &amp; levers'!$C$7="Off",(('Activity data'!AV8*EF!$H7)*kgtoGg),IF('Net zero activities &amp; levers'!$C$7="On",((('Net zero supporting data'!T79*EF!$H7)+('Net zero supporting data'!T74*'Net zero supporting data'!T59))*kgtoGg),"ERROR"))</f>
        <v>394.38010154969788</v>
      </c>
      <c r="AD313" s="93">
        <f>IF('Net zero activities &amp; levers'!$C$7="Off",(('Activity data'!AW8*EF!$H7)*kgtoGg),IF('Net zero activities &amp; levers'!$C$7="On",((('Net zero supporting data'!U79*EF!$H7)+('Net zero supporting data'!U74*'Net zero supporting data'!U59))*kgtoGg),"ERROR"))</f>
        <v>395.06686480786141</v>
      </c>
      <c r="AE313" s="93">
        <f>IF('Net zero activities &amp; levers'!$C$7="Off",(('Activity data'!AX8*EF!$H7)*kgtoGg),IF('Net zero activities &amp; levers'!$C$7="On",((('Net zero supporting data'!V79*EF!$H7)+('Net zero supporting data'!V74*'Net zero supporting data'!V59))*kgtoGg),"ERROR"))</f>
        <v>395.93122027386613</v>
      </c>
      <c r="AF313" s="93">
        <f>IF('Net zero activities &amp; levers'!$C$7="Off",(('Activity data'!AY8*EF!$H7)*kgtoGg),IF('Net zero activities &amp; levers'!$C$7="On",((('Net zero supporting data'!W79*EF!$H7)+('Net zero supporting data'!W74*'Net zero supporting data'!W59))*kgtoGg),"ERROR"))</f>
        <v>398.59601636852102</v>
      </c>
      <c r="AG313" s="93">
        <f>IF('Net zero activities &amp; levers'!$C$7="Off",(('Activity data'!AZ8*EF!$H7)*kgtoGg),IF('Net zero activities &amp; levers'!$C$7="On",((('Net zero supporting data'!X79*EF!$H7)+('Net zero supporting data'!X74*'Net zero supporting data'!X59))*kgtoGg),"ERROR"))</f>
        <v>401.90994539704189</v>
      </c>
      <c r="AH313" s="93">
        <f>IF('Net zero activities &amp; levers'!$C$7="Off",(('Activity data'!BA8*EF!$H7)*kgtoGg),IF('Net zero activities &amp; levers'!$C$7="On",((('Net zero supporting data'!Y79*EF!$H7)+('Net zero supporting data'!Y74*'Net zero supporting data'!Y59))*kgtoGg),"ERROR"))</f>
        <v>401.81503378596199</v>
      </c>
      <c r="AI313" s="93">
        <f>IF('Net zero activities &amp; levers'!$C$7="Off",(('Activity data'!BB8*EF!$H7)*kgtoGg),IF('Net zero activities &amp; levers'!$C$7="On",((('Net zero supporting data'!Z79*EF!$H7)+('Net zero supporting data'!Z74*'Net zero supporting data'!Z59))*kgtoGg),"ERROR"))</f>
        <v>401.42815777895129</v>
      </c>
      <c r="AJ313" s="93">
        <f>IF('Net zero activities &amp; levers'!$C$7="Off",(('Activity data'!BC8*EF!$H7)*kgtoGg),IF('Net zero activities &amp; levers'!$C$7="On",((('Net zero supporting data'!AA79*EF!$H7)+('Net zero supporting data'!AA74*'Net zero supporting data'!AA59))*kgtoGg),"ERROR"))</f>
        <v>401.7813582877065</v>
      </c>
      <c r="AK313" s="93">
        <f>IF('Net zero activities &amp; levers'!$C$7="Off",(('Activity data'!BD8*EF!$H7)*kgtoGg),IF('Net zero activities &amp; levers'!$C$7="On",((('Net zero supporting data'!AB79*EF!$H7)+('Net zero supporting data'!AB74*'Net zero supporting data'!AB59))*kgtoGg),"ERROR"))</f>
        <v>401.72821381507623</v>
      </c>
      <c r="AL313" s="93">
        <f>IF('Net zero activities &amp; levers'!$C$7="Off",(('Activity data'!BE8*EF!$H7)*kgtoGg),IF('Net zero activities &amp; levers'!$C$7="On",((('Net zero supporting data'!AC79*EF!$H7)+('Net zero supporting data'!AC74*'Net zero supporting data'!AC59))*kgtoGg),"ERROR"))</f>
        <v>402.4182008975921</v>
      </c>
      <c r="AM313" s="93">
        <f>IF('Net zero activities &amp; levers'!$C$7="Off",(('Activity data'!BF8*EF!$H7)*kgtoGg),IF('Net zero activities &amp; levers'!$C$7="On",((('Net zero supporting data'!AD79*EF!$H7)+('Net zero supporting data'!AD74*'Net zero supporting data'!AD59))*kgtoGg),"ERROR"))</f>
        <v>402.41125512656032</v>
      </c>
      <c r="AN313" s="93">
        <f>IF('Net zero activities &amp; levers'!$C$7="Off",(('Activity data'!BG8*EF!$H7)*kgtoGg),IF('Net zero activities &amp; levers'!$C$7="On",((('Net zero supporting data'!AE79*EF!$H7)+('Net zero supporting data'!AE74*'Net zero supporting data'!AE59))*kgtoGg),"ERROR"))</f>
        <v>405.74913704895249</v>
      </c>
      <c r="AO313" s="93">
        <f>IF('Net zero activities &amp; levers'!$C$7="Off",(('Activity data'!BH8*EF!$H7)*kgtoGg),IF('Net zero activities &amp; levers'!$C$7="On",((('Net zero supporting data'!AF79*EF!$H7)+('Net zero supporting data'!AF74*'Net zero supporting data'!AF59))*kgtoGg),"ERROR"))</f>
        <v>408.87066423718124</v>
      </c>
      <c r="AP313" s="93">
        <f>IF('Net zero activities &amp; levers'!$C$7="Off",(('Activity data'!BI8*EF!$H7)*kgtoGg),IF('Net zero activities &amp; levers'!$C$7="On",((('Net zero supporting data'!AG79*EF!$H7)+('Net zero supporting data'!AG74*'Net zero supporting data'!AG59))*kgtoGg),"ERROR"))</f>
        <v>411.96446899942566</v>
      </c>
      <c r="AQ313" s="93">
        <f>IF('Net zero activities &amp; levers'!$C$7="Off",(('Activity data'!BJ8*EF!$H7)*kgtoGg),IF('Net zero activities &amp; levers'!$C$7="On",((('Net zero supporting data'!AH79*EF!$H7)+('Net zero supporting data'!AH74*'Net zero supporting data'!AH59))*kgtoGg),"ERROR"))</f>
        <v>415.076640787023</v>
      </c>
      <c r="AR313" s="93">
        <f>IF('Net zero activities &amp; levers'!$C$7="Off",(('Activity data'!BK8*EF!$H7)*kgtoGg),IF('Net zero activities &amp; levers'!$C$7="On",((('Net zero supporting data'!AI79*EF!$H7)+('Net zero supporting data'!AI74*'Net zero supporting data'!AI59))*kgtoGg),"ERROR"))</f>
        <v>418.30306896107567</v>
      </c>
      <c r="AS313" s="93">
        <f>IF('Net zero activities &amp; levers'!$C$7="Off",(('Activity data'!BL8*EF!$H7)*kgtoGg),IF('Net zero activities &amp; levers'!$C$7="On",((('Net zero supporting data'!AJ79*EF!$H7)+('Net zero supporting data'!AJ74*'Net zero supporting data'!AJ59))*kgtoGg),"ERROR"))</f>
        <v>422.19081741674233</v>
      </c>
      <c r="AT313" s="93">
        <f>IF('Net zero activities &amp; levers'!$C$7="Off",(('Activity data'!BM8*EF!$H7)*kgtoGg),IF('Net zero activities &amp; levers'!$C$7="On",((('Net zero supporting data'!AK79*EF!$H7)+('Net zero supporting data'!AK74*'Net zero supporting data'!AK59))*kgtoGg),"ERROR"))</f>
        <v>420.26074518236015</v>
      </c>
      <c r="AU313" s="93">
        <f>IF('Net zero activities &amp; levers'!$C$7="Off",(('Activity data'!BN8*EF!$H7)*kgtoGg),IF('Net zero activities &amp; levers'!$C$7="On",((('Net zero supporting data'!AL79*EF!$H7)+('Net zero supporting data'!AL74*'Net zero supporting data'!AL59))*kgtoGg),"ERROR"))</f>
        <v>417.33191079968799</v>
      </c>
      <c r="AV313" s="93">
        <f>IF('Net zero activities &amp; levers'!$C$7="Off",(('Activity data'!BO8*EF!$H7)*kgtoGg),IF('Net zero activities &amp; levers'!$C$7="On",((('Net zero supporting data'!AM79*EF!$H7)+('Net zero supporting data'!AM74*'Net zero supporting data'!AM59))*kgtoGg),"ERROR"))</f>
        <v>414.37000341411897</v>
      </c>
      <c r="AW313" s="93">
        <f>IF('Net zero activities &amp; levers'!$C$7="Off",(('Activity data'!BP8*EF!$H7)*kgtoGg),IF('Net zero activities &amp; levers'!$C$7="On",((('Net zero supporting data'!AN79*EF!$H7)+('Net zero supporting data'!AN74*'Net zero supporting data'!AN59))*kgtoGg),"ERROR"))</f>
        <v>411.04939658180723</v>
      </c>
      <c r="AY313" s="79"/>
    </row>
    <row r="314" spans="1:51" x14ac:dyDescent="0.25">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291.30873487096773</v>
      </c>
      <c r="S314" s="27">
        <f t="shared" si="72"/>
        <v>258.644557829505</v>
      </c>
      <c r="T314" s="27">
        <f t="shared" si="72"/>
        <v>263.63782159725537</v>
      </c>
      <c r="U314" s="27">
        <f t="shared" si="72"/>
        <v>266.23746471672149</v>
      </c>
      <c r="V314" s="27">
        <f t="shared" si="72"/>
        <v>268.02307278111425</v>
      </c>
      <c r="W314" s="27">
        <f t="shared" si="72"/>
        <v>270.24979270496834</v>
      </c>
      <c r="X314" s="27">
        <f t="shared" si="72"/>
        <v>271.90133128246976</v>
      </c>
      <c r="Y314" s="27">
        <f t="shared" si="72"/>
        <v>272.48664771283012</v>
      </c>
      <c r="Z314" s="27">
        <f t="shared" si="72"/>
        <v>272.98150993520676</v>
      </c>
      <c r="AA314" s="27">
        <f t="shared" ref="AA314:AW314" si="73">AA1383</f>
        <v>273.57202125939796</v>
      </c>
      <c r="AB314" s="27">
        <f t="shared" si="73"/>
        <v>276.16723181550663</v>
      </c>
      <c r="AC314" s="27">
        <f t="shared" si="73"/>
        <v>277.71423677901322</v>
      </c>
      <c r="AD314" s="27">
        <f t="shared" si="73"/>
        <v>278.19784113262864</v>
      </c>
      <c r="AE314" s="27">
        <f t="shared" si="73"/>
        <v>278.80650221264779</v>
      </c>
      <c r="AF314" s="27">
        <f t="shared" si="73"/>
        <v>280.682996008077</v>
      </c>
      <c r="AG314" s="27">
        <f t="shared" si="73"/>
        <v>283.0165956680982</v>
      </c>
      <c r="AH314" s="27">
        <f t="shared" si="73"/>
        <v>282.94976089238577</v>
      </c>
      <c r="AI314" s="27">
        <f t="shared" si="73"/>
        <v>282.6773308823702</v>
      </c>
      <c r="AJ314" s="27">
        <f t="shared" si="73"/>
        <v>282.92604730932356</v>
      </c>
      <c r="AK314" s="27">
        <f t="shared" si="73"/>
        <v>282.88862408082514</v>
      </c>
      <c r="AL314" s="27">
        <f t="shared" si="73"/>
        <v>283.37449858426822</v>
      </c>
      <c r="AM314" s="27">
        <f t="shared" si="73"/>
        <v>283.36960751726616</v>
      </c>
      <c r="AN314" s="27">
        <f t="shared" si="73"/>
        <v>285.72007430525349</v>
      </c>
      <c r="AO314" s="27">
        <f t="shared" si="73"/>
        <v>287.91818860477679</v>
      </c>
      <c r="AP314" s="27">
        <f t="shared" si="73"/>
        <v>290.09678135049057</v>
      </c>
      <c r="AQ314" s="27">
        <f t="shared" si="73"/>
        <v>292.28830777213687</v>
      </c>
      <c r="AR314" s="27">
        <f t="shared" si="73"/>
        <v>294.56029115658873</v>
      </c>
      <c r="AS314" s="27">
        <f t="shared" si="73"/>
        <v>297.29796248156612</v>
      </c>
      <c r="AT314" s="27">
        <f t="shared" si="73"/>
        <v>295.93884589481746</v>
      </c>
      <c r="AU314" s="27">
        <f t="shared" si="73"/>
        <v>293.87642184745857</v>
      </c>
      <c r="AV314" s="27">
        <f t="shared" si="73"/>
        <v>291.79070848169499</v>
      </c>
      <c r="AW314" s="27">
        <f t="shared" si="73"/>
        <v>289.45240645161033</v>
      </c>
      <c r="AY314" s="79"/>
    </row>
    <row r="315" spans="1:51" x14ac:dyDescent="0.25">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34.963976395761406</v>
      </c>
      <c r="T315" s="93">
        <f>IF('Net zero activities &amp; levers'!$C$7="Off",(('Activity data'!AM10*EF!$H9)*kgtoGg),IF('Net zero activities &amp; levers'!$C$7="On",((('Net zero supporting data'!K80*EF!$H9)+('Net zero supporting data'!K75*'Net zero supporting data'!K60))*kgtoGg),"ERROR"))</f>
        <v>36.497612487541794</v>
      </c>
      <c r="U315" s="93">
        <f>IF('Net zero activities &amp; levers'!$C$7="Off",(('Activity data'!AN10*EF!$H9)*kgtoGg),IF('Net zero activities &amp; levers'!$C$7="On",((('Net zero supporting data'!L80*EF!$H9)+('Net zero supporting data'!L75*'Net zero supporting data'!L60))*kgtoGg),"ERROR"))</f>
        <v>37.733305691645874</v>
      </c>
      <c r="V315" s="93">
        <f>IF('Net zero activities &amp; levers'!$C$7="Off",(('Activity data'!AO10*EF!$H9)*kgtoGg),IF('Net zero activities &amp; levers'!$C$7="On",((('Net zero supporting data'!M80*EF!$H9)+('Net zero supporting data'!M75*'Net zero supporting data'!M60))*kgtoGg),"ERROR"))</f>
        <v>38.877531015162873</v>
      </c>
      <c r="W315" s="93">
        <f>IF('Net zero activities &amp; levers'!$C$7="Off",(('Activity data'!AP10*EF!$H9)*kgtoGg),IF('Net zero activities &amp; levers'!$C$7="On",((('Net zero supporting data'!N80*EF!$H9)+('Net zero supporting data'!N75*'Net zero supporting data'!N60))*kgtoGg),"ERROR"))</f>
        <v>40.109336867070091</v>
      </c>
      <c r="X315" s="93">
        <f>IF('Net zero activities &amp; levers'!$C$7="Off",(('Activity data'!AQ10*EF!$H9)*kgtoGg),IF('Net zero activities &amp; levers'!$C$7="On",((('Net zero supporting data'!O80*EF!$H9)+('Net zero supporting data'!O75*'Net zero supporting data'!O60))*kgtoGg),"ERROR"))</f>
        <v>41.279815018110689</v>
      </c>
      <c r="Y315" s="93">
        <f>IF('Net zero activities &amp; levers'!$C$7="Off",(('Activity data'!AR10*EF!$H9)*kgtoGg),IF('Net zero activities &amp; levers'!$C$7="On",((('Net zero supporting data'!P80*EF!$H9)+('Net zero supporting data'!P75*'Net zero supporting data'!P60))*kgtoGg),"ERROR"))</f>
        <v>42.307713439261846</v>
      </c>
      <c r="Z315" s="93">
        <f>IF('Net zero activities &amp; levers'!$C$7="Off",(('Activity data'!AS10*EF!$H9)*kgtoGg),IF('Net zero activities &amp; levers'!$C$7="On",((('Net zero supporting data'!Q80*EF!$H9)+('Net zero supporting data'!Q75*'Net zero supporting data'!Q60))*kgtoGg),"ERROR"))</f>
        <v>43.337638673567746</v>
      </c>
      <c r="AA315" s="93">
        <f>IF('Net zero activities &amp; levers'!$C$7="Off",(('Activity data'!AT10*EF!$H9)*kgtoGg),IF('Net zero activities &amp; levers'!$C$7="On",((('Net zero supporting data'!R80*EF!$H9)+('Net zero supporting data'!R75*'Net zero supporting data'!R60))*kgtoGg),"ERROR"))</f>
        <v>44.399551439206782</v>
      </c>
      <c r="AB315" s="93">
        <f>IF('Net zero activities &amp; levers'!$C$7="Off",(('Activity data'!AU10*EF!$H9)*kgtoGg),IF('Net zero activities &amp; levers'!$C$7="On",((('Net zero supporting data'!S80*EF!$H9)+('Net zero supporting data'!S75*'Net zero supporting data'!S60))*kgtoGg),"ERROR"))</f>
        <v>45.81186523573659</v>
      </c>
      <c r="AC315" s="93">
        <f>IF('Net zero activities &amp; levers'!$C$7="Off",(('Activity data'!AV10*EF!$H9)*kgtoGg),IF('Net zero activities &amp; levers'!$C$7="On",((('Net zero supporting data'!T80*EF!$H9)+('Net zero supporting data'!T75*'Net zero supporting data'!T60))*kgtoGg),"ERROR"))</f>
        <v>47.079649204126177</v>
      </c>
      <c r="AD315" s="93">
        <f>IF('Net zero activities &amp; levers'!$C$7="Off",(('Activity data'!AW10*EF!$H9)*kgtoGg),IF('Net zero activities &amp; levers'!$C$7="On",((('Net zero supporting data'!U80*EF!$H9)+('Net zero supporting data'!U75*'Net zero supporting data'!U60))*kgtoGg),"ERROR"))</f>
        <v>48.725639989018426</v>
      </c>
      <c r="AE315" s="93">
        <f>IF('Net zero activities &amp; levers'!$C$7="Off",(('Activity data'!AX10*EF!$H9)*kgtoGg),IF('Net zero activities &amp; levers'!$C$7="On",((('Net zero supporting data'!V80*EF!$H9)+('Net zero supporting data'!V75*'Net zero supporting data'!V60))*kgtoGg),"ERROR"))</f>
        <v>50.454759475729148</v>
      </c>
      <c r="AF315" s="93">
        <f>IF('Net zero activities &amp; levers'!$C$7="Off",(('Activity data'!AY10*EF!$H9)*kgtoGg),IF('Net zero activities &amp; levers'!$C$7="On",((('Net zero supporting data'!W80*EF!$H9)+('Net zero supporting data'!W75*'Net zero supporting data'!W60))*kgtoGg),"ERROR"))</f>
        <v>52.486360439556769</v>
      </c>
      <c r="AG315" s="93">
        <f>IF('Net zero activities &amp; levers'!$C$7="Off",(('Activity data'!AZ10*EF!$H9)*kgtoGg),IF('Net zero activities &amp; levers'!$C$7="On",((('Net zero supporting data'!X80*EF!$H9)+('Net zero supporting data'!X75*'Net zero supporting data'!X60))*kgtoGg),"ERROR"))</f>
        <v>54.691251862588167</v>
      </c>
      <c r="AH315" s="93">
        <f>IF('Net zero activities &amp; levers'!$C$7="Off",(('Activity data'!BA10*EF!$H9)*kgtoGg),IF('Net zero activities &amp; levers'!$C$7="On",((('Net zero supporting data'!Y80*EF!$H9)+('Net zero supporting data'!Y75*'Net zero supporting data'!Y60))*kgtoGg),"ERROR"))</f>
        <v>56.512452453059495</v>
      </c>
      <c r="AI315" s="93">
        <f>IF('Net zero activities &amp; levers'!$C$7="Off",(('Activity data'!BB10*EF!$H9)*kgtoGg),IF('Net zero activities &amp; levers'!$C$7="On",((('Net zero supporting data'!Z80*EF!$H9)+('Net zero supporting data'!Z75*'Net zero supporting data'!Z60))*kgtoGg),"ERROR"))</f>
        <v>58.360185924306009</v>
      </c>
      <c r="AJ315" s="93">
        <f>IF('Net zero activities &amp; levers'!$C$7="Off",(('Activity data'!BC10*EF!$H9)*kgtoGg),IF('Net zero activities &amp; levers'!$C$7="On",((('Net zero supporting data'!AA80*EF!$H9)+('Net zero supporting data'!AA75*'Net zero supporting data'!AA60))*kgtoGg),"ERROR"))</f>
        <v>60.389335908393399</v>
      </c>
      <c r="AK315" s="93">
        <f>IF('Net zero activities &amp; levers'!$C$7="Off",(('Activity data'!BD10*EF!$H9)*kgtoGg),IF('Net zero activities &amp; levers'!$C$7="On",((('Net zero supporting data'!AB80*EF!$H9)+('Net zero supporting data'!AB75*'Net zero supporting data'!AB60))*kgtoGg),"ERROR"))</f>
        <v>62.437293405330678</v>
      </c>
      <c r="AL315" s="93">
        <f>IF('Net zero activities &amp; levers'!$C$7="Off",(('Activity data'!BE10*EF!$H9)*kgtoGg),IF('Net zero activities &amp; levers'!$C$7="On",((('Net zero supporting data'!AC80*EF!$H9)+('Net zero supporting data'!AC75*'Net zero supporting data'!AC60))*kgtoGg),"ERROR"))</f>
        <v>64.687328166127415</v>
      </c>
      <c r="AM315" s="93">
        <f>IF('Net zero activities &amp; levers'!$C$7="Off",(('Activity data'!BF10*EF!$H9)*kgtoGg),IF('Net zero activities &amp; levers'!$C$7="On",((('Net zero supporting data'!AD80*EF!$H9)+('Net zero supporting data'!AD75*'Net zero supporting data'!AD60))*kgtoGg),"ERROR"))</f>
        <v>66.917440313314131</v>
      </c>
      <c r="AN315" s="93">
        <f>IF('Net zero activities &amp; levers'!$C$7="Off",(('Activity data'!BG10*EF!$H9)*kgtoGg),IF('Net zero activities &amp; levers'!$C$7="On",((('Net zero supporting data'!AE80*EF!$H9)+('Net zero supporting data'!AE75*'Net zero supporting data'!AE60))*kgtoGg),"ERROR"))</f>
        <v>69.376253099010469</v>
      </c>
      <c r="AO315" s="93">
        <f>IF('Net zero activities &amp; levers'!$C$7="Off",(('Activity data'!BH10*EF!$H9)*kgtoGg),IF('Net zero activities &amp; levers'!$C$7="On",((('Net zero supporting data'!AF80*EF!$H9)+('Net zero supporting data'!AF75*'Net zero supporting data'!AF60))*kgtoGg),"ERROR"))</f>
        <v>71.889327005864232</v>
      </c>
      <c r="AP315" s="93">
        <f>IF('Net zero activities &amp; levers'!$C$7="Off",(('Activity data'!BI10*EF!$H9)*kgtoGg),IF('Net zero activities &amp; levers'!$C$7="On",((('Net zero supporting data'!AG80*EF!$H9)+('Net zero supporting data'!AG75*'Net zero supporting data'!AG60))*kgtoGg),"ERROR"))</f>
        <v>74.49206773188557</v>
      </c>
      <c r="AQ315" s="93">
        <f>IF('Net zero activities &amp; levers'!$C$7="Off",(('Activity data'!BJ10*EF!$H9)*kgtoGg),IF('Net zero activities &amp; levers'!$C$7="On",((('Net zero supporting data'!AH80*EF!$H9)+('Net zero supporting data'!AH75*'Net zero supporting data'!AH60))*kgtoGg),"ERROR"))</f>
        <v>77.197338817748658</v>
      </c>
      <c r="AR315" s="93">
        <f>IF('Net zero activities &amp; levers'!$C$7="Off",(('Activity data'!BK10*EF!$H9)*kgtoGg),IF('Net zero activities &amp; levers'!$C$7="On",((('Net zero supporting data'!AI80*EF!$H9)+('Net zero supporting data'!AI75*'Net zero supporting data'!AI60))*kgtoGg),"ERROR"))</f>
        <v>80.028789551630112</v>
      </c>
      <c r="AS315" s="93">
        <f>IF('Net zero activities &amp; levers'!$C$7="Off",(('Activity data'!BL10*EF!$H9)*kgtoGg),IF('Net zero activities &amp; levers'!$C$7="On",((('Net zero supporting data'!AJ80*EF!$H9)+('Net zero supporting data'!AJ75*'Net zero supporting data'!AJ60))*kgtoGg),"ERROR"))</f>
        <v>83.101338963756518</v>
      </c>
      <c r="AT315" s="93">
        <f>IF('Net zero activities &amp; levers'!$C$7="Off",(('Activity data'!BM10*EF!$H9)*kgtoGg),IF('Net zero activities &amp; levers'!$C$7="On",((('Net zero supporting data'!AK80*EF!$H9)+('Net zero supporting data'!AK75*'Net zero supporting data'!AK60))*kgtoGg),"ERROR"))</f>
        <v>85.119790686428615</v>
      </c>
      <c r="AU315" s="93">
        <f>IF('Net zero activities &amp; levers'!$C$7="Off",(('Activity data'!BN10*EF!$H9)*kgtoGg),IF('Net zero activities &amp; levers'!$C$7="On",((('Net zero supporting data'!AL80*EF!$H9)+('Net zero supporting data'!AL75*'Net zero supporting data'!AL60))*kgtoGg),"ERROR"))</f>
        <v>86.99211656376653</v>
      </c>
      <c r="AV315" s="93">
        <f>IF('Net zero activities &amp; levers'!$C$7="Off",(('Activity data'!BO10*EF!$H9)*kgtoGg),IF('Net zero activities &amp; levers'!$C$7="On",((('Net zero supporting data'!AM80*EF!$H9)+('Net zero supporting data'!AM75*'Net zero supporting data'!AM60))*kgtoGg),"ERROR"))</f>
        <v>88.910503904639995</v>
      </c>
      <c r="AW315" s="93">
        <f>IF('Net zero activities &amp; levers'!$C$7="Off",(('Activity data'!BP10*EF!$H9)*kgtoGg),IF('Net zero activities &amp; levers'!$C$7="On",((('Net zero supporting data'!AN80*EF!$H9)+('Net zero supporting data'!AN75*'Net zero supporting data'!AN60))*kgtoGg),"ERROR"))</f>
        <v>90.805264059143951</v>
      </c>
      <c r="AY315" s="79"/>
    </row>
    <row r="316" spans="1:51" x14ac:dyDescent="0.25">
      <c r="A316" s="95" t="str">
        <f t="shared" si="71"/>
        <v>GS Sheep</v>
      </c>
      <c r="B316" s="95" t="s">
        <v>1021</v>
      </c>
      <c r="C316" s="95" t="s">
        <v>152</v>
      </c>
      <c r="D316" t="s">
        <v>15</v>
      </c>
      <c r="E316" t="s">
        <v>16</v>
      </c>
      <c r="F316" t="s">
        <v>18</v>
      </c>
      <c r="G316" t="s">
        <v>122</v>
      </c>
      <c r="H316" t="s">
        <v>1020</v>
      </c>
      <c r="I316" t="s">
        <v>121</v>
      </c>
      <c r="J316" t="s">
        <v>286</v>
      </c>
      <c r="K316" s="27">
        <f t="shared" si="72"/>
        <v>132.5903429327976</v>
      </c>
      <c r="L316" s="27">
        <f t="shared" ref="L316:AW316" si="74">L1385</f>
        <v>132.66203410931632</v>
      </c>
      <c r="M316" s="27">
        <f t="shared" si="74"/>
        <v>132.83344502276299</v>
      </c>
      <c r="N316" s="27">
        <f t="shared" si="74"/>
        <v>133.08619178866664</v>
      </c>
      <c r="O316" s="27">
        <f t="shared" si="74"/>
        <v>133.41866827856941</v>
      </c>
      <c r="P316" s="27">
        <f t="shared" si="74"/>
        <v>133.8273636783253</v>
      </c>
      <c r="Q316" s="27">
        <f t="shared" si="74"/>
        <v>134.2863843975903</v>
      </c>
      <c r="R316" s="27">
        <f t="shared" si="74"/>
        <v>134.79283247693314</v>
      </c>
      <c r="S316" s="27">
        <f t="shared" si="74"/>
        <v>135.15163149297337</v>
      </c>
      <c r="T316" s="27">
        <f t="shared" si="74"/>
        <v>135.73297226938038</v>
      </c>
      <c r="U316" s="27">
        <f t="shared" si="74"/>
        <v>136.37634861220499</v>
      </c>
      <c r="V316" s="27">
        <f t="shared" si="74"/>
        <v>137.05142671760032</v>
      </c>
      <c r="W316" s="27">
        <f t="shared" si="74"/>
        <v>137.76463297256313</v>
      </c>
      <c r="X316" s="27">
        <f t="shared" si="74"/>
        <v>138.51148304631639</v>
      </c>
      <c r="Y316" s="27">
        <f t="shared" si="74"/>
        <v>139.2033811270056</v>
      </c>
      <c r="Z316" s="27">
        <f t="shared" si="74"/>
        <v>139.83981681448427</v>
      </c>
      <c r="AA316" s="27">
        <f t="shared" si="74"/>
        <v>140.41803750246495</v>
      </c>
      <c r="AB316" s="27">
        <f t="shared" si="74"/>
        <v>140.94146440662465</v>
      </c>
      <c r="AC316" s="27">
        <f t="shared" si="74"/>
        <v>141.39689553734058</v>
      </c>
      <c r="AD316" s="27">
        <f t="shared" si="74"/>
        <v>141.84722228245158</v>
      </c>
      <c r="AE316" s="27">
        <f t="shared" si="74"/>
        <v>142.28742938202578</v>
      </c>
      <c r="AF316" s="27">
        <f t="shared" si="74"/>
        <v>142.72055070047261</v>
      </c>
      <c r="AG316" s="27">
        <f t="shared" si="74"/>
        <v>143.14265299866611</v>
      </c>
      <c r="AH316" s="27">
        <f t="shared" si="74"/>
        <v>143.54160981901757</v>
      </c>
      <c r="AI316" s="27">
        <f t="shared" si="74"/>
        <v>143.93152461477476</v>
      </c>
      <c r="AJ316" s="27">
        <f t="shared" si="74"/>
        <v>144.31443145146557</v>
      </c>
      <c r="AK316" s="27">
        <f t="shared" si="74"/>
        <v>144.68626708215652</v>
      </c>
      <c r="AL316" s="27">
        <f t="shared" si="74"/>
        <v>145.04964158167502</v>
      </c>
      <c r="AM316" s="27">
        <f t="shared" si="74"/>
        <v>145.39951303697748</v>
      </c>
      <c r="AN316" s="27">
        <f t="shared" si="74"/>
        <v>145.74335361468056</v>
      </c>
      <c r="AO316" s="27">
        <f t="shared" si="74"/>
        <v>146.0756333051672</v>
      </c>
      <c r="AP316" s="27">
        <f t="shared" si="74"/>
        <v>146.39631456756203</v>
      </c>
      <c r="AQ316" s="27">
        <f t="shared" si="74"/>
        <v>146.70496316828388</v>
      </c>
      <c r="AR316" s="27">
        <f t="shared" si="74"/>
        <v>147.00136257162529</v>
      </c>
      <c r="AS316" s="27">
        <f t="shared" si="74"/>
        <v>147.28908217664724</v>
      </c>
      <c r="AT316" s="27">
        <f t="shared" si="74"/>
        <v>147.54449688857525</v>
      </c>
      <c r="AU316" s="27">
        <f t="shared" si="74"/>
        <v>147.78351401598343</v>
      </c>
      <c r="AV316" s="27">
        <f t="shared" si="74"/>
        <v>148.00907150542642</v>
      </c>
      <c r="AW316" s="27">
        <f t="shared" si="74"/>
        <v>148.2194787996113</v>
      </c>
      <c r="AY316" s="79"/>
    </row>
    <row r="317" spans="1:51" x14ac:dyDescent="0.25">
      <c r="A317" s="95" t="str">
        <f t="shared" si="71"/>
        <v>GS Sheep</v>
      </c>
      <c r="B317" s="95" t="s">
        <v>1021</v>
      </c>
      <c r="C317" s="95" t="s">
        <v>152</v>
      </c>
      <c r="D317" t="s">
        <v>15</v>
      </c>
      <c r="E317" t="s">
        <v>16</v>
      </c>
      <c r="F317" t="s">
        <v>18</v>
      </c>
      <c r="G317" t="s">
        <v>123</v>
      </c>
      <c r="H317" t="s">
        <v>1020</v>
      </c>
      <c r="I317" t="s">
        <v>121</v>
      </c>
      <c r="J317" t="s">
        <v>286</v>
      </c>
      <c r="K317" s="27">
        <f t="shared" si="72"/>
        <v>14.369321450610601</v>
      </c>
      <c r="L317" s="27">
        <f t="shared" ref="L317:AW317" si="75">L1386</f>
        <v>14.377090896995487</v>
      </c>
      <c r="M317" s="27">
        <f t="shared" si="75"/>
        <v>14.39566735181849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14.646898066183509</v>
      </c>
      <c r="T317" s="27">
        <f t="shared" si="75"/>
        <v>14.709900184616627</v>
      </c>
      <c r="U317" s="27">
        <f t="shared" si="75"/>
        <v>14.779625334120546</v>
      </c>
      <c r="V317" s="27">
        <f t="shared" si="75"/>
        <v>14.852786124613493</v>
      </c>
      <c r="W317" s="27">
        <f t="shared" si="75"/>
        <v>14.930079008178485</v>
      </c>
      <c r="X317" s="27">
        <f t="shared" si="75"/>
        <v>15.011018000776245</v>
      </c>
      <c r="Y317" s="27">
        <f t="shared" si="75"/>
        <v>15.086001636179642</v>
      </c>
      <c r="Z317" s="27">
        <f t="shared" si="75"/>
        <v>15.154974600377015</v>
      </c>
      <c r="AA317" s="27">
        <f t="shared" si="75"/>
        <v>15.217638582920591</v>
      </c>
      <c r="AB317" s="27">
        <f t="shared" si="75"/>
        <v>15.27436435400922</v>
      </c>
      <c r="AC317" s="27">
        <f t="shared" si="75"/>
        <v>15.323721163646475</v>
      </c>
      <c r="AD317" s="27">
        <f t="shared" si="75"/>
        <v>15.372524791536531</v>
      </c>
      <c r="AE317" s="27">
        <f t="shared" si="75"/>
        <v>15.420231714821497</v>
      </c>
      <c r="AF317" s="27">
        <f t="shared" si="75"/>
        <v>15.467170724965168</v>
      </c>
      <c r="AG317" s="27">
        <f t="shared" si="75"/>
        <v>15.512915561833548</v>
      </c>
      <c r="AH317" s="27">
        <f t="shared" si="75"/>
        <v>15.556152034941164</v>
      </c>
      <c r="AI317" s="27">
        <f t="shared" si="75"/>
        <v>15.59840858933762</v>
      </c>
      <c r="AJ317" s="27">
        <f t="shared" si="75"/>
        <v>15.639905664466506</v>
      </c>
      <c r="AK317" s="27">
        <f t="shared" si="75"/>
        <v>15.680202910751605</v>
      </c>
      <c r="AL317" s="27">
        <f t="shared" si="75"/>
        <v>15.719583191962446</v>
      </c>
      <c r="AM317" s="27">
        <f t="shared" si="75"/>
        <v>15.757500096741722</v>
      </c>
      <c r="AN317" s="27">
        <f t="shared" si="75"/>
        <v>15.794763412300707</v>
      </c>
      <c r="AO317" s="27">
        <f t="shared" si="75"/>
        <v>15.830773830393765</v>
      </c>
      <c r="AP317" s="27">
        <f t="shared" si="75"/>
        <v>15.865527282572971</v>
      </c>
      <c r="AQ317" s="27">
        <f t="shared" si="75"/>
        <v>15.898976709288013</v>
      </c>
      <c r="AR317" s="27">
        <f t="shared" si="75"/>
        <v>15.93109864373795</v>
      </c>
      <c r="AS317" s="27">
        <f t="shared" si="75"/>
        <v>15.962279915320442</v>
      </c>
      <c r="AT317" s="27">
        <f t="shared" si="75"/>
        <v>15.989960182357452</v>
      </c>
      <c r="AU317" s="27">
        <f t="shared" si="75"/>
        <v>16.015863380584115</v>
      </c>
      <c r="AV317" s="27">
        <f t="shared" si="75"/>
        <v>16.040307906480258</v>
      </c>
      <c r="AW317" s="27">
        <f t="shared" si="75"/>
        <v>16.063110547900592</v>
      </c>
      <c r="AY317" s="79"/>
    </row>
    <row r="318" spans="1:51" x14ac:dyDescent="0.25">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15.722377740059782</v>
      </c>
      <c r="T318" s="27">
        <f t="shared" si="76"/>
        <v>15.834367630628387</v>
      </c>
      <c r="U318" s="27">
        <f t="shared" si="76"/>
        <v>15.955637842097104</v>
      </c>
      <c r="V318" s="27">
        <f t="shared" si="76"/>
        <v>16.080909725931154</v>
      </c>
      <c r="W318" s="27">
        <f t="shared" si="76"/>
        <v>16.211380657417489</v>
      </c>
      <c r="X318" s="27">
        <f t="shared" si="76"/>
        <v>16.346321365102778</v>
      </c>
      <c r="Y318" s="27">
        <f t="shared" si="76"/>
        <v>16.47034507082871</v>
      </c>
      <c r="Z318" s="27">
        <f t="shared" si="76"/>
        <v>16.583510185205739</v>
      </c>
      <c r="AA318" s="27">
        <f t="shared" si="76"/>
        <v>16.68547569357975</v>
      </c>
      <c r="AB318" s="27">
        <f t="shared" si="76"/>
        <v>16.776963464218198</v>
      </c>
      <c r="AC318" s="27">
        <f t="shared" si="76"/>
        <v>16.855810068717236</v>
      </c>
      <c r="AD318" s="27">
        <f t="shared" si="76"/>
        <v>16.932979910801585</v>
      </c>
      <c r="AE318" s="27">
        <f t="shared" si="76"/>
        <v>17.007660011154073</v>
      </c>
      <c r="AF318" s="27">
        <f t="shared" si="76"/>
        <v>17.080422053016829</v>
      </c>
      <c r="AG318" s="27">
        <f t="shared" si="76"/>
        <v>17.15063599642793</v>
      </c>
      <c r="AH318" s="27">
        <f t="shared" si="76"/>
        <v>17.216272534196932</v>
      </c>
      <c r="AI318" s="27">
        <f t="shared" si="76"/>
        <v>17.279792138015079</v>
      </c>
      <c r="AJ318" s="27">
        <f t="shared" si="76"/>
        <v>17.341577796621088</v>
      </c>
      <c r="AK318" s="27">
        <f t="shared" si="76"/>
        <v>17.400970618238546</v>
      </c>
      <c r="AL318" s="27">
        <f t="shared" si="76"/>
        <v>17.458447345194678</v>
      </c>
      <c r="AM318" s="27">
        <f t="shared" si="76"/>
        <v>17.513182915700931</v>
      </c>
      <c r="AN318" s="27">
        <f t="shared" si="76"/>
        <v>17.566473155171398</v>
      </c>
      <c r="AO318" s="27">
        <f t="shared" si="76"/>
        <v>17.617407917590594</v>
      </c>
      <c r="AP318" s="27">
        <f t="shared" si="76"/>
        <v>17.666007841689598</v>
      </c>
      <c r="AQ318" s="27">
        <f t="shared" si="76"/>
        <v>17.712225410509799</v>
      </c>
      <c r="AR318" s="27">
        <f t="shared" si="76"/>
        <v>17.756048839799433</v>
      </c>
      <c r="AS318" s="27">
        <f t="shared" si="76"/>
        <v>17.798100301504366</v>
      </c>
      <c r="AT318" s="27">
        <f t="shared" si="76"/>
        <v>17.834443529113358</v>
      </c>
      <c r="AU318" s="27">
        <f t="shared" si="76"/>
        <v>17.867775366729134</v>
      </c>
      <c r="AV318" s="27">
        <f t="shared" si="76"/>
        <v>17.898609684634245</v>
      </c>
      <c r="AW318" s="27">
        <f t="shared" si="76"/>
        <v>17.926684999205985</v>
      </c>
      <c r="AY318" s="79"/>
    </row>
    <row r="319" spans="1:51" x14ac:dyDescent="0.25">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22.864295641209335</v>
      </c>
      <c r="Q319" s="27">
        <f t="shared" si="77"/>
        <v>23.006172492556328</v>
      </c>
      <c r="R319" s="27">
        <f t="shared" si="77"/>
        <v>23.157535130977113</v>
      </c>
      <c r="S319" s="27">
        <f t="shared" si="77"/>
        <v>23.267506290092879</v>
      </c>
      <c r="T319" s="27">
        <f t="shared" si="77"/>
        <v>23.433239840470087</v>
      </c>
      <c r="U319" s="27">
        <f t="shared" si="77"/>
        <v>23.612707313825592</v>
      </c>
      <c r="V319" s="27">
        <f t="shared" si="77"/>
        <v>23.798096851799468</v>
      </c>
      <c r="W319" s="27">
        <f t="shared" si="77"/>
        <v>23.991180446992438</v>
      </c>
      <c r="X319" s="27">
        <f t="shared" si="77"/>
        <v>24.190878852460532</v>
      </c>
      <c r="Y319" s="27">
        <f t="shared" si="77"/>
        <v>24.374421214869628</v>
      </c>
      <c r="Z319" s="27">
        <f t="shared" si="77"/>
        <v>24.541893975931572</v>
      </c>
      <c r="AA319" s="27">
        <f t="shared" si="77"/>
        <v>24.692792468938759</v>
      </c>
      <c r="AB319" s="27">
        <f t="shared" si="77"/>
        <v>24.828184984879453</v>
      </c>
      <c r="AC319" s="27">
        <f t="shared" si="77"/>
        <v>24.944869871635447</v>
      </c>
      <c r="AD319" s="27">
        <f t="shared" si="77"/>
        <v>25.059073322016115</v>
      </c>
      <c r="AE319" s="27">
        <f t="shared" si="77"/>
        <v>25.169592210025591</v>
      </c>
      <c r="AF319" s="27">
        <f t="shared" si="77"/>
        <v>25.277272568220265</v>
      </c>
      <c r="AG319" s="27">
        <f t="shared" si="77"/>
        <v>25.381182002084557</v>
      </c>
      <c r="AH319" s="27">
        <f t="shared" si="77"/>
        <v>25.47831734513823</v>
      </c>
      <c r="AI319" s="27">
        <f t="shared" si="77"/>
        <v>25.572319843094832</v>
      </c>
      <c r="AJ319" s="27">
        <f t="shared" si="77"/>
        <v>25.663756280001568</v>
      </c>
      <c r="AK319" s="27">
        <f t="shared" si="77"/>
        <v>25.751651563616939</v>
      </c>
      <c r="AL319" s="27">
        <f t="shared" si="77"/>
        <v>25.836711223682116</v>
      </c>
      <c r="AM319" s="27">
        <f t="shared" si="77"/>
        <v>25.917714253382961</v>
      </c>
      <c r="AN319" s="27">
        <f t="shared" si="77"/>
        <v>25.996578341409567</v>
      </c>
      <c r="AO319" s="27">
        <f t="shared" si="77"/>
        <v>26.071956565019693</v>
      </c>
      <c r="AP319" s="27">
        <f t="shared" si="77"/>
        <v>26.143879467418255</v>
      </c>
      <c r="AQ319" s="27">
        <f t="shared" si="77"/>
        <v>26.212276728380683</v>
      </c>
      <c r="AR319" s="27">
        <f t="shared" si="77"/>
        <v>26.277130908423185</v>
      </c>
      <c r="AS319" s="27">
        <f t="shared" si="77"/>
        <v>26.339362758204672</v>
      </c>
      <c r="AT319" s="27">
        <f t="shared" si="77"/>
        <v>26.393147007061629</v>
      </c>
      <c r="AU319" s="27">
        <f t="shared" si="77"/>
        <v>26.442474707630055</v>
      </c>
      <c r="AV319" s="27">
        <f t="shared" si="77"/>
        <v>26.488106335216514</v>
      </c>
      <c r="AW319" s="27">
        <f t="shared" si="77"/>
        <v>26.529654920881757</v>
      </c>
      <c r="AY319" s="79"/>
    </row>
    <row r="320" spans="1:51" x14ac:dyDescent="0.25">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5.5483103177944022</v>
      </c>
      <c r="S320" s="27">
        <f t="shared" si="78"/>
        <v>5.2594752763681871</v>
      </c>
      <c r="T320" s="27">
        <f t="shared" si="78"/>
        <v>5.3200773987468288</v>
      </c>
      <c r="U320" s="27">
        <f t="shared" si="78"/>
        <v>5.3545163749368081</v>
      </c>
      <c r="V320" s="27">
        <f t="shared" si="78"/>
        <v>5.3801734099945513</v>
      </c>
      <c r="W320" s="27">
        <f t="shared" si="78"/>
        <v>5.4100424005182939</v>
      </c>
      <c r="X320" s="27">
        <f t="shared" si="78"/>
        <v>5.4334851067530554</v>
      </c>
      <c r="Y320" s="27">
        <f t="shared" si="78"/>
        <v>5.4482182607696963</v>
      </c>
      <c r="Z320" s="27">
        <f t="shared" si="78"/>
        <v>5.4645781472734996</v>
      </c>
      <c r="AA320" s="27">
        <f t="shared" si="78"/>
        <v>5.4846325540790337</v>
      </c>
      <c r="AB320" s="27">
        <f t="shared" si="78"/>
        <v>5.5291325404289164</v>
      </c>
      <c r="AC320" s="27">
        <f t="shared" si="78"/>
        <v>5.5654149310972549</v>
      </c>
      <c r="AD320" s="27">
        <f t="shared" si="78"/>
        <v>5.617075468057485</v>
      </c>
      <c r="AE320" s="27">
        <f t="shared" si="78"/>
        <v>5.6725961228803161</v>
      </c>
      <c r="AF320" s="27">
        <f t="shared" si="78"/>
        <v>5.7452958261110387</v>
      </c>
      <c r="AG320" s="27">
        <f t="shared" si="78"/>
        <v>5.8266619535507118</v>
      </c>
      <c r="AH320" s="27">
        <f t="shared" si="78"/>
        <v>5.8832676592940976</v>
      </c>
      <c r="AI320" s="27">
        <f t="shared" si="78"/>
        <v>5.9400353043652414</v>
      </c>
      <c r="AJ320" s="27">
        <f t="shared" si="78"/>
        <v>6.0059494822867201</v>
      </c>
      <c r="AK320" s="27">
        <f t="shared" si="78"/>
        <v>6.071414002819111</v>
      </c>
      <c r="AL320" s="27">
        <f t="shared" si="78"/>
        <v>6.1467944588042647</v>
      </c>
      <c r="AM320" s="27">
        <f t="shared" si="78"/>
        <v>6.2194412555818364</v>
      </c>
      <c r="AN320" s="27">
        <f t="shared" si="78"/>
        <v>6.307766252188495</v>
      </c>
      <c r="AO320" s="27">
        <f t="shared" si="78"/>
        <v>6.3974338322939595</v>
      </c>
      <c r="AP320" s="27">
        <f t="shared" si="78"/>
        <v>6.4903535752187125</v>
      </c>
      <c r="AQ320" s="27">
        <f t="shared" si="78"/>
        <v>6.5871606200362107</v>
      </c>
      <c r="AR320" s="27">
        <f t="shared" si="78"/>
        <v>6.68903218902632</v>
      </c>
      <c r="AS320" s="27">
        <f t="shared" si="78"/>
        <v>6.8017351840427605</v>
      </c>
      <c r="AT320" s="27">
        <f t="shared" si="78"/>
        <v>6.85860610660351</v>
      </c>
      <c r="AU320" s="27">
        <f t="shared" si="78"/>
        <v>6.9074844547049681</v>
      </c>
      <c r="AV320" s="27">
        <f t="shared" si="78"/>
        <v>6.9583121868742142</v>
      </c>
      <c r="AW320" s="27">
        <f t="shared" si="78"/>
        <v>7.0076128657995085</v>
      </c>
      <c r="AY320" s="79"/>
    </row>
    <row r="321" spans="1:51" x14ac:dyDescent="0.25">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5">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1.8300977880312244</v>
      </c>
      <c r="M322" s="27">
        <f t="shared" si="80"/>
        <v>1.8309187348828144</v>
      </c>
      <c r="N322" s="27">
        <f t="shared" si="80"/>
        <v>1.8141094978660446</v>
      </c>
      <c r="O322" s="27">
        <f t="shared" si="80"/>
        <v>1.7866561368117295</v>
      </c>
      <c r="P322" s="27">
        <f t="shared" si="80"/>
        <v>1.7489975228040078</v>
      </c>
      <c r="Q322" s="27">
        <f t="shared" si="80"/>
        <v>1.721653192801009</v>
      </c>
      <c r="R322" s="27">
        <f t="shared" si="80"/>
        <v>1.6967284692901876</v>
      </c>
      <c r="S322" s="27">
        <f t="shared" si="80"/>
        <v>1.5128195936552193</v>
      </c>
      <c r="T322" s="27">
        <f t="shared" si="80"/>
        <v>1.5352610164525544</v>
      </c>
      <c r="U322" s="27">
        <f t="shared" si="80"/>
        <v>1.5434846686536063</v>
      </c>
      <c r="V322" s="27">
        <f t="shared" si="80"/>
        <v>1.5471028366184814</v>
      </c>
      <c r="W322" s="27">
        <f t="shared" si="80"/>
        <v>1.5535832373971232</v>
      </c>
      <c r="X322" s="27">
        <f t="shared" si="80"/>
        <v>1.5568584552116209</v>
      </c>
      <c r="Y322" s="27">
        <f t="shared" si="80"/>
        <v>1.5543203031401964</v>
      </c>
      <c r="Z322" s="27">
        <f t="shared" si="80"/>
        <v>1.5517629605676078</v>
      </c>
      <c r="AA322" s="27">
        <f t="shared" si="80"/>
        <v>1.5502733755592972</v>
      </c>
      <c r="AB322" s="27">
        <f t="shared" si="80"/>
        <v>1.5611227204151548</v>
      </c>
      <c r="AC322" s="27">
        <f t="shared" si="80"/>
        <v>1.5662213296531822</v>
      </c>
      <c r="AD322" s="27">
        <f t="shared" si="80"/>
        <v>1.5792100315820725</v>
      </c>
      <c r="AE322" s="27">
        <f t="shared" si="80"/>
        <v>1.5937061532018377</v>
      </c>
      <c r="AF322" s="27">
        <f t="shared" si="80"/>
        <v>1.6166540896150841</v>
      </c>
      <c r="AG322" s="27">
        <f t="shared" si="80"/>
        <v>1.6433256281808291</v>
      </c>
      <c r="AH322" s="27">
        <f t="shared" si="80"/>
        <v>1.656263047137543</v>
      </c>
      <c r="AI322" s="27">
        <f t="shared" si="80"/>
        <v>1.6687023432258052</v>
      </c>
      <c r="AJ322" s="27">
        <f t="shared" si="80"/>
        <v>1.68518294381154</v>
      </c>
      <c r="AK322" s="27">
        <f t="shared" si="80"/>
        <v>1.700726379992157</v>
      </c>
      <c r="AL322" s="27">
        <f t="shared" si="80"/>
        <v>1.7204782413845718</v>
      </c>
      <c r="AM322" s="27">
        <f t="shared" si="80"/>
        <v>1.7380422178102748</v>
      </c>
      <c r="AN322" s="27">
        <f t="shared" si="80"/>
        <v>1.7624468589343649</v>
      </c>
      <c r="AO322" s="27">
        <f t="shared" si="80"/>
        <v>1.7865245826546603</v>
      </c>
      <c r="AP322" s="27">
        <f t="shared" si="80"/>
        <v>1.8111496122526178</v>
      </c>
      <c r="AQ322" s="27">
        <f t="shared" si="80"/>
        <v>1.836555615306166</v>
      </c>
      <c r="AR322" s="27">
        <f t="shared" si="80"/>
        <v>1.8632157461195429</v>
      </c>
      <c r="AS322" s="27">
        <f t="shared" si="80"/>
        <v>1.8937319554191192</v>
      </c>
      <c r="AT322" s="27">
        <f t="shared" si="80"/>
        <v>1.8975352736813955</v>
      </c>
      <c r="AU322" s="27">
        <f t="shared" si="80"/>
        <v>1.8970542012830474</v>
      </c>
      <c r="AV322" s="27">
        <f t="shared" si="80"/>
        <v>1.8968343317409928</v>
      </c>
      <c r="AW322" s="27">
        <f t="shared" si="80"/>
        <v>1.8953089354639328</v>
      </c>
      <c r="AY322" s="79"/>
    </row>
    <row r="323" spans="1:51" x14ac:dyDescent="0.25">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v>
      </c>
      <c r="M323" s="27">
        <f t="shared" si="81"/>
        <v>0.25369507454499329</v>
      </c>
      <c r="N323" s="27">
        <f t="shared" si="81"/>
        <v>0.25136595935447836</v>
      </c>
      <c r="O323" s="27">
        <f t="shared" si="81"/>
        <v>0.247561977044127</v>
      </c>
      <c r="P323" s="27">
        <f t="shared" si="81"/>
        <v>0.24234393830437836</v>
      </c>
      <c r="Q323" s="27">
        <f t="shared" si="81"/>
        <v>0.23855506351363695</v>
      </c>
      <c r="R323" s="27">
        <f t="shared" si="81"/>
        <v>0.23510145332951488</v>
      </c>
      <c r="S323" s="27">
        <f t="shared" si="81"/>
        <v>0.20961874073021136</v>
      </c>
      <c r="T323" s="27">
        <f t="shared" si="81"/>
        <v>0.21272826073292742</v>
      </c>
      <c r="U323" s="27">
        <f t="shared" si="81"/>
        <v>0.21386774334263015</v>
      </c>
      <c r="V323" s="27">
        <f t="shared" si="81"/>
        <v>0.21436908257417397</v>
      </c>
      <c r="W323" s="27">
        <f t="shared" si="81"/>
        <v>0.21526701743457846</v>
      </c>
      <c r="X323" s="27">
        <f t="shared" si="81"/>
        <v>0.21572083693610497</v>
      </c>
      <c r="Y323" s="27">
        <f t="shared" si="81"/>
        <v>0.2153691464614276</v>
      </c>
      <c r="Z323" s="27">
        <f t="shared" si="81"/>
        <v>0.21501479691973072</v>
      </c>
      <c r="AA323" s="27">
        <f t="shared" si="81"/>
        <v>0.21480839760089446</v>
      </c>
      <c r="AB323" s="27">
        <f t="shared" si="81"/>
        <v>0.21631170045073245</v>
      </c>
      <c r="AC323" s="27">
        <f t="shared" si="81"/>
        <v>0.21701817203031348</v>
      </c>
      <c r="AD323" s="27">
        <f t="shared" si="81"/>
        <v>0.21881790767194123</v>
      </c>
      <c r="AE323" s="27">
        <f t="shared" si="81"/>
        <v>0.2208265138349968</v>
      </c>
      <c r="AF323" s="27">
        <f t="shared" si="81"/>
        <v>0.22400621718725125</v>
      </c>
      <c r="AG323" s="27">
        <f t="shared" si="81"/>
        <v>0.22770186890338234</v>
      </c>
      <c r="AH323" s="27">
        <f t="shared" si="81"/>
        <v>0.2294944986930674</v>
      </c>
      <c r="AI323" s="27">
        <f t="shared" si="81"/>
        <v>0.23121810776881424</v>
      </c>
      <c r="AJ323" s="27">
        <f t="shared" si="81"/>
        <v>0.23350168656151898</v>
      </c>
      <c r="AK323" s="27">
        <f t="shared" si="81"/>
        <v>0.23565541033166734</v>
      </c>
      <c r="AL323" s="27">
        <f t="shared" si="81"/>
        <v>0.23839226033646654</v>
      </c>
      <c r="AM323" s="27">
        <f t="shared" si="81"/>
        <v>0.24082595344568603</v>
      </c>
      <c r="AN323" s="27">
        <f t="shared" si="81"/>
        <v>0.24420750016934012</v>
      </c>
      <c r="AO323" s="27">
        <f t="shared" si="81"/>
        <v>0.2475437486863914</v>
      </c>
      <c r="AP323" s="27">
        <f t="shared" si="81"/>
        <v>0.25095583279504319</v>
      </c>
      <c r="AQ323" s="27">
        <f t="shared" si="81"/>
        <v>0.25447612985452611</v>
      </c>
      <c r="AR323" s="27">
        <f t="shared" si="81"/>
        <v>0.25817020089395532</v>
      </c>
      <c r="AS323" s="27">
        <f t="shared" si="81"/>
        <v>0.26239857643328912</v>
      </c>
      <c r="AT323" s="27">
        <f t="shared" si="81"/>
        <v>0.26292557039084913</v>
      </c>
      <c r="AU323" s="27">
        <f t="shared" si="81"/>
        <v>0.26285891221774987</v>
      </c>
      <c r="AV323" s="27">
        <f t="shared" si="81"/>
        <v>0.26282844673678718</v>
      </c>
      <c r="AW323" s="27">
        <f t="shared" si="81"/>
        <v>0.26261708535037148</v>
      </c>
      <c r="AY323" s="79"/>
    </row>
    <row r="324" spans="1:51" x14ac:dyDescent="0.25">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7.3720632988313213</v>
      </c>
      <c r="T324" s="27">
        <f t="shared" si="82"/>
        <v>7.4700149336407531</v>
      </c>
      <c r="U324" s="27">
        <f t="shared" si="82"/>
        <v>7.5500016621929005</v>
      </c>
      <c r="V324" s="27">
        <f t="shared" si="82"/>
        <v>7.6246540646546075</v>
      </c>
      <c r="W324" s="27">
        <f t="shared" si="82"/>
        <v>7.7056666355218217</v>
      </c>
      <c r="X324" s="27">
        <f t="shared" si="82"/>
        <v>7.7834158588563369</v>
      </c>
      <c r="Y324" s="27">
        <f t="shared" si="82"/>
        <v>7.8499237027056017</v>
      </c>
      <c r="Z324" s="27">
        <f t="shared" si="82"/>
        <v>7.9143170621946428</v>
      </c>
      <c r="AA324" s="27">
        <f t="shared" si="82"/>
        <v>7.9783378137510308</v>
      </c>
      <c r="AB324" s="27">
        <f t="shared" si="82"/>
        <v>8.0614598466975114</v>
      </c>
      <c r="AC324" s="27">
        <f t="shared" si="82"/>
        <v>8.1328411982544679</v>
      </c>
      <c r="AD324" s="27">
        <f t="shared" si="82"/>
        <v>8.2185593701392197</v>
      </c>
      <c r="AE324" s="27">
        <f t="shared" si="82"/>
        <v>8.3076906091994029</v>
      </c>
      <c r="AF324" s="27">
        <f t="shared" si="82"/>
        <v>8.4131296544571725</v>
      </c>
      <c r="AG324" s="27">
        <f t="shared" si="82"/>
        <v>8.5267592738026519</v>
      </c>
      <c r="AH324" s="27">
        <f t="shared" si="82"/>
        <v>8.6157786686902096</v>
      </c>
      <c r="AI324" s="27">
        <f t="shared" si="82"/>
        <v>8.7047800365510639</v>
      </c>
      <c r="AJ324" s="27">
        <f t="shared" si="82"/>
        <v>8.8026073254600501</v>
      </c>
      <c r="AK324" s="27">
        <f t="shared" si="82"/>
        <v>8.8997425751036214</v>
      </c>
      <c r="AL324" s="27">
        <f t="shared" si="82"/>
        <v>9.0064959062156582</v>
      </c>
      <c r="AM324" s="27">
        <f t="shared" si="82"/>
        <v>9.1101750253732341</v>
      </c>
      <c r="AN324" s="27">
        <f t="shared" si="82"/>
        <v>9.2294556083456527</v>
      </c>
      <c r="AO324" s="27">
        <f t="shared" si="82"/>
        <v>9.3498856739108849</v>
      </c>
      <c r="AP324" s="27">
        <f t="shared" si="82"/>
        <v>9.4733484016085328</v>
      </c>
      <c r="AQ324" s="27">
        <f t="shared" si="82"/>
        <v>9.6004502945639025</v>
      </c>
      <c r="AR324" s="27">
        <f t="shared" si="82"/>
        <v>9.7323636235236393</v>
      </c>
      <c r="AS324" s="27">
        <f t="shared" si="82"/>
        <v>9.8751923446656313</v>
      </c>
      <c r="AT324" s="27">
        <f t="shared" si="82"/>
        <v>9.9597658738661945</v>
      </c>
      <c r="AU324" s="27">
        <f t="shared" si="82"/>
        <v>10.035226260107457</v>
      </c>
      <c r="AV324" s="27">
        <f t="shared" si="82"/>
        <v>10.111819819002775</v>
      </c>
      <c r="AW324" s="27">
        <f t="shared" si="82"/>
        <v>10.185862550796148</v>
      </c>
      <c r="AY324" s="79"/>
    </row>
    <row r="325" spans="1:51" x14ac:dyDescent="0.25">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2.1003559749103751</v>
      </c>
      <c r="T325" s="27">
        <f t="shared" si="83"/>
        <v>2.1282631283197668</v>
      </c>
      <c r="U325" s="27">
        <f t="shared" si="83"/>
        <v>2.1510519455637347</v>
      </c>
      <c r="V325" s="27">
        <f t="shared" si="83"/>
        <v>2.1723209734051974</v>
      </c>
      <c r="W325" s="27">
        <f t="shared" si="83"/>
        <v>2.1954020607977558</v>
      </c>
      <c r="X325" s="27">
        <f t="shared" si="83"/>
        <v>2.2175533960692775</v>
      </c>
      <c r="Y325" s="27">
        <f t="shared" si="83"/>
        <v>2.236501978242921</v>
      </c>
      <c r="Z325" s="27">
        <f t="shared" si="83"/>
        <v>2.2548481280065564</v>
      </c>
      <c r="AA325" s="27">
        <f t="shared" si="82"/>
        <v>2.2730881189831709</v>
      </c>
      <c r="AB325" s="27">
        <f t="shared" si="82"/>
        <v>2.2967702079003285</v>
      </c>
      <c r="AC325" s="27">
        <f t="shared" si="82"/>
        <v>2.3171072888724353</v>
      </c>
      <c r="AD325" s="27">
        <f t="shared" si="82"/>
        <v>2.3415290371915356</v>
      </c>
      <c r="AE325" s="27">
        <f t="shared" si="82"/>
        <v>2.3669231938777511</v>
      </c>
      <c r="AF325" s="27">
        <f t="shared" si="82"/>
        <v>2.3969635665277131</v>
      </c>
      <c r="AG325" s="27">
        <f t="shared" si="82"/>
        <v>2.4293374949985802</v>
      </c>
      <c r="AH325" s="27">
        <f t="shared" si="82"/>
        <v>2.4546997864434497</v>
      </c>
      <c r="AI325" s="27">
        <f t="shared" si="82"/>
        <v>2.4800569418535745</v>
      </c>
      <c r="AJ325" s="27">
        <f t="shared" si="82"/>
        <v>2.5079286681858544</v>
      </c>
      <c r="AK325" s="27">
        <f t="shared" si="82"/>
        <v>2.5356032273551481</v>
      </c>
      <c r="AL325" s="27">
        <f t="shared" si="82"/>
        <v>2.5660180498754999</v>
      </c>
      <c r="AM325" s="27">
        <f t="shared" si="82"/>
        <v>2.5955570064157376</v>
      </c>
      <c r="AN325" s="27">
        <f t="shared" si="82"/>
        <v>2.6295409366916251</v>
      </c>
      <c r="AO325" s="27">
        <f t="shared" si="82"/>
        <v>2.6638523631560296</v>
      </c>
      <c r="AP325" s="27">
        <f t="shared" si="82"/>
        <v>2.6990278177454647</v>
      </c>
      <c r="AQ325" s="27">
        <f t="shared" si="82"/>
        <v>2.7352400977368134</v>
      </c>
      <c r="AR325" s="27">
        <f t="shared" si="82"/>
        <v>2.7728231918340698</v>
      </c>
      <c r="AS325" s="27">
        <f t="shared" si="82"/>
        <v>2.813516162808281</v>
      </c>
      <c r="AT325" s="27">
        <f t="shared" si="82"/>
        <v>2.8376117938650323</v>
      </c>
      <c r="AU325" s="27">
        <f t="shared" si="82"/>
        <v>2.859111022328793</v>
      </c>
      <c r="AV325" s="27">
        <f t="shared" si="82"/>
        <v>2.8809331001575238</v>
      </c>
      <c r="AW325" s="27">
        <f t="shared" si="82"/>
        <v>2.9020284282654027</v>
      </c>
      <c r="AY325" s="79"/>
    </row>
    <row r="326" spans="1:51" x14ac:dyDescent="0.25">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0.43380376963495304</v>
      </c>
      <c r="T326" s="27">
        <f t="shared" si="82"/>
        <v>0.43956766322889096</v>
      </c>
      <c r="U326" s="27">
        <f t="shared" si="82"/>
        <v>0.4442744248179008</v>
      </c>
      <c r="V326" s="27">
        <f t="shared" si="82"/>
        <v>0.44866729181964349</v>
      </c>
      <c r="W326" s="27">
        <f t="shared" si="82"/>
        <v>0.45343441836284437</v>
      </c>
      <c r="X326" s="27">
        <f t="shared" si="82"/>
        <v>0.45800951556447167</v>
      </c>
      <c r="Y326" s="27">
        <f t="shared" si="82"/>
        <v>0.46192312186471574</v>
      </c>
      <c r="Z326" s="27">
        <f t="shared" si="82"/>
        <v>0.46571230285156817</v>
      </c>
      <c r="AA326" s="27">
        <f t="shared" si="82"/>
        <v>0.46947955799225949</v>
      </c>
      <c r="AB326" s="27">
        <f t="shared" si="82"/>
        <v>0.47437081431633649</v>
      </c>
      <c r="AC326" s="27">
        <f t="shared" si="82"/>
        <v>0.47857119867711018</v>
      </c>
      <c r="AD326" s="27">
        <f t="shared" si="82"/>
        <v>0.48361522293226239</v>
      </c>
      <c r="AE326" s="27">
        <f t="shared" si="82"/>
        <v>0.48886008667382458</v>
      </c>
      <c r="AF326" s="27">
        <f t="shared" si="82"/>
        <v>0.49506457155755884</v>
      </c>
      <c r="AG326" s="27">
        <f t="shared" si="82"/>
        <v>0.50175102489038192</v>
      </c>
      <c r="AH326" s="27">
        <f t="shared" si="82"/>
        <v>0.50698930724194102</v>
      </c>
      <c r="AI326" s="27">
        <f t="shared" si="82"/>
        <v>0.51222652880606223</v>
      </c>
      <c r="AJ326" s="27">
        <f t="shared" si="82"/>
        <v>0.51798310535480308</v>
      </c>
      <c r="AK326" s="27">
        <f t="shared" si="82"/>
        <v>0.52369895935004673</v>
      </c>
      <c r="AL326" s="27">
        <f t="shared" si="82"/>
        <v>0.52998078244085389</v>
      </c>
      <c r="AM326" s="27">
        <f t="shared" si="82"/>
        <v>0.53608170573733693</v>
      </c>
      <c r="AN326" s="27">
        <f t="shared" si="82"/>
        <v>0.54310068596582906</v>
      </c>
      <c r="AO326" s="27">
        <f t="shared" si="82"/>
        <v>0.55018730667184823</v>
      </c>
      <c r="AP326" s="27">
        <f t="shared" si="82"/>
        <v>0.55745238220275739</v>
      </c>
      <c r="AQ326" s="27">
        <f t="shared" si="82"/>
        <v>0.564931601799328</v>
      </c>
      <c r="AR326" s="27">
        <f t="shared" si="82"/>
        <v>0.57269394689163089</v>
      </c>
      <c r="AS326" s="27">
        <f t="shared" si="82"/>
        <v>0.58109860039662153</v>
      </c>
      <c r="AT326" s="27">
        <f t="shared" si="82"/>
        <v>0.58607526897519335</v>
      </c>
      <c r="AU326" s="27">
        <f t="shared" si="82"/>
        <v>0.59051568120208764</v>
      </c>
      <c r="AV326" s="27">
        <f t="shared" si="82"/>
        <v>0.5950227741598777</v>
      </c>
      <c r="AW326" s="27">
        <f t="shared" si="82"/>
        <v>0.59937976552905481</v>
      </c>
      <c r="AY326" s="79"/>
    </row>
    <row r="327" spans="1:51" x14ac:dyDescent="0.25">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7.5223794787944012E-2</v>
      </c>
      <c r="T327" s="27">
        <f t="shared" si="82"/>
        <v>7.6676028123682405E-2</v>
      </c>
      <c r="U327" s="27">
        <f t="shared" si="82"/>
        <v>7.7432104424617079E-2</v>
      </c>
      <c r="V327" s="27">
        <f t="shared" si="82"/>
        <v>7.7951427992585268E-2</v>
      </c>
      <c r="W327" s="27">
        <f t="shared" si="82"/>
        <v>7.8599043871333596E-2</v>
      </c>
      <c r="X327" s="27">
        <f t="shared" si="82"/>
        <v>7.9079374871068892E-2</v>
      </c>
      <c r="Y327" s="27">
        <f t="shared" si="82"/>
        <v>7.9249607422694671E-2</v>
      </c>
      <c r="Z327" s="27">
        <f t="shared" si="82"/>
        <v>7.9393532408307196E-2</v>
      </c>
      <c r="AA327" s="27">
        <f t="shared" si="82"/>
        <v>7.9565275835053476E-2</v>
      </c>
      <c r="AB327" s="27">
        <f t="shared" si="82"/>
        <v>8.0320062975917705E-2</v>
      </c>
      <c r="AC327" s="27">
        <f t="shared" si="82"/>
        <v>8.0769991576338754E-2</v>
      </c>
      <c r="AD327" s="27">
        <f t="shared" si="82"/>
        <v>8.0910642340306926E-2</v>
      </c>
      <c r="AE327" s="27">
        <f t="shared" si="82"/>
        <v>8.1087664414782379E-2</v>
      </c>
      <c r="AF327" s="27">
        <f t="shared" si="82"/>
        <v>8.1633421052280511E-2</v>
      </c>
      <c r="AG327" s="27">
        <f t="shared" si="82"/>
        <v>8.2312121672992442E-2</v>
      </c>
      <c r="AH327" s="27">
        <f t="shared" si="82"/>
        <v>8.2292683547191214E-2</v>
      </c>
      <c r="AI327" s="27">
        <f t="shared" si="82"/>
        <v>8.2213450412191358E-2</v>
      </c>
      <c r="AJ327" s="27">
        <f t="shared" si="82"/>
        <v>8.2285786724304519E-2</v>
      </c>
      <c r="AK327" s="27">
        <f t="shared" si="82"/>
        <v>8.2274902608727177E-2</v>
      </c>
      <c r="AL327" s="27">
        <f t="shared" si="82"/>
        <v>8.2416213619662046E-2</v>
      </c>
      <c r="AM327" s="27">
        <f t="shared" si="82"/>
        <v>8.241479110908019E-2</v>
      </c>
      <c r="AN327" s="27">
        <f t="shared" si="82"/>
        <v>8.309839733996012E-2</v>
      </c>
      <c r="AO327" s="27">
        <f t="shared" si="82"/>
        <v>8.3737693601885682E-2</v>
      </c>
      <c r="AP327" s="27">
        <f t="shared" si="82"/>
        <v>8.4371312244417102E-2</v>
      </c>
      <c r="AQ327" s="27">
        <f t="shared" si="82"/>
        <v>8.5008692497834049E-2</v>
      </c>
      <c r="AR327" s="27">
        <f t="shared" si="82"/>
        <v>8.5669472733489668E-2</v>
      </c>
      <c r="AS327" s="27">
        <f t="shared" si="82"/>
        <v>8.6465692950435769E-2</v>
      </c>
      <c r="AT327" s="27">
        <f t="shared" si="82"/>
        <v>8.6070409523355637E-2</v>
      </c>
      <c r="AU327" s="27">
        <f t="shared" si="82"/>
        <v>8.5470577210601112E-2</v>
      </c>
      <c r="AV327" s="27">
        <f t="shared" si="82"/>
        <v>8.4863971467455723E-2</v>
      </c>
      <c r="AW327" s="27">
        <f t="shared" si="82"/>
        <v>8.4183903216496173E-2</v>
      </c>
      <c r="AY327" s="79"/>
    </row>
    <row r="328" spans="1:51" x14ac:dyDescent="0.25">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5.5256818798778126E-2</v>
      </c>
      <c r="T328" s="27">
        <f t="shared" si="82"/>
        <v>5.6323579582552137E-2</v>
      </c>
      <c r="U328" s="27">
        <f t="shared" si="82"/>
        <v>5.6878967293004255E-2</v>
      </c>
      <c r="V328" s="27">
        <f t="shared" si="82"/>
        <v>5.7260444568566451E-2</v>
      </c>
      <c r="W328" s="27">
        <f t="shared" si="82"/>
        <v>5.7736160974048066E-2</v>
      </c>
      <c r="X328" s="27">
        <f t="shared" si="82"/>
        <v>5.8088995646782014E-2</v>
      </c>
      <c r="Y328" s="27">
        <f t="shared" si="82"/>
        <v>5.8214042638699344E-2</v>
      </c>
      <c r="Z328" s="27">
        <f t="shared" si="82"/>
        <v>5.8319764995209362E-2</v>
      </c>
      <c r="AA328" s="27">
        <f t="shared" si="82"/>
        <v>5.8445921824153618E-2</v>
      </c>
      <c r="AB328" s="27">
        <f t="shared" si="82"/>
        <v>5.9000362561847784E-2</v>
      </c>
      <c r="AC328" s="27">
        <f t="shared" si="82"/>
        <v>5.9330864675121102E-2</v>
      </c>
      <c r="AD328" s="27">
        <f t="shared" si="82"/>
        <v>5.9434181900746418E-2</v>
      </c>
      <c r="AE328" s="27">
        <f t="shared" si="82"/>
        <v>5.9564216243207457E-2</v>
      </c>
      <c r="AF328" s="27">
        <f t="shared" si="82"/>
        <v>5.9965110344754394E-2</v>
      </c>
      <c r="AG328" s="27">
        <f t="shared" si="82"/>
        <v>6.0463660535196369E-2</v>
      </c>
      <c r="AH328" s="27">
        <f t="shared" si="82"/>
        <v>6.0449381954885265E-2</v>
      </c>
      <c r="AI328" s="27">
        <f t="shared" si="82"/>
        <v>6.0391180012323221E-2</v>
      </c>
      <c r="AJ328" s="27">
        <f t="shared" si="82"/>
        <v>6.0444315785415724E-2</v>
      </c>
      <c r="AK328" s="27">
        <f t="shared" si="82"/>
        <v>6.0436320687535613E-2</v>
      </c>
      <c r="AL328" s="27">
        <f t="shared" si="82"/>
        <v>6.0540122907930281E-2</v>
      </c>
      <c r="AM328" s="27">
        <f t="shared" si="82"/>
        <v>6.0539077980461743E-2</v>
      </c>
      <c r="AN328" s="27">
        <f t="shared" si="82"/>
        <v>6.1041231663826613E-2</v>
      </c>
      <c r="AO328" s="27">
        <f t="shared" si="82"/>
        <v>6.1510836764227868E-2</v>
      </c>
      <c r="AP328" s="27">
        <f t="shared" si="82"/>
        <v>6.19762712802156E-2</v>
      </c>
      <c r="AQ328" s="27">
        <f t="shared" si="82"/>
        <v>6.2444468946502747E-2</v>
      </c>
      <c r="AR328" s="27">
        <f t="shared" si="82"/>
        <v>6.2929855436912666E-2</v>
      </c>
      <c r="AS328" s="27">
        <f t="shared" si="82"/>
        <v>6.3514731490769583E-2</v>
      </c>
      <c r="AT328" s="27">
        <f t="shared" si="82"/>
        <v>6.3224369847011783E-2</v>
      </c>
      <c r="AU328" s="27">
        <f t="shared" si="82"/>
        <v>6.2783753609703299E-2</v>
      </c>
      <c r="AV328" s="27">
        <f t="shared" si="82"/>
        <v>6.2338161842819269E-2</v>
      </c>
      <c r="AW328" s="27">
        <f t="shared" si="82"/>
        <v>6.1838607038119407E-2</v>
      </c>
      <c r="AY328" s="79"/>
    </row>
    <row r="329" spans="1:51" x14ac:dyDescent="0.25">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0.51986569055899412</v>
      </c>
      <c r="O329" s="27">
        <f t="shared" si="82"/>
        <v>0.53070826286138528</v>
      </c>
      <c r="P329" s="27">
        <f t="shared" si="82"/>
        <v>0.53817886796858128</v>
      </c>
      <c r="Q329" s="27">
        <f t="shared" si="82"/>
        <v>0.54837935702304741</v>
      </c>
      <c r="R329" s="27">
        <f t="shared" si="82"/>
        <v>0.55907244781022658</v>
      </c>
      <c r="S329" s="27">
        <f t="shared" si="82"/>
        <v>0.5164458313126048</v>
      </c>
      <c r="T329" s="27">
        <f t="shared" si="82"/>
        <v>0.53909886017251885</v>
      </c>
      <c r="U329" s="27">
        <f t="shared" si="82"/>
        <v>0.55735103483415815</v>
      </c>
      <c r="V329" s="27">
        <f t="shared" si="82"/>
        <v>0.57425215591157386</v>
      </c>
      <c r="W329" s="27">
        <f t="shared" si="82"/>
        <v>0.5924469112793036</v>
      </c>
      <c r="X329" s="27">
        <f t="shared" si="82"/>
        <v>0.6097358075680186</v>
      </c>
      <c r="Y329" s="27">
        <f t="shared" si="82"/>
        <v>0.62491868747296775</v>
      </c>
      <c r="Z329" s="27">
        <f t="shared" si="82"/>
        <v>0.64013150502553384</v>
      </c>
      <c r="AA329" s="27">
        <f t="shared" si="82"/>
        <v>0.65581680394074537</v>
      </c>
      <c r="AB329" s="27">
        <f t="shared" si="82"/>
        <v>0.67667780568914837</v>
      </c>
      <c r="AC329" s="27">
        <f t="shared" si="82"/>
        <v>0.6954039865465157</v>
      </c>
      <c r="AD329" s="27">
        <f t="shared" si="82"/>
        <v>0.71971658387854032</v>
      </c>
      <c r="AE329" s="27">
        <f t="shared" si="82"/>
        <v>0.74525705847002321</v>
      </c>
      <c r="AF329" s="27">
        <f t="shared" si="82"/>
        <v>0.77526542584744296</v>
      </c>
      <c r="AG329" s="27">
        <f t="shared" si="82"/>
        <v>0.80783343158661636</v>
      </c>
      <c r="AH329" s="27">
        <f t="shared" si="82"/>
        <v>0.83473401755792453</v>
      </c>
      <c r="AI329" s="27">
        <f t="shared" si="82"/>
        <v>0.86202651535053021</v>
      </c>
      <c r="AJ329" s="27">
        <f t="shared" si="82"/>
        <v>0.89199867980139647</v>
      </c>
      <c r="AK329" s="27">
        <f t="shared" si="82"/>
        <v>0.92224864622474856</v>
      </c>
      <c r="AL329" s="27">
        <f t="shared" si="82"/>
        <v>0.95548345508541344</v>
      </c>
      <c r="AM329" s="27">
        <f t="shared" si="82"/>
        <v>0.98842399104555678</v>
      </c>
      <c r="AN329" s="27">
        <f t="shared" si="82"/>
        <v>1.0247426179310546</v>
      </c>
      <c r="AO329" s="27">
        <f t="shared" si="82"/>
        <v>1.0618627248743953</v>
      </c>
      <c r="AP329" s="27">
        <f t="shared" si="82"/>
        <v>1.1003072822876137</v>
      </c>
      <c r="AQ329" s="27">
        <f t="shared" si="82"/>
        <v>1.1402662949310922</v>
      </c>
      <c r="AR329" s="27">
        <f t="shared" si="82"/>
        <v>1.1820890816624481</v>
      </c>
      <c r="AS329" s="27">
        <f t="shared" si="82"/>
        <v>1.227473088259222</v>
      </c>
      <c r="AT329" s="27">
        <f t="shared" si="82"/>
        <v>1.2572872308521712</v>
      </c>
      <c r="AU329" s="27">
        <f t="shared" si="82"/>
        <v>1.2849429781065684</v>
      </c>
      <c r="AV329" s="27">
        <f t="shared" si="82"/>
        <v>1.3132790899327131</v>
      </c>
      <c r="AW329" s="27">
        <f t="shared" si="82"/>
        <v>1.3412662093625678</v>
      </c>
      <c r="AY329" s="79"/>
    </row>
    <row r="330" spans="1:51" x14ac:dyDescent="0.25">
      <c r="A330" s="95" t="str">
        <f t="shared" si="71"/>
        <v>GS Sheep MMCH4</v>
      </c>
      <c r="B330" s="95" t="s">
        <v>1021</v>
      </c>
      <c r="C330" s="95" t="s">
        <v>1324</v>
      </c>
      <c r="D330" t="s">
        <v>15</v>
      </c>
      <c r="E330" t="s">
        <v>22</v>
      </c>
      <c r="F330" t="s">
        <v>18</v>
      </c>
      <c r="G330" t="s">
        <v>122</v>
      </c>
      <c r="H330" t="s">
        <v>1227</v>
      </c>
      <c r="I330" t="s">
        <v>121</v>
      </c>
      <c r="J330" t="s">
        <v>286</v>
      </c>
      <c r="K330" s="27">
        <f t="shared" si="83"/>
        <v>3.6054675351507595E-2</v>
      </c>
      <c r="L330" s="27">
        <f t="shared" si="82"/>
        <v>3.6074169999743479E-2</v>
      </c>
      <c r="M330" s="27">
        <f t="shared" si="82"/>
        <v>3.6120780972302445E-2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3.6751154638581106E-2</v>
      </c>
      <c r="T330" s="27">
        <f t="shared" si="82"/>
        <v>3.6909235932424442E-2</v>
      </c>
      <c r="U330" s="27">
        <f t="shared" si="82"/>
        <v>3.7084186269351616E-2</v>
      </c>
      <c r="V330" s="27">
        <f t="shared" si="82"/>
        <v>3.726775711914778E-2</v>
      </c>
      <c r="W330" s="27">
        <f t="shared" si="82"/>
        <v>3.7461695979343519E-2</v>
      </c>
      <c r="X330" s="27">
        <f t="shared" si="82"/>
        <v>3.7664783446724685E-2</v>
      </c>
      <c r="Y330" s="27">
        <f t="shared" si="82"/>
        <v>3.7852928074182404E-2</v>
      </c>
      <c r="Z330" s="27">
        <f t="shared" si="82"/>
        <v>3.8025991070978385E-2</v>
      </c>
      <c r="AA330" s="27">
        <f t="shared" si="82"/>
        <v>3.81832239336857E-2</v>
      </c>
      <c r="AB330" s="27">
        <f t="shared" si="82"/>
        <v>3.8325556977573269E-2</v>
      </c>
      <c r="AC330" s="27">
        <f t="shared" si="82"/>
        <v>3.8449400246997931E-2</v>
      </c>
      <c r="AD330" s="27">
        <f t="shared" si="82"/>
        <v>3.8571855504582621E-2</v>
      </c>
      <c r="AE330" s="27">
        <f t="shared" si="82"/>
        <v>3.8691558974017194E-2</v>
      </c>
      <c r="AF330" s="27">
        <f t="shared" si="82"/>
        <v>3.8809335639941746E-2</v>
      </c>
      <c r="AG330" s="27">
        <f t="shared" si="82"/>
        <v>3.8924115954931997E-2</v>
      </c>
      <c r="AH330" s="27">
        <f t="shared" si="82"/>
        <v>3.9032602427769104E-2</v>
      </c>
      <c r="AI330" s="27">
        <f t="shared" si="82"/>
        <v>3.9138630144907594E-2</v>
      </c>
      <c r="AJ330" s="27">
        <f t="shared" si="82"/>
        <v>3.9242752220327207E-2</v>
      </c>
      <c r="AK330" s="27">
        <f t="shared" si="82"/>
        <v>3.9343863754185138E-2</v>
      </c>
      <c r="AL330" s="27">
        <f t="shared" si="82"/>
        <v>3.9442674491991257E-2</v>
      </c>
      <c r="AM330" s="27">
        <f t="shared" si="82"/>
        <v>3.9537813409778681E-2</v>
      </c>
      <c r="AN330" s="27">
        <f t="shared" si="82"/>
        <v>3.9631312379066676E-2</v>
      </c>
      <c r="AO330" s="27">
        <f t="shared" si="82"/>
        <v>3.9721667650057024E-2</v>
      </c>
      <c r="AP330" s="27">
        <f t="shared" si="82"/>
        <v>3.9808869014434055E-2</v>
      </c>
      <c r="AQ330" s="27">
        <f t="shared" si="82"/>
        <v>3.9892798393079396E-2</v>
      </c>
      <c r="AR330" s="27">
        <f t="shared" si="82"/>
        <v>3.9973396904445131E-2</v>
      </c>
      <c r="AS330" s="27">
        <f t="shared" si="82"/>
        <v>4.0051635158618648E-2</v>
      </c>
      <c r="AT330" s="27">
        <f t="shared" si="82"/>
        <v>4.0121088893444797E-2</v>
      </c>
      <c r="AU330" s="27">
        <f t="shared" si="82"/>
        <v>4.0186083709368305E-2</v>
      </c>
      <c r="AV330" s="27">
        <f t="shared" si="82"/>
        <v>4.0247418508533056E-2</v>
      </c>
      <c r="AW330" s="27">
        <f t="shared" si="82"/>
        <v>4.03046335855562E-2</v>
      </c>
      <c r="AY330" s="79"/>
    </row>
    <row r="331" spans="1:51" x14ac:dyDescent="0.25">
      <c r="A331" s="95" t="str">
        <f t="shared" si="71"/>
        <v>GS Sheep MMCH4</v>
      </c>
      <c r="B331" s="95" t="s">
        <v>1021</v>
      </c>
      <c r="C331" s="95" t="s">
        <v>1324</v>
      </c>
      <c r="D331" t="s">
        <v>15</v>
      </c>
      <c r="E331" t="s">
        <v>22</v>
      </c>
      <c r="F331" t="s">
        <v>18</v>
      </c>
      <c r="G331" t="s">
        <v>123</v>
      </c>
      <c r="H331" t="s">
        <v>1227</v>
      </c>
      <c r="I331" t="s">
        <v>121</v>
      </c>
      <c r="J331" t="s">
        <v>286</v>
      </c>
      <c r="K331" s="27">
        <f t="shared" si="83"/>
        <v>4.1176157807460223E-3</v>
      </c>
      <c r="L331" s="27">
        <f t="shared" si="82"/>
        <v>4.1198421624963379E-3</v>
      </c>
      <c r="M331" s="27">
        <f t="shared" si="82"/>
        <v>4.1251653577350578E-3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4.1971570351175365E-3</v>
      </c>
      <c r="T331" s="27">
        <f t="shared" si="84"/>
        <v>4.2152106723732903E-3</v>
      </c>
      <c r="U331" s="27">
        <f t="shared" si="84"/>
        <v>4.2351908347559759E-3</v>
      </c>
      <c r="V331" s="27">
        <f t="shared" si="84"/>
        <v>4.256155500798213E-3</v>
      </c>
      <c r="W331" s="27">
        <f t="shared" si="84"/>
        <v>4.2783042430474903E-3</v>
      </c>
      <c r="X331" s="27">
        <f t="shared" si="84"/>
        <v>4.3014977998444299E-3</v>
      </c>
      <c r="Y331" s="27">
        <f t="shared" si="84"/>
        <v>4.3229848130966536E-3</v>
      </c>
      <c r="Z331" s="27">
        <f t="shared" si="84"/>
        <v>4.342749432240299E-3</v>
      </c>
      <c r="AA331" s="27">
        <f t="shared" si="84"/>
        <v>4.3607061746162501E-3</v>
      </c>
      <c r="AB331" s="27">
        <f t="shared" si="84"/>
        <v>4.3769612866625873E-3</v>
      </c>
      <c r="AC331" s="27">
        <f t="shared" si="84"/>
        <v>4.3911047783332397E-3</v>
      </c>
      <c r="AD331" s="27">
        <f t="shared" si="84"/>
        <v>4.4050897524357726E-3</v>
      </c>
      <c r="AE331" s="27">
        <f t="shared" si="84"/>
        <v>4.4187604592150868E-3</v>
      </c>
      <c r="AF331" s="27">
        <f t="shared" si="84"/>
        <v>4.4322111158493953E-3</v>
      </c>
      <c r="AG331" s="27">
        <f t="shared" si="84"/>
        <v>4.4453195749248166E-3</v>
      </c>
      <c r="AH331" s="27">
        <f t="shared" si="84"/>
        <v>4.4577092472265776E-3</v>
      </c>
      <c r="AI331" s="27">
        <f t="shared" si="84"/>
        <v>4.4698181179078297E-3</v>
      </c>
      <c r="AJ331" s="27">
        <f t="shared" si="84"/>
        <v>4.4817093552214915E-3</v>
      </c>
      <c r="AK331" s="27">
        <f t="shared" si="84"/>
        <v>4.493256774338982E-3</v>
      </c>
      <c r="AL331" s="27">
        <f t="shared" si="84"/>
        <v>4.5045414315805447E-3</v>
      </c>
      <c r="AM331" s="27">
        <f t="shared" si="84"/>
        <v>4.5154067494741429E-3</v>
      </c>
      <c r="AN331" s="27">
        <f t="shared" si="84"/>
        <v>4.5260847774322458E-3</v>
      </c>
      <c r="AO331" s="27">
        <f t="shared" si="84"/>
        <v>4.5364037800602322E-3</v>
      </c>
      <c r="AP331" s="27">
        <f t="shared" si="84"/>
        <v>4.5463625915197967E-3</v>
      </c>
      <c r="AQ331" s="27">
        <f t="shared" si="84"/>
        <v>4.5559477266127911E-3</v>
      </c>
      <c r="AR331" s="27">
        <f t="shared" si="84"/>
        <v>4.5651524607857839E-3</v>
      </c>
      <c r="AS331" s="27">
        <f t="shared" si="84"/>
        <v>4.5740876423371957E-3</v>
      </c>
      <c r="AT331" s="27">
        <f t="shared" si="84"/>
        <v>4.5820195899074828E-3</v>
      </c>
      <c r="AU331" s="27">
        <f t="shared" si="84"/>
        <v>4.5894423076855298E-3</v>
      </c>
      <c r="AV331" s="27">
        <f t="shared" si="84"/>
        <v>4.5964470341041553E-3</v>
      </c>
      <c r="AW331" s="27">
        <f t="shared" si="84"/>
        <v>4.602981268617439E-3</v>
      </c>
      <c r="AY331" s="79"/>
    </row>
    <row r="332" spans="1:51" x14ac:dyDescent="0.25">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1.6415023507755741E-2</v>
      </c>
      <c r="T332" s="27">
        <f t="shared" si="84"/>
        <v>1.6531947087427196E-2</v>
      </c>
      <c r="U332" s="27">
        <f t="shared" si="84"/>
        <v>1.6658559830420732E-2</v>
      </c>
      <c r="V332" s="27">
        <f t="shared" si="84"/>
        <v>1.6789350538543545E-2</v>
      </c>
      <c r="W332" s="27">
        <f t="shared" si="84"/>
        <v>1.6925569337177933E-2</v>
      </c>
      <c r="X332" s="27">
        <f t="shared" si="84"/>
        <v>1.7066454826982911E-2</v>
      </c>
      <c r="Y332" s="27">
        <f t="shared" si="84"/>
        <v>1.7195942368795552E-2</v>
      </c>
      <c r="Z332" s="27">
        <f t="shared" si="84"/>
        <v>1.7314092946492447E-2</v>
      </c>
      <c r="AA332" s="27">
        <f t="shared" si="84"/>
        <v>1.7420550522096612E-2</v>
      </c>
      <c r="AB332" s="27">
        <f t="shared" si="84"/>
        <v>1.7516068765617489E-2</v>
      </c>
      <c r="AC332" s="27">
        <f t="shared" si="84"/>
        <v>1.7598388939306021E-2</v>
      </c>
      <c r="AD332" s="27">
        <f t="shared" si="84"/>
        <v>1.7678958481193875E-2</v>
      </c>
      <c r="AE332" s="27">
        <f t="shared" si="84"/>
        <v>1.7756928596345364E-2</v>
      </c>
      <c r="AF332" s="27">
        <f t="shared" si="84"/>
        <v>1.7832896153377541E-2</v>
      </c>
      <c r="AG332" s="27">
        <f t="shared" si="84"/>
        <v>1.7906203356061575E-2</v>
      </c>
      <c r="AH332" s="27">
        <f t="shared" si="84"/>
        <v>1.7974731496541281E-2</v>
      </c>
      <c r="AI332" s="27">
        <f t="shared" si="84"/>
        <v>1.8041049442027446E-2</v>
      </c>
      <c r="AJ332" s="27">
        <f t="shared" si="84"/>
        <v>1.8105557053740378E-2</v>
      </c>
      <c r="AK332" s="27">
        <f t="shared" si="84"/>
        <v>1.8167566412576632E-2</v>
      </c>
      <c r="AL332" s="27">
        <f t="shared" si="84"/>
        <v>1.8227575263637996E-2</v>
      </c>
      <c r="AM332" s="27">
        <f t="shared" si="84"/>
        <v>1.828472219722688E-2</v>
      </c>
      <c r="AN332" s="27">
        <f t="shared" si="84"/>
        <v>1.8340360126050639E-2</v>
      </c>
      <c r="AO332" s="27">
        <f t="shared" si="84"/>
        <v>1.8393538807818521E-2</v>
      </c>
      <c r="AP332" s="27">
        <f t="shared" si="84"/>
        <v>1.8444279790496197E-2</v>
      </c>
      <c r="AQ332" s="27">
        <f t="shared" si="84"/>
        <v>1.8492533463776283E-2</v>
      </c>
      <c r="AR332" s="27">
        <f t="shared" si="84"/>
        <v>1.8538287524254488E-2</v>
      </c>
      <c r="AS332" s="27">
        <f t="shared" si="84"/>
        <v>1.8582191553519929E-2</v>
      </c>
      <c r="AT332" s="27">
        <f t="shared" si="84"/>
        <v>1.8620135873737433E-2</v>
      </c>
      <c r="AU332" s="27">
        <f t="shared" si="84"/>
        <v>1.8654936137861958E-2</v>
      </c>
      <c r="AV332" s="27">
        <f t="shared" si="84"/>
        <v>1.8687128854614234E-2</v>
      </c>
      <c r="AW332" s="27">
        <f t="shared" si="84"/>
        <v>1.871644102077015E-2</v>
      </c>
      <c r="AY332" s="79"/>
    </row>
    <row r="333" spans="1:51" x14ac:dyDescent="0.25">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2.7166328132291771E-2</v>
      </c>
      <c r="Q333" s="27">
        <f t="shared" si="84"/>
        <v>2.7334899828466052E-2</v>
      </c>
      <c r="R333" s="27">
        <f t="shared" si="84"/>
        <v>2.7514742110372921E-2</v>
      </c>
      <c r="S333" s="27">
        <f t="shared" si="84"/>
        <v>2.7645404897475918E-2</v>
      </c>
      <c r="T333" s="27">
        <f t="shared" si="84"/>
        <v>2.7842322050872156E-2</v>
      </c>
      <c r="U333" s="27">
        <f t="shared" si="84"/>
        <v>2.8055557234092133E-2</v>
      </c>
      <c r="V333" s="27">
        <f t="shared" si="84"/>
        <v>2.8275828748243439E-2</v>
      </c>
      <c r="W333" s="27">
        <f t="shared" si="84"/>
        <v>2.8505241995267803E-2</v>
      </c>
      <c r="X333" s="27">
        <f t="shared" si="84"/>
        <v>2.8742514662467918E-2</v>
      </c>
      <c r="Y333" s="27">
        <f t="shared" si="84"/>
        <v>2.8960591445659732E-2</v>
      </c>
      <c r="Z333" s="27">
        <f t="shared" si="84"/>
        <v>2.9159575050998952E-2</v>
      </c>
      <c r="AA333" s="27">
        <f t="shared" si="84"/>
        <v>2.9338865856192754E-2</v>
      </c>
      <c r="AB333" s="27">
        <f t="shared" si="84"/>
        <v>2.9499733156564435E-2</v>
      </c>
      <c r="AC333" s="27">
        <f t="shared" si="84"/>
        <v>2.9638372893009211E-2</v>
      </c>
      <c r="AD333" s="27">
        <f t="shared" si="84"/>
        <v>2.9774064298314931E-2</v>
      </c>
      <c r="AE333" s="27">
        <f t="shared" si="84"/>
        <v>2.9905377872264268E-2</v>
      </c>
      <c r="AF333" s="27">
        <f t="shared" si="84"/>
        <v>3.0033318832704214E-2</v>
      </c>
      <c r="AG333" s="27">
        <f t="shared" si="84"/>
        <v>3.015677935039059E-2</v>
      </c>
      <c r="AH333" s="27">
        <f t="shared" si="84"/>
        <v>3.0272191197929978E-2</v>
      </c>
      <c r="AI333" s="27">
        <f t="shared" si="84"/>
        <v>3.0383880739773619E-2</v>
      </c>
      <c r="AJ333" s="27">
        <f t="shared" si="84"/>
        <v>3.0492521403244526E-2</v>
      </c>
      <c r="AK333" s="27">
        <f t="shared" si="84"/>
        <v>3.059695462758022E-2</v>
      </c>
      <c r="AL333" s="27">
        <f t="shared" si="84"/>
        <v>3.0698018691499469E-2</v>
      </c>
      <c r="AM333" s="27">
        <f t="shared" si="84"/>
        <v>3.0794262849600573E-2</v>
      </c>
      <c r="AN333" s="27">
        <f t="shared" si="84"/>
        <v>3.0887965613368346E-2</v>
      </c>
      <c r="AO333" s="27">
        <f t="shared" si="84"/>
        <v>3.0977526629756322E-2</v>
      </c>
      <c r="AP333" s="27">
        <f t="shared" si="84"/>
        <v>3.1062982188827408E-2</v>
      </c>
      <c r="AQ333" s="27">
        <f t="shared" si="84"/>
        <v>3.1144248739252273E-2</v>
      </c>
      <c r="AR333" s="27">
        <f t="shared" si="84"/>
        <v>3.1221305560220326E-2</v>
      </c>
      <c r="AS333" s="27">
        <f t="shared" si="84"/>
        <v>3.1295246646268753E-2</v>
      </c>
      <c r="AT333" s="27">
        <f t="shared" si="84"/>
        <v>3.1359150672691655E-2</v>
      </c>
      <c r="AU333" s="27">
        <f t="shared" si="84"/>
        <v>3.1417759628798669E-2</v>
      </c>
      <c r="AV333" s="27">
        <f t="shared" si="84"/>
        <v>3.1471977077159069E-2</v>
      </c>
      <c r="AW333" s="27">
        <f t="shared" si="84"/>
        <v>3.152134323867687E-2</v>
      </c>
      <c r="AY333" s="79"/>
    </row>
    <row r="334" spans="1:51" x14ac:dyDescent="0.25">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3.9153871501852065E-3</v>
      </c>
      <c r="T334" s="27">
        <f t="shared" si="84"/>
        <v>3.9605020635115288E-3</v>
      </c>
      <c r="U334" s="27">
        <f t="shared" si="84"/>
        <v>3.9861399680085124E-3</v>
      </c>
      <c r="V334" s="27">
        <f t="shared" si="84"/>
        <v>4.0052402052181664E-3</v>
      </c>
      <c r="W334" s="27">
        <f t="shared" si="84"/>
        <v>4.0274760092747297E-3</v>
      </c>
      <c r="X334" s="27">
        <f t="shared" si="84"/>
        <v>4.0449278016939415E-3</v>
      </c>
      <c r="Y334" s="27">
        <f t="shared" si="84"/>
        <v>4.0558958163507746E-3</v>
      </c>
      <c r="Z334" s="27">
        <f t="shared" si="84"/>
        <v>4.0680748429702722E-3</v>
      </c>
      <c r="AA334" s="27">
        <f t="shared" si="84"/>
        <v>4.0830042347032814E-3</v>
      </c>
      <c r="AB334" s="27">
        <f t="shared" si="84"/>
        <v>4.1161320023193042E-3</v>
      </c>
      <c r="AC334" s="27">
        <f t="shared" si="84"/>
        <v>4.1431422264835115E-3</v>
      </c>
      <c r="AD334" s="27">
        <f t="shared" si="84"/>
        <v>4.1816006262205717E-3</v>
      </c>
      <c r="AE334" s="27">
        <f t="shared" si="84"/>
        <v>4.2229326692553469E-3</v>
      </c>
      <c r="AF334" s="27">
        <f t="shared" si="84"/>
        <v>4.2770535594382183E-3</v>
      </c>
      <c r="AG334" s="27">
        <f t="shared" si="84"/>
        <v>4.3376261209766417E-3</v>
      </c>
      <c r="AH334" s="27">
        <f t="shared" si="84"/>
        <v>4.3797659241411619E-3</v>
      </c>
      <c r="AI334" s="27">
        <f t="shared" si="84"/>
        <v>4.4220262821385685E-3</v>
      </c>
      <c r="AJ334" s="27">
        <f t="shared" si="84"/>
        <v>4.4710957257023363E-3</v>
      </c>
      <c r="AK334" s="27">
        <f t="shared" si="84"/>
        <v>4.5198304243208942E-3</v>
      </c>
      <c r="AL334" s="27">
        <f t="shared" si="84"/>
        <v>4.5759469859987297E-3</v>
      </c>
      <c r="AM334" s="27">
        <f t="shared" si="84"/>
        <v>4.630028490266478E-3</v>
      </c>
      <c r="AN334" s="27">
        <f t="shared" si="84"/>
        <v>4.6957815432958801E-3</v>
      </c>
      <c r="AO334" s="27">
        <f t="shared" si="84"/>
        <v>4.7625340751521698E-3</v>
      </c>
      <c r="AP334" s="27">
        <f t="shared" si="84"/>
        <v>4.8317076615517086E-3</v>
      </c>
      <c r="AQ334" s="27">
        <f t="shared" si="84"/>
        <v>4.9037751282491786E-3</v>
      </c>
      <c r="AR334" s="27">
        <f t="shared" si="84"/>
        <v>4.9796128518307045E-3</v>
      </c>
      <c r="AS334" s="27">
        <f t="shared" si="84"/>
        <v>5.0635139703429444E-3</v>
      </c>
      <c r="AT334" s="27">
        <f t="shared" si="84"/>
        <v>5.1058512126937244E-3</v>
      </c>
      <c r="AU334" s="27">
        <f t="shared" si="84"/>
        <v>5.1422384273914767E-3</v>
      </c>
      <c r="AV334" s="27">
        <f t="shared" si="84"/>
        <v>5.1800768502285816E-3</v>
      </c>
      <c r="AW334" s="27">
        <f t="shared" si="84"/>
        <v>5.2167784667618566E-3</v>
      </c>
      <c r="AY334" s="79"/>
    </row>
    <row r="335" spans="1:51" x14ac:dyDescent="0.25">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5">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23.152530650802593</v>
      </c>
      <c r="M336" s="27">
        <f t="shared" si="84"/>
        <v>23.1629164330643</v>
      </c>
      <c r="N336" s="27">
        <f t="shared" si="84"/>
        <v>22.950263110497293</v>
      </c>
      <c r="O336" s="27">
        <f t="shared" si="84"/>
        <v>22.602951186820601</v>
      </c>
      <c r="P336" s="27">
        <f t="shared" si="84"/>
        <v>22.126532811374943</v>
      </c>
      <c r="Q336" s="27">
        <f t="shared" si="84"/>
        <v>21.780600237355962</v>
      </c>
      <c r="R336" s="27">
        <f t="shared" si="84"/>
        <v>21.465278056857684</v>
      </c>
      <c r="S336" s="27">
        <f t="shared" si="84"/>
        <v>19.138650535672685</v>
      </c>
      <c r="T336" s="27">
        <f t="shared" si="84"/>
        <v>19.422556528325604</v>
      </c>
      <c r="U336" s="27">
        <f t="shared" si="84"/>
        <v>19.526593788460882</v>
      </c>
      <c r="V336" s="27">
        <f t="shared" si="84"/>
        <v>19.572367159290774</v>
      </c>
      <c r="W336" s="27">
        <f t="shared" si="84"/>
        <v>19.654350580416263</v>
      </c>
      <c r="X336" s="27">
        <f t="shared" si="84"/>
        <v>19.69578529572718</v>
      </c>
      <c r="Y336" s="27">
        <f t="shared" si="84"/>
        <v>19.663675184445491</v>
      </c>
      <c r="Z336" s="27">
        <f t="shared" si="84"/>
        <v>19.631322294515954</v>
      </c>
      <c r="AA336" s="27">
        <f t="shared" si="84"/>
        <v>19.612477584256517</v>
      </c>
      <c r="AB336" s="27">
        <f t="shared" si="84"/>
        <v>19.749732429849548</v>
      </c>
      <c r="AC336" s="27">
        <f t="shared" si="84"/>
        <v>19.814234833727586</v>
      </c>
      <c r="AD336" s="27">
        <f t="shared" si="84"/>
        <v>19.978554643023834</v>
      </c>
      <c r="AE336" s="27">
        <f t="shared" si="84"/>
        <v>20.161944788793271</v>
      </c>
      <c r="AF336" s="27">
        <f t="shared" si="84"/>
        <v>20.452258675108563</v>
      </c>
      <c r="AG336" s="27">
        <f t="shared" si="84"/>
        <v>20.789679778060538</v>
      </c>
      <c r="AH336" s="27">
        <f t="shared" si="84"/>
        <v>20.953350807497621</v>
      </c>
      <c r="AI336" s="27">
        <f t="shared" si="84"/>
        <v>21.110720094451256</v>
      </c>
      <c r="AJ336" s="27">
        <f t="shared" si="84"/>
        <v>21.319215844077476</v>
      </c>
      <c r="AK336" s="27">
        <f t="shared" si="84"/>
        <v>21.515855545488005</v>
      </c>
      <c r="AL336" s="27">
        <f t="shared" si="84"/>
        <v>21.765735950398085</v>
      </c>
      <c r="AM336" s="27">
        <f t="shared" si="84"/>
        <v>21.98793746618896</v>
      </c>
      <c r="AN336" s="27">
        <f t="shared" si="84"/>
        <v>22.296680094775589</v>
      </c>
      <c r="AO336" s="27">
        <f t="shared" si="84"/>
        <v>22.601286897800797</v>
      </c>
      <c r="AP336" s="27">
        <f t="shared" si="84"/>
        <v>22.912817656578977</v>
      </c>
      <c r="AQ336" s="27">
        <f t="shared" si="84"/>
        <v>23.23422849498256</v>
      </c>
      <c r="AR336" s="27">
        <f t="shared" si="84"/>
        <v>23.571505278686633</v>
      </c>
      <c r="AS336" s="27">
        <f t="shared" si="84"/>
        <v>23.957565234485394</v>
      </c>
      <c r="AT336" s="27">
        <f t="shared" si="84"/>
        <v>24.005680938038509</v>
      </c>
      <c r="AU336" s="27">
        <f t="shared" si="84"/>
        <v>23.999594900712601</v>
      </c>
      <c r="AV336" s="27">
        <f t="shared" si="84"/>
        <v>23.996813335517075</v>
      </c>
      <c r="AW336" s="27">
        <f t="shared" si="84"/>
        <v>23.977515577610244</v>
      </c>
      <c r="AY336" s="79"/>
    </row>
    <row r="337" spans="1:51" x14ac:dyDescent="0.25">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7.7508449141861099E-2</v>
      </c>
      <c r="M337" s="27">
        <f t="shared" si="84"/>
        <v>7.7543217949140569E-2</v>
      </c>
      <c r="N337" s="27">
        <f t="shared" si="84"/>
        <v>7.6831311787104603E-2</v>
      </c>
      <c r="O337" s="27">
        <f t="shared" si="84"/>
        <v>7.5668604825232008E-2</v>
      </c>
      <c r="P337" s="27">
        <f t="shared" si="84"/>
        <v>7.4073684167079379E-2</v>
      </c>
      <c r="Q337" s="27">
        <f t="shared" si="84"/>
        <v>7.2915594897087016E-2</v>
      </c>
      <c r="R337" s="27">
        <f t="shared" si="84"/>
        <v>7.1859980996426695E-2</v>
      </c>
      <c r="S337" s="27">
        <f t="shared" si="84"/>
        <v>6.4071057460693442E-2</v>
      </c>
      <c r="T337" s="27">
        <f t="shared" si="84"/>
        <v>6.5021498409223E-2</v>
      </c>
      <c r="U337" s="27">
        <f t="shared" si="84"/>
        <v>6.536978719059533E-2</v>
      </c>
      <c r="V337" s="27">
        <f t="shared" si="84"/>
        <v>6.5523024132099927E-2</v>
      </c>
      <c r="W337" s="27">
        <f t="shared" si="84"/>
        <v>6.5797482588612552E-2</v>
      </c>
      <c r="X337" s="27">
        <f t="shared" si="84"/>
        <v>6.5936194877684609E-2</v>
      </c>
      <c r="Y337" s="27">
        <f t="shared" si="84"/>
        <v>6.5828698856417914E-2</v>
      </c>
      <c r="Z337" s="27">
        <f t="shared" si="84"/>
        <v>6.5720390077497956E-2</v>
      </c>
      <c r="AA337" s="27">
        <f t="shared" si="84"/>
        <v>6.5657303053069979E-2</v>
      </c>
      <c r="AB337" s="27">
        <f t="shared" si="84"/>
        <v>6.6116795381557736E-2</v>
      </c>
      <c r="AC337" s="27">
        <f t="shared" si="84"/>
        <v>6.6332732091281307E-2</v>
      </c>
      <c r="AD337" s="27">
        <f t="shared" si="84"/>
        <v>6.6882830643095442E-2</v>
      </c>
      <c r="AE337" s="27">
        <f t="shared" si="84"/>
        <v>6.7496771555252091E-2</v>
      </c>
      <c r="AF337" s="27">
        <f t="shared" si="84"/>
        <v>6.8468664409300189E-2</v>
      </c>
      <c r="AG337" s="27">
        <f t="shared" si="84"/>
        <v>6.9598259562071857E-2</v>
      </c>
      <c r="AH337" s="27">
        <f t="shared" si="84"/>
        <v>7.0146186173311684E-2</v>
      </c>
      <c r="AI337" s="27">
        <f t="shared" si="84"/>
        <v>7.0673016244646183E-2</v>
      </c>
      <c r="AJ337" s="27">
        <f t="shared" si="84"/>
        <v>7.1371003970045782E-2</v>
      </c>
      <c r="AK337" s="27">
        <f t="shared" si="84"/>
        <v>7.2029300832964327E-2</v>
      </c>
      <c r="AL337" s="27">
        <f t="shared" si="84"/>
        <v>7.2865833259921686E-2</v>
      </c>
      <c r="AM337" s="27">
        <f t="shared" si="84"/>
        <v>7.360970420628514E-2</v>
      </c>
      <c r="AN337" s="27">
        <f t="shared" si="84"/>
        <v>7.4643291535750639E-2</v>
      </c>
      <c r="AO337" s="27">
        <f t="shared" si="84"/>
        <v>7.5663033232960128E-2</v>
      </c>
      <c r="AP337" s="27">
        <f t="shared" si="84"/>
        <v>7.6705954472848309E-2</v>
      </c>
      <c r="AQ337" s="27">
        <f t="shared" ref="L337:AW344" si="85">AQ1406</f>
        <v>7.7781951563524146E-2</v>
      </c>
      <c r="AR337" s="27">
        <f t="shared" si="85"/>
        <v>7.8911063574247334E-2</v>
      </c>
      <c r="AS337" s="27">
        <f t="shared" si="85"/>
        <v>8.0203488532065076E-2</v>
      </c>
      <c r="AT337" s="27">
        <f t="shared" si="85"/>
        <v>8.0364566973900195E-2</v>
      </c>
      <c r="AU337" s="27">
        <f t="shared" si="85"/>
        <v>8.0344192556880079E-2</v>
      </c>
      <c r="AV337" s="27">
        <f t="shared" si="85"/>
        <v>8.0334880624299401E-2</v>
      </c>
      <c r="AW337" s="27">
        <f t="shared" si="85"/>
        <v>8.0270276918128672E-2</v>
      </c>
      <c r="AY337" s="79"/>
    </row>
    <row r="338" spans="1:51" x14ac:dyDescent="0.25">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0.56716712532642322</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0.62068986953889782</v>
      </c>
      <c r="S338" s="27">
        <f t="shared" si="85"/>
        <v>0.59567995442298338</v>
      </c>
      <c r="T338" s="27">
        <f t="shared" si="85"/>
        <v>0.61258506681737179</v>
      </c>
      <c r="U338" s="27">
        <f t="shared" si="85"/>
        <v>0.6268687597783329</v>
      </c>
      <c r="V338" s="27">
        <f t="shared" si="85"/>
        <v>0.64032496531200889</v>
      </c>
      <c r="W338" s="27">
        <f t="shared" si="85"/>
        <v>0.65458388204864981</v>
      </c>
      <c r="X338" s="27">
        <f t="shared" si="85"/>
        <v>0.66830438134050119</v>
      </c>
      <c r="Y338" s="27">
        <f t="shared" si="85"/>
        <v>0.68052036795324078</v>
      </c>
      <c r="Z338" s="27">
        <f t="shared" si="85"/>
        <v>0.69252292909732049</v>
      </c>
      <c r="AA338" s="27">
        <f t="shared" si="85"/>
        <v>0.70456909493958753</v>
      </c>
      <c r="AB338" s="27">
        <f t="shared" si="85"/>
        <v>0.71947506019886931</v>
      </c>
      <c r="AC338" s="27">
        <f t="shared" si="85"/>
        <v>0.73282403802218554</v>
      </c>
      <c r="AD338" s="27">
        <f t="shared" si="85"/>
        <v>0.74827679567031213</v>
      </c>
      <c r="AE338" s="27">
        <f t="shared" si="85"/>
        <v>0.76427003191217846</v>
      </c>
      <c r="AF338" s="27">
        <f t="shared" si="85"/>
        <v>0.78270449195184111</v>
      </c>
      <c r="AG338" s="27">
        <f t="shared" si="85"/>
        <v>0.80241815839258679</v>
      </c>
      <c r="AH338" s="27">
        <f t="shared" si="85"/>
        <v>0.81858054125500712</v>
      </c>
      <c r="AI338" s="27">
        <f t="shared" si="85"/>
        <v>0.83478577875901172</v>
      </c>
      <c r="AJ338" s="27">
        <f t="shared" si="85"/>
        <v>0.85235375931551716</v>
      </c>
      <c r="AK338" s="27">
        <f t="shared" si="85"/>
        <v>0.86987891850277199</v>
      </c>
      <c r="AL338" s="27">
        <f t="shared" si="85"/>
        <v>0.88890926422007976</v>
      </c>
      <c r="AM338" s="27">
        <f t="shared" si="85"/>
        <v>0.90755126049839108</v>
      </c>
      <c r="AN338" s="27">
        <f t="shared" si="85"/>
        <v>0.92861956798204925</v>
      </c>
      <c r="AO338" s="27">
        <f t="shared" si="85"/>
        <v>0.94994891779849933</v>
      </c>
      <c r="AP338" s="27">
        <f t="shared" si="85"/>
        <v>0.97182881392978526</v>
      </c>
      <c r="AQ338" s="27">
        <f t="shared" si="85"/>
        <v>0.99435758356337589</v>
      </c>
      <c r="AR338" s="27">
        <f t="shared" si="85"/>
        <v>1.0177212232392898</v>
      </c>
      <c r="AS338" s="27">
        <f t="shared" si="85"/>
        <v>1.0428609041820094</v>
      </c>
      <c r="AT338" s="27">
        <f t="shared" si="85"/>
        <v>1.0591328338169261</v>
      </c>
      <c r="AU338" s="27">
        <f t="shared" si="85"/>
        <v>1.0740511329803928</v>
      </c>
      <c r="AV338" s="27">
        <f t="shared" si="85"/>
        <v>1.0891933187405669</v>
      </c>
      <c r="AW338" s="27">
        <f t="shared" si="85"/>
        <v>1.1039896549201815</v>
      </c>
      <c r="AY338" s="79"/>
    </row>
    <row r="339" spans="1:51" x14ac:dyDescent="0.25">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2.2910596881616572</v>
      </c>
      <c r="P339" s="27">
        <f t="shared" si="85"/>
        <v>2.2612642885898917</v>
      </c>
      <c r="Q339" s="27">
        <f t="shared" si="85"/>
        <v>2.2487211059946208</v>
      </c>
      <c r="R339" s="27">
        <f t="shared" si="85"/>
        <v>2.2390235702415184</v>
      </c>
      <c r="S339" s="27">
        <f t="shared" si="85"/>
        <v>1.917582032562541</v>
      </c>
      <c r="T339" s="27">
        <f t="shared" si="85"/>
        <v>1.9949306075186419</v>
      </c>
      <c r="U339" s="27">
        <f t="shared" si="85"/>
        <v>2.044288904217296</v>
      </c>
      <c r="V339" s="27">
        <f t="shared" si="85"/>
        <v>2.0845971300541457</v>
      </c>
      <c r="W339" s="27">
        <f t="shared" si="85"/>
        <v>2.1309157041909628</v>
      </c>
      <c r="X339" s="27">
        <f t="shared" si="85"/>
        <v>2.1708192639705723</v>
      </c>
      <c r="Y339" s="27">
        <f t="shared" si="85"/>
        <v>2.1996220085381215</v>
      </c>
      <c r="Z339" s="27">
        <f t="shared" si="85"/>
        <v>2.2293574604127704</v>
      </c>
      <c r="AA339" s="27">
        <f t="shared" si="85"/>
        <v>2.2624467152349834</v>
      </c>
      <c r="AB339" s="27">
        <f t="shared" si="85"/>
        <v>2.3238821657335698</v>
      </c>
      <c r="AC339" s="27">
        <f t="shared" si="85"/>
        <v>2.3743691032177434</v>
      </c>
      <c r="AD339" s="27">
        <f t="shared" si="85"/>
        <v>2.4436189064549914</v>
      </c>
      <c r="AE339" s="27">
        <f t="shared" si="85"/>
        <v>2.517739825358988</v>
      </c>
      <c r="AF339" s="27">
        <f t="shared" si="85"/>
        <v>2.6130234811816759</v>
      </c>
      <c r="AG339" s="27">
        <f t="shared" si="85"/>
        <v>2.7191635068873463</v>
      </c>
      <c r="AH339" s="27">
        <f t="shared" si="85"/>
        <v>2.795020539448708</v>
      </c>
      <c r="AI339" s="27">
        <f t="shared" si="85"/>
        <v>2.8712201092386116</v>
      </c>
      <c r="AJ339" s="27">
        <f t="shared" si="85"/>
        <v>2.9588444821985522</v>
      </c>
      <c r="AK339" s="27">
        <f t="shared" si="85"/>
        <v>3.0460192698370157</v>
      </c>
      <c r="AL339" s="27">
        <f t="shared" si="85"/>
        <v>3.1455909524901542</v>
      </c>
      <c r="AM339" s="27">
        <f t="shared" si="85"/>
        <v>3.2418082968483239</v>
      </c>
      <c r="AN339" s="27">
        <f t="shared" si="85"/>
        <v>3.3576747641873639</v>
      </c>
      <c r="AO339" s="27">
        <f t="shared" si="85"/>
        <v>3.4752934753998708</v>
      </c>
      <c r="AP339" s="27">
        <f t="shared" si="85"/>
        <v>3.597008474768483</v>
      </c>
      <c r="AQ339" s="27">
        <f t="shared" si="85"/>
        <v>3.7235752205638795</v>
      </c>
      <c r="AR339" s="27">
        <f t="shared" si="85"/>
        <v>3.8564324810735506</v>
      </c>
      <c r="AS339" s="27">
        <f t="shared" si="85"/>
        <v>4.0028901226558187</v>
      </c>
      <c r="AT339" s="27">
        <f t="shared" si="85"/>
        <v>4.078718140015364</v>
      </c>
      <c r="AU339" s="27">
        <f t="shared" si="85"/>
        <v>4.144098467699119</v>
      </c>
      <c r="AV339" s="27">
        <f t="shared" si="85"/>
        <v>4.211542823369804</v>
      </c>
      <c r="AW339" s="27">
        <f t="shared" si="85"/>
        <v>4.2766119007305354</v>
      </c>
      <c r="AY339" s="79"/>
    </row>
    <row r="340" spans="1:51" x14ac:dyDescent="0.25">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2.3631963555267654E-2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2.5862077897454101E-2</v>
      </c>
      <c r="S340" s="27">
        <f t="shared" si="85"/>
        <v>2.4819998100957669E-2</v>
      </c>
      <c r="T340" s="27">
        <f t="shared" si="85"/>
        <v>2.5524377784057181E-2</v>
      </c>
      <c r="U340" s="27">
        <f t="shared" si="85"/>
        <v>2.6119531657430559E-2</v>
      </c>
      <c r="V340" s="27">
        <f t="shared" si="85"/>
        <v>2.668020688800039E-2</v>
      </c>
      <c r="W340" s="27">
        <f t="shared" si="85"/>
        <v>2.7274328418693768E-2</v>
      </c>
      <c r="X340" s="27">
        <f t="shared" si="85"/>
        <v>2.7846015889187579E-2</v>
      </c>
      <c r="Y340" s="27">
        <f t="shared" si="85"/>
        <v>2.8355015331385056E-2</v>
      </c>
      <c r="Z340" s="27">
        <f t="shared" si="85"/>
        <v>2.8855122045721715E-2</v>
      </c>
      <c r="AA340" s="27">
        <f t="shared" si="85"/>
        <v>2.9357045622482838E-2</v>
      </c>
      <c r="AB340" s="27">
        <f t="shared" si="85"/>
        <v>2.997812750828625E-2</v>
      </c>
      <c r="AC340" s="27">
        <f t="shared" si="85"/>
        <v>3.0534334917591093E-2</v>
      </c>
      <c r="AD340" s="27">
        <f t="shared" si="85"/>
        <v>3.1178199819596363E-2</v>
      </c>
      <c r="AE340" s="27">
        <f t="shared" si="85"/>
        <v>3.1844584663007464E-2</v>
      </c>
      <c r="AF340" s="27">
        <f t="shared" si="85"/>
        <v>3.2612687164660079E-2</v>
      </c>
      <c r="AG340" s="27">
        <f t="shared" si="85"/>
        <v>3.3434089933024477E-2</v>
      </c>
      <c r="AH340" s="27">
        <f t="shared" si="85"/>
        <v>3.4107522552291991E-2</v>
      </c>
      <c r="AI340" s="27">
        <f t="shared" si="85"/>
        <v>3.4782740781625521E-2</v>
      </c>
      <c r="AJ340" s="27">
        <f t="shared" si="85"/>
        <v>3.5514739971479907E-2</v>
      </c>
      <c r="AK340" s="27">
        <f t="shared" si="85"/>
        <v>3.624495493761553E-2</v>
      </c>
      <c r="AL340" s="27">
        <f t="shared" si="85"/>
        <v>3.7037886009170025E-2</v>
      </c>
      <c r="AM340" s="27">
        <f t="shared" si="85"/>
        <v>3.7814635854099665E-2</v>
      </c>
      <c r="AN340" s="27">
        <f t="shared" si="85"/>
        <v>3.8692481999252085E-2</v>
      </c>
      <c r="AO340" s="27">
        <f t="shared" si="85"/>
        <v>3.9581204908270835E-2</v>
      </c>
      <c r="AP340" s="27">
        <f t="shared" si="85"/>
        <v>4.0492867247074425E-2</v>
      </c>
      <c r="AQ340" s="27">
        <f t="shared" si="85"/>
        <v>4.1431565981807375E-2</v>
      </c>
      <c r="AR340" s="27">
        <f t="shared" si="85"/>
        <v>4.2405050968303784E-2</v>
      </c>
      <c r="AS340" s="27">
        <f t="shared" si="85"/>
        <v>4.3452537674250426E-2</v>
      </c>
      <c r="AT340" s="27">
        <f t="shared" si="85"/>
        <v>4.4130534742371962E-2</v>
      </c>
      <c r="AU340" s="27">
        <f t="shared" si="85"/>
        <v>4.4752130540849741E-2</v>
      </c>
      <c r="AV340" s="27">
        <f t="shared" si="85"/>
        <v>4.5383054947523663E-2</v>
      </c>
      <c r="AW340" s="27">
        <f t="shared" si="85"/>
        <v>4.5999568955007598E-2</v>
      </c>
      <c r="AY340" s="79"/>
    </row>
    <row r="341" spans="1:51" x14ac:dyDescent="0.25">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9.5803753116994225E-2</v>
      </c>
      <c r="O341" s="27">
        <f t="shared" si="85"/>
        <v>9.5460820340069155E-2</v>
      </c>
      <c r="P341" s="27">
        <f t="shared" si="85"/>
        <v>9.4219345357912251E-2</v>
      </c>
      <c r="Q341" s="27">
        <f t="shared" si="85"/>
        <v>9.3696712749775951E-2</v>
      </c>
      <c r="R341" s="27">
        <f t="shared" si="85"/>
        <v>9.3292648760063338E-2</v>
      </c>
      <c r="S341" s="27">
        <f t="shared" si="85"/>
        <v>7.9899251356772616E-2</v>
      </c>
      <c r="T341" s="27">
        <f t="shared" si="85"/>
        <v>8.3122108646610154E-2</v>
      </c>
      <c r="U341" s="27">
        <f t="shared" si="85"/>
        <v>8.5178704342387404E-2</v>
      </c>
      <c r="V341" s="27">
        <f t="shared" si="85"/>
        <v>8.6858213752256136E-2</v>
      </c>
      <c r="W341" s="27">
        <f t="shared" si="85"/>
        <v>8.8788154341290212E-2</v>
      </c>
      <c r="X341" s="27">
        <f t="shared" si="85"/>
        <v>9.0450802665440602E-2</v>
      </c>
      <c r="Y341" s="27">
        <f t="shared" si="85"/>
        <v>9.1650917022421813E-2</v>
      </c>
      <c r="Z341" s="27">
        <f t="shared" si="85"/>
        <v>9.2889894183865521E-2</v>
      </c>
      <c r="AA341" s="27">
        <f t="shared" si="85"/>
        <v>9.4268613134791082E-2</v>
      </c>
      <c r="AB341" s="27">
        <f t="shared" si="85"/>
        <v>9.6828423572232161E-2</v>
      </c>
      <c r="AC341" s="27">
        <f t="shared" si="85"/>
        <v>9.8932045967406068E-2</v>
      </c>
      <c r="AD341" s="27">
        <f t="shared" si="85"/>
        <v>0.10181745443562475</v>
      </c>
      <c r="AE341" s="27">
        <f t="shared" si="85"/>
        <v>0.10490582605662462</v>
      </c>
      <c r="AF341" s="27">
        <f t="shared" si="85"/>
        <v>0.10887597838256992</v>
      </c>
      <c r="AG341" s="27">
        <f t="shared" si="85"/>
        <v>0.11329847945363954</v>
      </c>
      <c r="AH341" s="27">
        <f t="shared" si="85"/>
        <v>0.11645918914369628</v>
      </c>
      <c r="AI341" s="27">
        <f t="shared" si="85"/>
        <v>0.11963417121827559</v>
      </c>
      <c r="AJ341" s="27">
        <f t="shared" si="85"/>
        <v>0.12328518675827312</v>
      </c>
      <c r="AK341" s="27">
        <f t="shared" si="85"/>
        <v>0.12691746957654246</v>
      </c>
      <c r="AL341" s="27">
        <f t="shared" si="85"/>
        <v>0.13106628968708986</v>
      </c>
      <c r="AM341" s="27">
        <f t="shared" si="85"/>
        <v>0.13507534570201363</v>
      </c>
      <c r="AN341" s="27">
        <f t="shared" si="85"/>
        <v>0.13990311517447362</v>
      </c>
      <c r="AO341" s="27">
        <f t="shared" si="85"/>
        <v>0.14480389480832806</v>
      </c>
      <c r="AP341" s="27">
        <f t="shared" si="85"/>
        <v>0.1498753531153536</v>
      </c>
      <c r="AQ341" s="27">
        <f t="shared" si="85"/>
        <v>0.15514896752349511</v>
      </c>
      <c r="AR341" s="27">
        <f t="shared" si="85"/>
        <v>0.1606846867113981</v>
      </c>
      <c r="AS341" s="27">
        <f t="shared" si="85"/>
        <v>0.16678708844399262</v>
      </c>
      <c r="AT341" s="27">
        <f t="shared" si="85"/>
        <v>0.16994658916730698</v>
      </c>
      <c r="AU341" s="27">
        <f t="shared" si="85"/>
        <v>0.17267076948746343</v>
      </c>
      <c r="AV341" s="27">
        <f t="shared" si="85"/>
        <v>0.175480950973742</v>
      </c>
      <c r="AW341" s="27">
        <f t="shared" si="85"/>
        <v>0.17819216253043912</v>
      </c>
      <c r="AY341" s="79"/>
    </row>
    <row r="342" spans="1:51" x14ac:dyDescent="0.25">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5.9641811308270655E-2</v>
      </c>
      <c r="T342" s="27">
        <f t="shared" si="85"/>
        <v>6.043426420562531E-2</v>
      </c>
      <c r="U342" s="27">
        <f t="shared" si="85"/>
        <v>6.1081376578117977E-2</v>
      </c>
      <c r="V342" s="27">
        <f t="shared" si="85"/>
        <v>6.1685332936175313E-2</v>
      </c>
      <c r="W342" s="27">
        <f t="shared" si="85"/>
        <v>6.2340744626146333E-2</v>
      </c>
      <c r="X342" s="27">
        <f t="shared" si="85"/>
        <v>6.2969755029274155E-2</v>
      </c>
      <c r="Y342" s="27">
        <f t="shared" si="85"/>
        <v>6.3507819898305687E-2</v>
      </c>
      <c r="Z342" s="27">
        <f t="shared" si="85"/>
        <v>6.4028778067066902E-2</v>
      </c>
      <c r="AA342" s="27">
        <f t="shared" si="85"/>
        <v>6.4546721745703667E-2</v>
      </c>
      <c r="AB342" s="27">
        <f t="shared" si="85"/>
        <v>6.521919950445268E-2</v>
      </c>
      <c r="AC342" s="27">
        <f t="shared" si="85"/>
        <v>6.5796692253485931E-2</v>
      </c>
      <c r="AD342" s="27">
        <f t="shared" si="85"/>
        <v>6.6490173416900639E-2</v>
      </c>
      <c r="AE342" s="27">
        <f t="shared" si="85"/>
        <v>6.7211267136014843E-2</v>
      </c>
      <c r="AF342" s="27">
        <f t="shared" si="85"/>
        <v>6.8064295031581748E-2</v>
      </c>
      <c r="AG342" s="27">
        <f t="shared" si="85"/>
        <v>6.8983586692724724E-2</v>
      </c>
      <c r="AH342" s="27">
        <f t="shared" si="85"/>
        <v>6.9703775564882359E-2</v>
      </c>
      <c r="AI342" s="27">
        <f t="shared" si="85"/>
        <v>7.042381859394542E-2</v>
      </c>
      <c r="AJ342" s="27">
        <f t="shared" si="85"/>
        <v>7.1215265502280342E-2</v>
      </c>
      <c r="AK342" s="27">
        <f t="shared" si="85"/>
        <v>7.2001113642181966E-2</v>
      </c>
      <c r="AL342" s="27">
        <f t="shared" si="85"/>
        <v>7.2864774434639193E-2</v>
      </c>
      <c r="AM342" s="27">
        <f t="shared" si="85"/>
        <v>7.3703564093754587E-2</v>
      </c>
      <c r="AN342" s="27">
        <f t="shared" si="85"/>
        <v>7.4668573445140565E-2</v>
      </c>
      <c r="AO342" s="27">
        <f t="shared" si="85"/>
        <v>7.5642882394362801E-2</v>
      </c>
      <c r="AP342" s="27">
        <f t="shared" si="85"/>
        <v>7.6641726328613172E-2</v>
      </c>
      <c r="AQ342" s="27">
        <f t="shared" si="85"/>
        <v>7.7670012007843584E-2</v>
      </c>
      <c r="AR342" s="27">
        <f t="shared" si="85"/>
        <v>7.8737223391678227E-2</v>
      </c>
      <c r="AS342" s="27">
        <f t="shared" si="85"/>
        <v>7.9892742991883328E-2</v>
      </c>
      <c r="AT342" s="27">
        <f t="shared" si="85"/>
        <v>8.0576963713516872E-2</v>
      </c>
      <c r="AU342" s="27">
        <f t="shared" si="85"/>
        <v>8.1187456859738785E-2</v>
      </c>
      <c r="AV342" s="27">
        <f t="shared" si="85"/>
        <v>8.1807117652367575E-2</v>
      </c>
      <c r="AW342" s="27">
        <f t="shared" si="85"/>
        <v>8.2406141624268278E-2</v>
      </c>
      <c r="AY342" s="79"/>
    </row>
    <row r="343" spans="1:51" x14ac:dyDescent="0.25">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0.26114955156117181</v>
      </c>
      <c r="T343" s="27">
        <f t="shared" si="85"/>
        <v>0.26461941128269945</v>
      </c>
      <c r="U343" s="27">
        <f t="shared" si="85"/>
        <v>0.2674528783116043</v>
      </c>
      <c r="V343" s="27">
        <f t="shared" si="85"/>
        <v>0.27009738102890052</v>
      </c>
      <c r="W343" s="27">
        <f t="shared" si="85"/>
        <v>0.27296718771601136</v>
      </c>
      <c r="X343" s="27">
        <f t="shared" si="85"/>
        <v>0.2757213928801554</v>
      </c>
      <c r="Y343" s="27">
        <f t="shared" si="85"/>
        <v>0.27807738100620549</v>
      </c>
      <c r="Z343" s="27">
        <f t="shared" si="85"/>
        <v>0.28035846518473473</v>
      </c>
      <c r="AA343" s="27">
        <f t="shared" si="85"/>
        <v>0.28262635001993552</v>
      </c>
      <c r="AB343" s="27">
        <f t="shared" si="85"/>
        <v>0.28557088274420922</v>
      </c>
      <c r="AC343" s="27">
        <f t="shared" si="85"/>
        <v>0.2880995110526347</v>
      </c>
      <c r="AD343" s="27">
        <f t="shared" si="85"/>
        <v>0.29113600995951411</v>
      </c>
      <c r="AE343" s="27">
        <f t="shared" si="85"/>
        <v>0.29429341409009835</v>
      </c>
      <c r="AF343" s="27">
        <f t="shared" si="85"/>
        <v>0.29802850944535247</v>
      </c>
      <c r="AG343" s="27">
        <f t="shared" si="85"/>
        <v>0.30205374945391877</v>
      </c>
      <c r="AH343" s="27">
        <f t="shared" si="85"/>
        <v>0.30520719159254189</v>
      </c>
      <c r="AI343" s="27">
        <f t="shared" si="85"/>
        <v>0.30835999513790457</v>
      </c>
      <c r="AJ343" s="27">
        <f t="shared" si="85"/>
        <v>0.3118254500035833</v>
      </c>
      <c r="AK343" s="27">
        <f t="shared" si="85"/>
        <v>0.31526638992188577</v>
      </c>
      <c r="AL343" s="27">
        <f t="shared" si="85"/>
        <v>0.31904804282114807</v>
      </c>
      <c r="AM343" s="27">
        <f t="shared" si="85"/>
        <v>0.32272079417673527</v>
      </c>
      <c r="AN343" s="27">
        <f t="shared" si="85"/>
        <v>0.32694621513292005</v>
      </c>
      <c r="AO343" s="27">
        <f t="shared" si="85"/>
        <v>0.33121235560702972</v>
      </c>
      <c r="AP343" s="27">
        <f t="shared" si="85"/>
        <v>0.3355859257550059</v>
      </c>
      <c r="AQ343" s="27">
        <f t="shared" si="85"/>
        <v>0.34008841047365079</v>
      </c>
      <c r="AR343" s="27">
        <f t="shared" si="85"/>
        <v>0.34476133653333862</v>
      </c>
      <c r="AS343" s="27">
        <f t="shared" si="85"/>
        <v>0.34982093178697676</v>
      </c>
      <c r="AT343" s="27">
        <f t="shared" si="85"/>
        <v>0.35281688262589234</v>
      </c>
      <c r="AU343" s="27">
        <f t="shared" si="85"/>
        <v>0.35549000753390314</v>
      </c>
      <c r="AV343" s="27">
        <f t="shared" si="85"/>
        <v>0.35820327419307002</v>
      </c>
      <c r="AW343" s="27">
        <f t="shared" si="85"/>
        <v>0.36082617980584042</v>
      </c>
      <c r="AY343" s="79"/>
    </row>
    <row r="344" spans="1:51" x14ac:dyDescent="0.25">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1.1619612942227023E-2</v>
      </c>
      <c r="T344" s="27">
        <f t="shared" si="85"/>
        <v>1.177400121012543E-2</v>
      </c>
      <c r="U344" s="27">
        <f t="shared" si="85"/>
        <v>1.190007376113544E-2</v>
      </c>
      <c r="V344" s="27">
        <f t="shared" si="85"/>
        <v>1.2017738516123354E-2</v>
      </c>
      <c r="W344" s="27">
        <f t="shared" si="85"/>
        <v>1.2145427967335877E-2</v>
      </c>
      <c r="X344" s="27">
        <f t="shared" si="85"/>
        <v>1.2267973833409636E-2</v>
      </c>
      <c r="Y344" s="27">
        <f t="shared" si="85"/>
        <v>1.2372801392781385E-2</v>
      </c>
      <c r="Z344" s="27">
        <f t="shared" si="85"/>
        <v>1.2474296168800325E-2</v>
      </c>
      <c r="AA344" s="27">
        <f t="shared" si="85"/>
        <v>1.2575203651983986E-2</v>
      </c>
      <c r="AB344" s="27">
        <f t="shared" si="85"/>
        <v>1.2706217970588964E-2</v>
      </c>
      <c r="AC344" s="27">
        <f t="shared" si="85"/>
        <v>1.281872699862679E-2</v>
      </c>
      <c r="AD344" s="27">
        <f t="shared" si="85"/>
        <v>1.2953833269292428E-2</v>
      </c>
      <c r="AE344" s="27">
        <f t="shared" si="85"/>
        <v>1.3094319108461041E-2</v>
      </c>
      <c r="AF344" s="27">
        <f t="shared" ref="L344:AW351" si="86">AF1413</f>
        <v>1.3260508795829495E-2</v>
      </c>
      <c r="AG344" s="27">
        <f t="shared" si="86"/>
        <v>1.3439608206950445E-2</v>
      </c>
      <c r="AH344" s="27">
        <f t="shared" si="86"/>
        <v>1.3579917760872567E-2</v>
      </c>
      <c r="AI344" s="27">
        <f t="shared" si="86"/>
        <v>1.3720198901165522E-2</v>
      </c>
      <c r="AJ344" s="27">
        <f t="shared" si="86"/>
        <v>1.3874391178989566E-2</v>
      </c>
      <c r="AK344" s="27">
        <f t="shared" si="86"/>
        <v>1.4027492686417455E-2</v>
      </c>
      <c r="AL344" s="27">
        <f t="shared" si="86"/>
        <v>1.4195753909569451E-2</v>
      </c>
      <c r="AM344" s="27">
        <f t="shared" si="86"/>
        <v>1.4359169657097425E-2</v>
      </c>
      <c r="AN344" s="27">
        <f t="shared" si="86"/>
        <v>1.4547175938308062E-2</v>
      </c>
      <c r="AO344" s="27">
        <f t="shared" si="86"/>
        <v>1.4736993997615399E-2</v>
      </c>
      <c r="AP344" s="27">
        <f t="shared" si="86"/>
        <v>1.4931592043031754E-2</v>
      </c>
      <c r="AQ344" s="27">
        <f t="shared" si="86"/>
        <v>1.5131926025595346E-2</v>
      </c>
      <c r="AR344" s="27">
        <f t="shared" si="86"/>
        <v>1.5339843641369999E-2</v>
      </c>
      <c r="AS344" s="27">
        <f t="shared" si="86"/>
        <v>1.5564965752972906E-2</v>
      </c>
      <c r="AT344" s="27">
        <f t="shared" si="86"/>
        <v>1.5698267874052697E-2</v>
      </c>
      <c r="AU344" s="27">
        <f t="shared" si="86"/>
        <v>1.5817206147511829E-2</v>
      </c>
      <c r="AV344" s="27">
        <f t="shared" si="86"/>
        <v>1.5937930491858186E-2</v>
      </c>
      <c r="AW344" s="27">
        <f t="shared" si="86"/>
        <v>1.6054634303226775E-2</v>
      </c>
      <c r="AY344" s="79"/>
    </row>
    <row r="345" spans="1:51" x14ac:dyDescent="0.25">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0.41647291639602518</v>
      </c>
      <c r="T345" s="27">
        <f t="shared" si="86"/>
        <v>0.42451313630685894</v>
      </c>
      <c r="U345" s="27">
        <f t="shared" si="86"/>
        <v>0.4286991163276202</v>
      </c>
      <c r="V345" s="27">
        <f t="shared" si="86"/>
        <v>0.43157432624643138</v>
      </c>
      <c r="W345" s="27">
        <f t="shared" si="86"/>
        <v>0.43515982036417711</v>
      </c>
      <c r="X345" s="27">
        <f t="shared" si="86"/>
        <v>0.43781914980719577</v>
      </c>
      <c r="Y345" s="27">
        <f t="shared" si="86"/>
        <v>0.4387616341293572</v>
      </c>
      <c r="Z345" s="27">
        <f t="shared" si="86"/>
        <v>0.43955846787949271</v>
      </c>
      <c r="AA345" s="27">
        <f t="shared" si="86"/>
        <v>0.44050931708898167</v>
      </c>
      <c r="AB345" s="27">
        <f t="shared" si="86"/>
        <v>0.44468815973711034</v>
      </c>
      <c r="AC345" s="27">
        <f t="shared" si="86"/>
        <v>0.44717916776077588</v>
      </c>
      <c r="AD345" s="27">
        <f t="shared" si="86"/>
        <v>0.44795787394049319</v>
      </c>
      <c r="AE345" s="27">
        <f t="shared" si="86"/>
        <v>0.44893794812886795</v>
      </c>
      <c r="AF345" s="27">
        <f t="shared" si="86"/>
        <v>0.45195950346387948</v>
      </c>
      <c r="AG345" s="27">
        <f t="shared" si="86"/>
        <v>0.45571709675818911</v>
      </c>
      <c r="AH345" s="27">
        <f t="shared" si="86"/>
        <v>0.45560947851100364</v>
      </c>
      <c r="AI345" s="27">
        <f t="shared" si="86"/>
        <v>0.45517080807564986</v>
      </c>
      <c r="AJ345" s="27">
        <f t="shared" si="86"/>
        <v>0.45557129458330387</v>
      </c>
      <c r="AK345" s="27">
        <f t="shared" si="86"/>
        <v>0.45551103520168579</v>
      </c>
      <c r="AL345" s="27">
        <f t="shared" si="86"/>
        <v>0.45629339680693076</v>
      </c>
      <c r="AM345" s="27">
        <f t="shared" si="86"/>
        <v>0.4562855211456151</v>
      </c>
      <c r="AN345" s="27">
        <f t="shared" si="86"/>
        <v>0.46007027411432189</v>
      </c>
      <c r="AO345" s="27">
        <f t="shared" si="86"/>
        <v>0.46360970707427518</v>
      </c>
      <c r="AP345" s="27">
        <f t="shared" si="86"/>
        <v>0.46711770616793746</v>
      </c>
      <c r="AQ345" s="27">
        <f t="shared" si="86"/>
        <v>0.47064653123907496</v>
      </c>
      <c r="AR345" s="27">
        <f t="shared" si="86"/>
        <v>0.47430490918472545</v>
      </c>
      <c r="AS345" s="27">
        <f t="shared" si="86"/>
        <v>0.47871314406279569</v>
      </c>
      <c r="AT345" s="27">
        <f t="shared" si="86"/>
        <v>0.47652467640913432</v>
      </c>
      <c r="AU345" s="27">
        <f t="shared" si="86"/>
        <v>0.47320373370283142</v>
      </c>
      <c r="AV345" s="27">
        <f t="shared" si="86"/>
        <v>0.46984529022543825</v>
      </c>
      <c r="AW345" s="27">
        <f t="shared" si="86"/>
        <v>0.46608012511214003</v>
      </c>
      <c r="AY345" s="79"/>
    </row>
    <row r="346" spans="1:51" x14ac:dyDescent="0.25">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0.63790918193935475</v>
      </c>
      <c r="T346" s="27">
        <f t="shared" si="86"/>
        <v>0.650224340750439</v>
      </c>
      <c r="U346" s="27">
        <f t="shared" si="86"/>
        <v>0.65663598238554377</v>
      </c>
      <c r="V346" s="27">
        <f t="shared" si="86"/>
        <v>0.66103992495901154</v>
      </c>
      <c r="W346" s="27">
        <f t="shared" si="86"/>
        <v>0.66653180577395654</v>
      </c>
      <c r="X346" s="27">
        <f t="shared" si="86"/>
        <v>0.67060508545846376</v>
      </c>
      <c r="Y346" s="27">
        <f t="shared" si="86"/>
        <v>0.672048683299455</v>
      </c>
      <c r="Z346" s="27">
        <f t="shared" si="86"/>
        <v>0.67326918899305277</v>
      </c>
      <c r="AA346" s="27">
        <f t="shared" si="86"/>
        <v>0.67472559928407883</v>
      </c>
      <c r="AB346" s="27">
        <f t="shared" si="86"/>
        <v>0.68112630864638002</v>
      </c>
      <c r="AC346" s="27">
        <f t="shared" si="86"/>
        <v>0.68494177137642187</v>
      </c>
      <c r="AD346" s="27">
        <f t="shared" si="86"/>
        <v>0.68613451117418145</v>
      </c>
      <c r="AE346" s="27">
        <f t="shared" si="86"/>
        <v>0.68763568519806828</v>
      </c>
      <c r="AF346" s="27">
        <f t="shared" si="86"/>
        <v>0.6922637842077739</v>
      </c>
      <c r="AG346" s="27">
        <f t="shared" si="86"/>
        <v>0.69801926834627781</v>
      </c>
      <c r="AH346" s="27">
        <f t="shared" si="86"/>
        <v>0.69785443009312609</v>
      </c>
      <c r="AI346" s="27">
        <f t="shared" si="86"/>
        <v>0.69718252109846901</v>
      </c>
      <c r="AJ346" s="27">
        <f t="shared" si="86"/>
        <v>0.69779594398965272</v>
      </c>
      <c r="AK346" s="27">
        <f t="shared" si="86"/>
        <v>0.69770364503978377</v>
      </c>
      <c r="AL346" s="27">
        <f t="shared" si="86"/>
        <v>0.69890198383189894</v>
      </c>
      <c r="AM346" s="27">
        <f t="shared" si="86"/>
        <v>0.69888992072654588</v>
      </c>
      <c r="AN346" s="27">
        <f t="shared" si="86"/>
        <v>0.70468700518284833</v>
      </c>
      <c r="AO346" s="27">
        <f t="shared" si="86"/>
        <v>0.71010833438608023</v>
      </c>
      <c r="AP346" s="27">
        <f t="shared" si="86"/>
        <v>0.71548151651625824</v>
      </c>
      <c r="AQ346" s="27">
        <f t="shared" si="86"/>
        <v>0.72088659767691576</v>
      </c>
      <c r="AR346" s="27">
        <f t="shared" si="86"/>
        <v>0.72649011423383802</v>
      </c>
      <c r="AS346" s="27">
        <f t="shared" si="86"/>
        <v>0.73324218236158256</v>
      </c>
      <c r="AT346" s="27">
        <f t="shared" si="86"/>
        <v>0.72989011898438005</v>
      </c>
      <c r="AU346" s="27">
        <f t="shared" si="86"/>
        <v>0.72480345005191393</v>
      </c>
      <c r="AV346" s="27">
        <f t="shared" si="86"/>
        <v>0.71965934140304277</v>
      </c>
      <c r="AW346" s="27">
        <f t="shared" si="86"/>
        <v>0.71389225955273872</v>
      </c>
      <c r="AY346" s="79"/>
    </row>
    <row r="347" spans="1:51" x14ac:dyDescent="0.25">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1.0806972456941153</v>
      </c>
      <c r="O347" s="27">
        <f t="shared" si="86"/>
        <v>1.1032367943433712</v>
      </c>
      <c r="P347" s="27">
        <f t="shared" si="86"/>
        <v>1.1187666946803865</v>
      </c>
      <c r="Q347" s="27">
        <f t="shared" si="86"/>
        <v>1.1399714801203362</v>
      </c>
      <c r="R347" s="27">
        <f t="shared" si="86"/>
        <v>1.1622002864669057</v>
      </c>
      <c r="S347" s="27">
        <f t="shared" si="86"/>
        <v>1.0735880393445663</v>
      </c>
      <c r="T347" s="27">
        <f t="shared" si="86"/>
        <v>1.1206791752670291</v>
      </c>
      <c r="U347" s="27">
        <f t="shared" si="86"/>
        <v>1.1586218116882778</v>
      </c>
      <c r="V347" s="27">
        <f t="shared" si="86"/>
        <v>1.193755876753942</v>
      </c>
      <c r="W347" s="27">
        <f t="shared" si="86"/>
        <v>1.2315791498975122</v>
      </c>
      <c r="X347" s="27">
        <f t="shared" si="86"/>
        <v>1.2675193224067141</v>
      </c>
      <c r="Y347" s="27">
        <f t="shared" si="86"/>
        <v>1.2990815062418122</v>
      </c>
      <c r="Z347" s="27">
        <f t="shared" si="86"/>
        <v>1.330705924484584</v>
      </c>
      <c r="AA347" s="27">
        <f t="shared" si="86"/>
        <v>1.3633125373913351</v>
      </c>
      <c r="AB347" s="27">
        <f t="shared" si="86"/>
        <v>1.4066784058095376</v>
      </c>
      <c r="AC347" s="27">
        <f t="shared" si="86"/>
        <v>1.4456064067190921</v>
      </c>
      <c r="AD347" s="27">
        <f t="shared" si="86"/>
        <v>1.4961474550120406</v>
      </c>
      <c r="AE347" s="27">
        <f t="shared" si="86"/>
        <v>1.5492410156104657</v>
      </c>
      <c r="AF347" s="27">
        <f t="shared" si="86"/>
        <v>1.6116224355839281</v>
      </c>
      <c r="AG347" s="27">
        <f t="shared" si="86"/>
        <v>1.679324833990389</v>
      </c>
      <c r="AH347" s="27">
        <f t="shared" si="86"/>
        <v>1.7352457952977047</v>
      </c>
      <c r="AI347" s="27">
        <f t="shared" si="86"/>
        <v>1.7919814632369884</v>
      </c>
      <c r="AJ347" s="27">
        <f t="shared" si="86"/>
        <v>1.8542876245355222</v>
      </c>
      <c r="AK347" s="27">
        <f t="shared" si="86"/>
        <v>1.9171712808139438</v>
      </c>
      <c r="AL347" s="27">
        <f t="shared" si="86"/>
        <v>1.9862598301241912</v>
      </c>
      <c r="AM347" s="27">
        <f t="shared" si="86"/>
        <v>2.0547366446751507</v>
      </c>
      <c r="AN347" s="27">
        <f t="shared" si="86"/>
        <v>2.1302358375538848</v>
      </c>
      <c r="AO347" s="27">
        <f t="shared" si="86"/>
        <v>2.2074011478677935</v>
      </c>
      <c r="AP347" s="27">
        <f t="shared" si="86"/>
        <v>2.2873197269602517</v>
      </c>
      <c r="AQ347" s="27">
        <f t="shared" si="86"/>
        <v>2.3703865568909399</v>
      </c>
      <c r="AR347" s="27">
        <f t="shared" si="86"/>
        <v>2.4573278020022085</v>
      </c>
      <c r="AS347" s="27">
        <f t="shared" si="86"/>
        <v>2.551672114039726</v>
      </c>
      <c r="AT347" s="27">
        <f t="shared" si="86"/>
        <v>2.6136497793637963</v>
      </c>
      <c r="AU347" s="27">
        <f t="shared" si="86"/>
        <v>2.6711405705973985</v>
      </c>
      <c r="AV347" s="27">
        <f t="shared" si="86"/>
        <v>2.7300457042892705</v>
      </c>
      <c r="AW347" s="27">
        <f t="shared" si="86"/>
        <v>2.7882253522868798</v>
      </c>
      <c r="AY347" s="79"/>
    </row>
    <row r="348" spans="1:51" x14ac:dyDescent="0.25">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0.11740318150277544</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0.11945208166397166</v>
      </c>
      <c r="T348" s="27">
        <f t="shared" si="86"/>
        <v>0.11996589244916799</v>
      </c>
      <c r="U348" s="27">
        <f t="shared" si="86"/>
        <v>0.12053453259501594</v>
      </c>
      <c r="V348" s="27">
        <f t="shared" si="86"/>
        <v>0.12113119194780692</v>
      </c>
      <c r="W348" s="27">
        <f t="shared" si="86"/>
        <v>0.12176155038943258</v>
      </c>
      <c r="X348" s="27">
        <f t="shared" si="86"/>
        <v>0.12242164450013776</v>
      </c>
      <c r="Y348" s="27">
        <f t="shared" si="86"/>
        <v>0.12303316997803727</v>
      </c>
      <c r="Z348" s="27">
        <f t="shared" si="86"/>
        <v>0.12359567571233554</v>
      </c>
      <c r="AA348" s="27">
        <f t="shared" si="86"/>
        <v>0.12410672884634125</v>
      </c>
      <c r="AB348" s="27">
        <f t="shared" si="86"/>
        <v>0.12456935317880485</v>
      </c>
      <c r="AC348" s="27">
        <f t="shared" si="86"/>
        <v>0.12497188029607036</v>
      </c>
      <c r="AD348" s="27">
        <f t="shared" si="86"/>
        <v>0.12536989596586467</v>
      </c>
      <c r="AE348" s="27">
        <f t="shared" si="86"/>
        <v>0.12575896751332971</v>
      </c>
      <c r="AF348" s="27">
        <f t="shared" si="86"/>
        <v>0.12614177638163557</v>
      </c>
      <c r="AG348" s="27">
        <f t="shared" si="86"/>
        <v>0.12651484622650078</v>
      </c>
      <c r="AH348" s="27">
        <f t="shared" si="86"/>
        <v>0.12686745922982584</v>
      </c>
      <c r="AI348" s="27">
        <f t="shared" si="86"/>
        <v>0.12721208055263392</v>
      </c>
      <c r="AJ348" s="27">
        <f t="shared" si="86"/>
        <v>0.12755050797833958</v>
      </c>
      <c r="AK348" s="27">
        <f t="shared" si="86"/>
        <v>0.12787915025688415</v>
      </c>
      <c r="AL348" s="27">
        <f t="shared" si="86"/>
        <v>0.12820031427030817</v>
      </c>
      <c r="AM348" s="27">
        <f t="shared" si="86"/>
        <v>0.12850954378673363</v>
      </c>
      <c r="AN348" s="27">
        <f t="shared" si="86"/>
        <v>0.12881344298730901</v>
      </c>
      <c r="AO348" s="27">
        <f t="shared" si="86"/>
        <v>0.12910712424209544</v>
      </c>
      <c r="AP348" s="27">
        <f t="shared" si="86"/>
        <v>0.12939055437105906</v>
      </c>
      <c r="AQ348" s="27">
        <f t="shared" si="86"/>
        <v>0.12966334958227196</v>
      </c>
      <c r="AR348" s="27">
        <f t="shared" si="86"/>
        <v>0.12992531849335337</v>
      </c>
      <c r="AS348" s="27">
        <f t="shared" si="86"/>
        <v>0.13017961587308713</v>
      </c>
      <c r="AT348" s="27">
        <f t="shared" si="86"/>
        <v>0.1304053609764971</v>
      </c>
      <c r="AU348" s="27">
        <f t="shared" si="86"/>
        <v>0.13061661327960919</v>
      </c>
      <c r="AV348" s="27">
        <f t="shared" si="86"/>
        <v>0.13081596944979548</v>
      </c>
      <c r="AW348" s="27">
        <f t="shared" si="86"/>
        <v>0.13100193530910495</v>
      </c>
      <c r="AY348" s="79"/>
    </row>
    <row r="349" spans="1:51" x14ac:dyDescent="0.25">
      <c r="A349" s="95" t="str">
        <f t="shared" si="71"/>
        <v>GS Sheep MMN2O</v>
      </c>
      <c r="B349" s="95" t="s">
        <v>1021</v>
      </c>
      <c r="C349" s="95" t="s">
        <v>1328</v>
      </c>
      <c r="D349" t="s">
        <v>15</v>
      </c>
      <c r="E349" t="s">
        <v>657</v>
      </c>
      <c r="F349" t="s">
        <v>18</v>
      </c>
      <c r="G349" t="s">
        <v>123</v>
      </c>
      <c r="H349" t="s">
        <v>1227</v>
      </c>
      <c r="I349" t="s">
        <v>139</v>
      </c>
      <c r="J349" t="s">
        <v>287</v>
      </c>
      <c r="K349" s="27">
        <f t="shared" si="83"/>
        <v>6.2665450726748353E-2</v>
      </c>
      <c r="L349" s="27">
        <f t="shared" si="86"/>
        <v>6.269933373655362E-2</v>
      </c>
      <c r="M349" s="27">
        <f t="shared" si="86"/>
        <v>6.2780346741822507E-2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6.3875978571495157E-2</v>
      </c>
      <c r="T349" s="27">
        <f t="shared" si="86"/>
        <v>6.4150734492428599E-2</v>
      </c>
      <c r="U349" s="27">
        <f t="shared" si="86"/>
        <v>6.4454809944820071E-2</v>
      </c>
      <c r="V349" s="27">
        <f t="shared" si="86"/>
        <v>6.4773868428376444E-2</v>
      </c>
      <c r="W349" s="27">
        <f t="shared" si="86"/>
        <v>6.5110947211339046E-2</v>
      </c>
      <c r="X349" s="27">
        <f t="shared" si="86"/>
        <v>6.5463926888907065E-2</v>
      </c>
      <c r="Y349" s="27">
        <f t="shared" si="86"/>
        <v>6.5790934905662388E-2</v>
      </c>
      <c r="Z349" s="27">
        <f t="shared" si="86"/>
        <v>6.6091730033967122E-2</v>
      </c>
      <c r="AA349" s="27">
        <f t="shared" si="86"/>
        <v>6.6365011324522383E-2</v>
      </c>
      <c r="AB349" s="27">
        <f t="shared" si="86"/>
        <v>6.6612395727836712E-2</v>
      </c>
      <c r="AC349" s="27">
        <f t="shared" si="86"/>
        <v>6.6827643659549019E-2</v>
      </c>
      <c r="AD349" s="27">
        <f t="shared" si="86"/>
        <v>6.7040479133328515E-2</v>
      </c>
      <c r="AE349" s="27">
        <f t="shared" si="86"/>
        <v>6.7248531814223342E-2</v>
      </c>
      <c r="AF349" s="27">
        <f t="shared" si="86"/>
        <v>6.7453235581024756E-2</v>
      </c>
      <c r="AG349" s="27">
        <f t="shared" si="86"/>
        <v>6.7652731488373724E-2</v>
      </c>
      <c r="AH349" s="27">
        <f t="shared" si="86"/>
        <v>6.7841288274749237E-2</v>
      </c>
      <c r="AI349" s="27">
        <f t="shared" si="86"/>
        <v>6.8025571578349556E-2</v>
      </c>
      <c r="AJ349" s="27">
        <f t="shared" si="86"/>
        <v>6.8206542748472723E-2</v>
      </c>
      <c r="AK349" s="27">
        <f t="shared" si="86"/>
        <v>6.8382281394878702E-2</v>
      </c>
      <c r="AL349" s="27">
        <f t="shared" si="86"/>
        <v>6.8554021102999629E-2</v>
      </c>
      <c r="AM349" s="27">
        <f t="shared" si="86"/>
        <v>6.8719378940968759E-2</v>
      </c>
      <c r="AN349" s="27">
        <f t="shared" si="86"/>
        <v>6.8881886438146203E-2</v>
      </c>
      <c r="AO349" s="27">
        <f t="shared" si="86"/>
        <v>6.9038929976243418E-2</v>
      </c>
      <c r="AP349" s="27">
        <f t="shared" si="86"/>
        <v>6.919049181252121E-2</v>
      </c>
      <c r="AQ349" s="27">
        <f t="shared" si="86"/>
        <v>6.933636671753006E-2</v>
      </c>
      <c r="AR349" s="27">
        <f t="shared" si="86"/>
        <v>6.9476452351179455E-2</v>
      </c>
      <c r="AS349" s="27">
        <f t="shared" si="86"/>
        <v>6.9612435699082542E-2</v>
      </c>
      <c r="AT349" s="27">
        <f t="shared" si="86"/>
        <v>6.9733150961530599E-2</v>
      </c>
      <c r="AU349" s="27">
        <f t="shared" si="86"/>
        <v>6.9846116323027854E-2</v>
      </c>
      <c r="AV349" s="27">
        <f t="shared" si="86"/>
        <v>6.9952720329232901E-2</v>
      </c>
      <c r="AW349" s="27">
        <f t="shared" si="86"/>
        <v>7.0052163981271523E-2</v>
      </c>
      <c r="AY349" s="79"/>
    </row>
    <row r="350" spans="1:51" x14ac:dyDescent="0.25">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1.5059853867070929E-2</v>
      </c>
      <c r="T350" s="27">
        <f t="shared" si="86"/>
        <v>1.5167124625631526E-2</v>
      </c>
      <c r="U350" s="27">
        <f t="shared" si="86"/>
        <v>1.5283284642477728E-2</v>
      </c>
      <c r="V350" s="27">
        <f t="shared" si="86"/>
        <v>1.5403277705574446E-2</v>
      </c>
      <c r="W350" s="27">
        <f t="shared" si="86"/>
        <v>1.5528250734118242E-2</v>
      </c>
      <c r="X350" s="27">
        <f t="shared" si="86"/>
        <v>1.5657505187360494E-2</v>
      </c>
      <c r="Y350" s="27">
        <f t="shared" si="86"/>
        <v>1.5776302669215047E-2</v>
      </c>
      <c r="Z350" s="27">
        <f t="shared" si="86"/>
        <v>1.5884699128932849E-2</v>
      </c>
      <c r="AA350" s="27">
        <f t="shared" si="86"/>
        <v>1.5982367921845868E-2</v>
      </c>
      <c r="AB350" s="27">
        <f t="shared" si="86"/>
        <v>1.6070000497479042E-2</v>
      </c>
      <c r="AC350" s="27">
        <f t="shared" si="86"/>
        <v>1.6145524591945036E-2</v>
      </c>
      <c r="AD350" s="27">
        <f t="shared" si="86"/>
        <v>1.6219442580938142E-2</v>
      </c>
      <c r="AE350" s="27">
        <f t="shared" si="86"/>
        <v>1.6290975743204119E-2</v>
      </c>
      <c r="AF350" s="27">
        <f t="shared" si="86"/>
        <v>1.6360671671875947E-2</v>
      </c>
      <c r="AG350" s="27">
        <f t="shared" si="86"/>
        <v>1.6427926876189464E-2</v>
      </c>
      <c r="AH350" s="27">
        <f t="shared" si="86"/>
        <v>1.6490797561748882E-2</v>
      </c>
      <c r="AI350" s="27">
        <f t="shared" si="86"/>
        <v>1.6551640518648342E-2</v>
      </c>
      <c r="AJ350" s="27">
        <f t="shared" si="86"/>
        <v>1.6610822596898271E-2</v>
      </c>
      <c r="AK350" s="27">
        <f t="shared" si="86"/>
        <v>1.6667712669704054E-2</v>
      </c>
      <c r="AL350" s="27">
        <f t="shared" si="86"/>
        <v>1.6722767389990501E-2</v>
      </c>
      <c r="AM350" s="27">
        <f t="shared" si="86"/>
        <v>1.6775196463174172E-2</v>
      </c>
      <c r="AN350" s="27">
        <f t="shared" si="86"/>
        <v>1.6826241109997638E-2</v>
      </c>
      <c r="AO350" s="27">
        <f t="shared" si="86"/>
        <v>1.6875029537007157E-2</v>
      </c>
      <c r="AP350" s="27">
        <f t="shared" si="86"/>
        <v>1.6921581513240178E-2</v>
      </c>
      <c r="AQ350" s="27">
        <f t="shared" si="86"/>
        <v>1.6965851524050946E-2</v>
      </c>
      <c r="AR350" s="27">
        <f t="shared" si="86"/>
        <v>1.7007828281763254E-2</v>
      </c>
      <c r="AS350" s="27">
        <f t="shared" si="86"/>
        <v>1.7048107740674834E-2</v>
      </c>
      <c r="AT350" s="27">
        <f t="shared" si="86"/>
        <v>1.7082919504257801E-2</v>
      </c>
      <c r="AU350" s="27">
        <f t="shared" si="86"/>
        <v>1.711484677454183E-2</v>
      </c>
      <c r="AV350" s="27">
        <f t="shared" si="86"/>
        <v>1.7144381767875482E-2</v>
      </c>
      <c r="AW350" s="27">
        <f t="shared" si="86"/>
        <v>1.7171274019271092E-2</v>
      </c>
      <c r="AY350" s="79"/>
    </row>
    <row r="351" spans="1:51" x14ac:dyDescent="0.25">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0.11732381389682568</v>
      </c>
      <c r="Q351" s="27">
        <f t="shared" si="86"/>
        <v>0.11805182815822728</v>
      </c>
      <c r="R351" s="27">
        <f t="shared" si="86"/>
        <v>0.11882851694408277</v>
      </c>
      <c r="S351" s="27">
        <f t="shared" si="86"/>
        <v>0.11939281317295336</v>
      </c>
      <c r="T351" s="27">
        <f t="shared" si="86"/>
        <v>0.1202432435787722</v>
      </c>
      <c r="U351" s="27">
        <f t="shared" ref="L351:AW357" si="87">U1420</f>
        <v>0.12116414701594369</v>
      </c>
      <c r="V351" s="27">
        <f t="shared" si="87"/>
        <v>0.12211543840899508</v>
      </c>
      <c r="W351" s="27">
        <f t="shared" si="87"/>
        <v>0.12310621040321831</v>
      </c>
      <c r="X351" s="27">
        <f t="shared" si="87"/>
        <v>0.12413092504679578</v>
      </c>
      <c r="Y351" s="27">
        <f t="shared" si="87"/>
        <v>0.12507273800737775</v>
      </c>
      <c r="Z351" s="27">
        <f t="shared" si="87"/>
        <v>0.12593209284427923</v>
      </c>
      <c r="AA351" s="27">
        <f t="shared" si="87"/>
        <v>0.12670639995562441</v>
      </c>
      <c r="AB351" s="27">
        <f t="shared" si="87"/>
        <v>0.12740114107481371</v>
      </c>
      <c r="AC351" s="27">
        <f t="shared" si="87"/>
        <v>0.12799988752881153</v>
      </c>
      <c r="AD351" s="27">
        <f t="shared" si="87"/>
        <v>0.12858590096080583</v>
      </c>
      <c r="AE351" s="27">
        <f t="shared" si="87"/>
        <v>0.1291530077570256</v>
      </c>
      <c r="AF351" s="27">
        <f t="shared" si="87"/>
        <v>0.12970554917371394</v>
      </c>
      <c r="AG351" s="27">
        <f t="shared" si="87"/>
        <v>0.13023874080454845</v>
      </c>
      <c r="AH351" s="27">
        <f t="shared" si="87"/>
        <v>0.13073717246804978</v>
      </c>
      <c r="AI351" s="27">
        <f t="shared" si="87"/>
        <v>0.13121952852874641</v>
      </c>
      <c r="AJ351" s="27">
        <f t="shared" si="87"/>
        <v>0.13168871733190812</v>
      </c>
      <c r="AK351" s="27">
        <f t="shared" si="87"/>
        <v>0.13213973537589774</v>
      </c>
      <c r="AL351" s="27">
        <f t="shared" si="87"/>
        <v>0.13257620295330377</v>
      </c>
      <c r="AM351" s="27">
        <f t="shared" si="87"/>
        <v>0.13299185469831412</v>
      </c>
      <c r="AN351" s="27">
        <f t="shared" si="87"/>
        <v>0.13339653086818046</v>
      </c>
      <c r="AO351" s="27">
        <f t="shared" si="87"/>
        <v>0.13378331998329182</v>
      </c>
      <c r="AP351" s="27">
        <f t="shared" si="87"/>
        <v>0.13415237877033442</v>
      </c>
      <c r="AQ351" s="27">
        <f t="shared" si="87"/>
        <v>0.13450334639435979</v>
      </c>
      <c r="AR351" s="27">
        <f t="shared" si="87"/>
        <v>0.13483613336795122</v>
      </c>
      <c r="AS351" s="27">
        <f t="shared" si="87"/>
        <v>0.13515546434918027</v>
      </c>
      <c r="AT351" s="27">
        <f t="shared" si="87"/>
        <v>0.13543144806206145</v>
      </c>
      <c r="AU351" s="27">
        <f t="shared" si="87"/>
        <v>0.13568456383926555</v>
      </c>
      <c r="AV351" s="27">
        <f t="shared" si="87"/>
        <v>0.13591871391617028</v>
      </c>
      <c r="AW351" s="27">
        <f t="shared" si="87"/>
        <v>0.13613191263476454</v>
      </c>
      <c r="AY351" s="79"/>
    </row>
    <row r="352" spans="1:51" x14ac:dyDescent="0.25">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5">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5">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9.6937181363551492E-2</v>
      </c>
      <c r="M354" s="27">
        <f t="shared" si="87"/>
        <v>9.6980665528366566E-2</v>
      </c>
      <c r="N354" s="27">
        <f t="shared" si="87"/>
        <v>9.6090308702663552E-2</v>
      </c>
      <c r="O354" s="27">
        <f t="shared" si="87"/>
        <v>9.4636150647850484E-2</v>
      </c>
      <c r="P354" s="27">
        <f t="shared" si="87"/>
        <v>9.2641437622218326E-2</v>
      </c>
      <c r="Q354" s="27">
        <f t="shared" si="87"/>
        <v>9.1193054757597189E-2</v>
      </c>
      <c r="R354" s="27">
        <f t="shared" si="87"/>
        <v>8.9872834352323586E-2</v>
      </c>
      <c r="S354" s="27">
        <f t="shared" si="87"/>
        <v>8.0131492579011976E-2</v>
      </c>
      <c r="T354" s="27">
        <f t="shared" si="87"/>
        <v>8.1320176749873491E-2</v>
      </c>
      <c r="U354" s="27">
        <f t="shared" si="87"/>
        <v>8.1755769683812693E-2</v>
      </c>
      <c r="V354" s="27">
        <f t="shared" si="87"/>
        <v>8.1947417915130535E-2</v>
      </c>
      <c r="W354" s="27">
        <f t="shared" si="87"/>
        <v>8.2290673772656878E-2</v>
      </c>
      <c r="X354" s="27">
        <f t="shared" si="87"/>
        <v>8.2464156515144993E-2</v>
      </c>
      <c r="Y354" s="27">
        <f t="shared" si="87"/>
        <v>8.2329714897169684E-2</v>
      </c>
      <c r="Z354" s="27">
        <f t="shared" si="87"/>
        <v>8.2194256790838402E-2</v>
      </c>
      <c r="AA354" s="27">
        <f t="shared" si="87"/>
        <v>8.2115355994907518E-2</v>
      </c>
      <c r="AB354" s="27">
        <f t="shared" si="87"/>
        <v>8.2690027423312107E-2</v>
      </c>
      <c r="AC354" s="27">
        <f t="shared" si="87"/>
        <v>8.296009212239043E-2</v>
      </c>
      <c r="AD354" s="27">
        <f t="shared" si="87"/>
        <v>8.3648081672890048E-2</v>
      </c>
      <c r="AE354" s="27">
        <f t="shared" si="87"/>
        <v>8.441591669226077E-2</v>
      </c>
      <c r="AF354" s="27">
        <f t="shared" si="87"/>
        <v>8.5631430031798308E-2</v>
      </c>
      <c r="AG354" s="27">
        <f t="shared" si="87"/>
        <v>8.7044176273065529E-2</v>
      </c>
      <c r="AH354" s="27">
        <f t="shared" si="87"/>
        <v>8.7729449451354205E-2</v>
      </c>
      <c r="AI354" s="27">
        <f t="shared" si="87"/>
        <v>8.8388337904653738E-2</v>
      </c>
      <c r="AJ354" s="27">
        <f t="shared" si="87"/>
        <v>8.9261287415006552E-2</v>
      </c>
      <c r="AK354" s="27">
        <f t="shared" si="87"/>
        <v>9.0084596913497461E-2</v>
      </c>
      <c r="AL354" s="27">
        <f t="shared" si="87"/>
        <v>9.113081957033374E-2</v>
      </c>
      <c r="AM354" s="27">
        <f t="shared" si="87"/>
        <v>9.2061153664707532E-2</v>
      </c>
      <c r="AN354" s="27">
        <f t="shared" si="87"/>
        <v>9.3353826186487521E-2</v>
      </c>
      <c r="AO354" s="27">
        <f t="shared" si="87"/>
        <v>9.4629182446879845E-2</v>
      </c>
      <c r="AP354" s="27">
        <f t="shared" si="87"/>
        <v>9.5933528572989299E-2</v>
      </c>
      <c r="AQ354" s="27">
        <f t="shared" si="87"/>
        <v>9.7279241540805181E-2</v>
      </c>
      <c r="AR354" s="27">
        <f t="shared" si="87"/>
        <v>9.8691383532743496E-2</v>
      </c>
      <c r="AS354" s="27">
        <f t="shared" si="87"/>
        <v>0.10030777547351701</v>
      </c>
      <c r="AT354" s="27">
        <f t="shared" si="87"/>
        <v>0.10050923080261732</v>
      </c>
      <c r="AU354" s="27">
        <f t="shared" si="87"/>
        <v>0.10048374921216208</v>
      </c>
      <c r="AV354" s="27">
        <f t="shared" si="87"/>
        <v>0.10047210309477214</v>
      </c>
      <c r="AW354" s="27">
        <f t="shared" si="87"/>
        <v>0.10039130543656628</v>
      </c>
      <c r="AY354" s="79"/>
    </row>
    <row r="355" spans="1:51" x14ac:dyDescent="0.25">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3.7923788015899955E-2</v>
      </c>
      <c r="M355" s="27">
        <f t="shared" si="87"/>
        <v>3.794079990159023E-2</v>
      </c>
      <c r="N355" s="27">
        <f t="shared" si="87"/>
        <v>3.7592474284510076E-2</v>
      </c>
      <c r="O355" s="27">
        <f t="shared" si="87"/>
        <v>3.7023578211438569E-2</v>
      </c>
      <c r="P355" s="27">
        <f t="shared" si="87"/>
        <v>3.6243206089281201E-2</v>
      </c>
      <c r="Q355" s="27">
        <f t="shared" si="87"/>
        <v>3.567656938754183E-2</v>
      </c>
      <c r="R355" s="27">
        <f t="shared" si="87"/>
        <v>3.5160072434777256E-2</v>
      </c>
      <c r="S355" s="27">
        <f t="shared" si="87"/>
        <v>3.1349062302184247E-2</v>
      </c>
      <c r="T355" s="27">
        <f t="shared" si="87"/>
        <v>3.1814099616860686E-2</v>
      </c>
      <c r="U355" s="27">
        <f t="shared" si="87"/>
        <v>3.1984512391975112E-2</v>
      </c>
      <c r="V355" s="27">
        <f t="shared" si="87"/>
        <v>3.2059489060327608E-2</v>
      </c>
      <c r="W355" s="27">
        <f t="shared" si="87"/>
        <v>3.2193777701620192E-2</v>
      </c>
      <c r="X355" s="27">
        <f t="shared" si="87"/>
        <v>3.2261647662949706E-2</v>
      </c>
      <c r="Y355" s="27">
        <f t="shared" si="87"/>
        <v>3.2209051379986933E-2</v>
      </c>
      <c r="Z355" s="27">
        <f t="shared" si="87"/>
        <v>3.2156057426198696E-2</v>
      </c>
      <c r="AA355" s="27">
        <f t="shared" si="87"/>
        <v>3.2125189837342923E-2</v>
      </c>
      <c r="AB355" s="27">
        <f t="shared" si="87"/>
        <v>3.2350012935384892E-2</v>
      </c>
      <c r="AC355" s="27">
        <f t="shared" si="87"/>
        <v>3.2455667713606806E-2</v>
      </c>
      <c r="AD355" s="27">
        <f t="shared" si="87"/>
        <v>3.2724823155340255E-2</v>
      </c>
      <c r="AE355" s="27">
        <f t="shared" si="87"/>
        <v>3.302521576111029E-2</v>
      </c>
      <c r="AF355" s="27">
        <f t="shared" si="87"/>
        <v>3.3500749189777246E-2</v>
      </c>
      <c r="AG355" s="27">
        <f t="shared" si="87"/>
        <v>3.4053444122933429E-2</v>
      </c>
      <c r="AH355" s="27">
        <f t="shared" si="87"/>
        <v>3.4321536864860155E-2</v>
      </c>
      <c r="AI355" s="27">
        <f t="shared" si="87"/>
        <v>3.457930736816521E-2</v>
      </c>
      <c r="AJ355" s="27">
        <f t="shared" si="87"/>
        <v>3.4920822891038157E-2</v>
      </c>
      <c r="AK355" s="27">
        <f t="shared" si="87"/>
        <v>3.5242918236219972E-2</v>
      </c>
      <c r="AL355" s="27">
        <f t="shared" si="87"/>
        <v>3.565222172222178E-2</v>
      </c>
      <c r="AM355" s="27">
        <f t="shared" si="87"/>
        <v>3.6016187256217198E-2</v>
      </c>
      <c r="AN355" s="27">
        <f t="shared" si="87"/>
        <v>3.6521906919202943E-2</v>
      </c>
      <c r="AO355" s="27">
        <f t="shared" si="87"/>
        <v>3.7020852110135179E-2</v>
      </c>
      <c r="AP355" s="27">
        <f t="shared" si="87"/>
        <v>3.7531138723487602E-2</v>
      </c>
      <c r="AQ355" s="27">
        <f t="shared" si="87"/>
        <v>3.8057608882861187E-2</v>
      </c>
      <c r="AR355" s="27">
        <f t="shared" si="87"/>
        <v>3.86100674214458E-2</v>
      </c>
      <c r="AS355" s="27">
        <f t="shared" si="87"/>
        <v>3.9242432675419991E-2</v>
      </c>
      <c r="AT355" s="27">
        <f t="shared" si="87"/>
        <v>3.9321246078987203E-2</v>
      </c>
      <c r="AU355" s="27">
        <f t="shared" si="87"/>
        <v>3.9311277164880767E-2</v>
      </c>
      <c r="AV355" s="27">
        <f t="shared" si="87"/>
        <v>3.9306720967961367E-2</v>
      </c>
      <c r="AW355" s="27">
        <f t="shared" si="87"/>
        <v>3.9275111288178247E-2</v>
      </c>
      <c r="AY355" s="79"/>
    </row>
    <row r="356" spans="1:51" x14ac:dyDescent="0.25">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0.33450793008613727</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0.36607496135357975</v>
      </c>
      <c r="S356" s="27">
        <f t="shared" si="87"/>
        <v>0.3513244326937256</v>
      </c>
      <c r="T356" s="27">
        <f t="shared" si="87"/>
        <v>0.36129485217399038</v>
      </c>
      <c r="U356" s="27">
        <f t="shared" si="87"/>
        <v>0.36971919193734865</v>
      </c>
      <c r="V356" s="27">
        <f t="shared" si="87"/>
        <v>0.37765549017976352</v>
      </c>
      <c r="W356" s="27">
        <f t="shared" si="87"/>
        <v>0.38606521724231002</v>
      </c>
      <c r="X356" s="27">
        <f t="shared" si="87"/>
        <v>0.39415739256933385</v>
      </c>
      <c r="Y356" s="27">
        <f t="shared" si="87"/>
        <v>0.40136222552476242</v>
      </c>
      <c r="Z356" s="27">
        <f t="shared" si="87"/>
        <v>0.4084411828633559</v>
      </c>
      <c r="AA356" s="27">
        <f t="shared" si="87"/>
        <v>0.41554585769628438</v>
      </c>
      <c r="AB356" s="27">
        <f t="shared" si="87"/>
        <v>0.42433720571729061</v>
      </c>
      <c r="AC356" s="27">
        <f t="shared" si="87"/>
        <v>0.43221026242499966</v>
      </c>
      <c r="AD356" s="27">
        <f t="shared" si="87"/>
        <v>0.44132410161661811</v>
      </c>
      <c r="AE356" s="27">
        <f t="shared" si="87"/>
        <v>0.4507567081830976</v>
      </c>
      <c r="AF356" s="27">
        <f t="shared" si="87"/>
        <v>0.46162911738095824</v>
      </c>
      <c r="AG356" s="27">
        <f t="shared" si="87"/>
        <v>0.47325598618388309</v>
      </c>
      <c r="AH356" s="27">
        <f t="shared" si="87"/>
        <v>0.4827883532678468</v>
      </c>
      <c r="AI356" s="27">
        <f t="shared" si="87"/>
        <v>0.49234599547233626</v>
      </c>
      <c r="AJ356" s="27">
        <f t="shared" si="87"/>
        <v>0.50270736613247102</v>
      </c>
      <c r="AK356" s="27">
        <f t="shared" si="87"/>
        <v>0.51304348129567745</v>
      </c>
      <c r="AL356" s="27">
        <f t="shared" si="87"/>
        <v>0.52426733625916189</v>
      </c>
      <c r="AM356" s="27">
        <f t="shared" si="87"/>
        <v>0.53526214768117875</v>
      </c>
      <c r="AN356" s="27">
        <f t="shared" si="87"/>
        <v>0.54768796647792339</v>
      </c>
      <c r="AO356" s="27">
        <f t="shared" si="87"/>
        <v>0.56026774471009355</v>
      </c>
      <c r="AP356" s="27">
        <f t="shared" si="87"/>
        <v>0.57317222813050317</v>
      </c>
      <c r="AQ356" s="27">
        <f t="shared" si="87"/>
        <v>0.58645940885908054</v>
      </c>
      <c r="AR356" s="27">
        <f t="shared" si="87"/>
        <v>0.60023898528070463</v>
      </c>
      <c r="AS356" s="27">
        <f t="shared" si="87"/>
        <v>0.61506604816862342</v>
      </c>
      <c r="AT356" s="27">
        <f t="shared" si="87"/>
        <v>0.62466302454053602</v>
      </c>
      <c r="AU356" s="27">
        <f t="shared" si="87"/>
        <v>0.63346164694077634</v>
      </c>
      <c r="AV356" s="27">
        <f t="shared" si="87"/>
        <v>0.64239231479762804</v>
      </c>
      <c r="AW356" s="27">
        <f t="shared" si="87"/>
        <v>0.65111900498696662</v>
      </c>
      <c r="AY356" s="79"/>
    </row>
    <row r="357" spans="1:51" x14ac:dyDescent="0.25">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1.7641159598844758</v>
      </c>
      <c r="P357" s="27">
        <f t="shared" si="87"/>
        <v>1.7411735022142167</v>
      </c>
      <c r="Q357" s="27">
        <f t="shared" si="87"/>
        <v>1.7315152516158581</v>
      </c>
      <c r="R357" s="27">
        <f t="shared" si="87"/>
        <v>1.7240481490859689</v>
      </c>
      <c r="S357" s="27">
        <f t="shared" si="87"/>
        <v>1.4765381650731566</v>
      </c>
      <c r="T357" s="27">
        <f t="shared" si="87"/>
        <v>1.5360965677893541</v>
      </c>
      <c r="U357" s="27">
        <f t="shared" si="87"/>
        <v>1.5741024562473178</v>
      </c>
      <c r="V357" s="27">
        <f t="shared" si="87"/>
        <v>1.6051397901416917</v>
      </c>
      <c r="W357" s="27">
        <f t="shared" si="87"/>
        <v>1.6408050922270412</v>
      </c>
      <c r="X357" s="27">
        <f t="shared" si="87"/>
        <v>1.6715308332573406</v>
      </c>
      <c r="Y357" s="27">
        <f t="shared" si="87"/>
        <v>1.6937089465743533</v>
      </c>
      <c r="Z357" s="27">
        <f t="shared" si="87"/>
        <v>1.7166052445178333</v>
      </c>
      <c r="AA357" s="27">
        <f t="shared" si="87"/>
        <v>1.7420839707309372</v>
      </c>
      <c r="AB357" s="27">
        <f t="shared" si="87"/>
        <v>1.7893892676148484</v>
      </c>
      <c r="AC357" s="27">
        <f t="shared" si="87"/>
        <v>1.828264209477662</v>
      </c>
      <c r="AD357" s="27">
        <f t="shared" si="87"/>
        <v>1.8815865579703432</v>
      </c>
      <c r="AE357" s="27">
        <f t="shared" si="87"/>
        <v>1.9386596655264206</v>
      </c>
      <c r="AF357" s="27">
        <f t="shared" si="87"/>
        <v>2.0120280805098902</v>
      </c>
      <c r="AG357" s="27">
        <f t="shared" si="87"/>
        <v>2.0937559003032562</v>
      </c>
      <c r="AH357" s="27">
        <f t="shared" si="87"/>
        <v>2.152165815375505</v>
      </c>
      <c r="AI357" s="27">
        <f t="shared" si="87"/>
        <v>2.2108394841137309</v>
      </c>
      <c r="AJ357" s="27">
        <f t="shared" si="87"/>
        <v>2.2783102512928846</v>
      </c>
      <c r="AK357" s="27">
        <f t="shared" si="87"/>
        <v>2.3454348377745018</v>
      </c>
      <c r="AL357" s="27">
        <f t="shared" si="87"/>
        <v>2.4221050334174183</v>
      </c>
      <c r="AM357" s="27">
        <f t="shared" si="87"/>
        <v>2.4961923885732098</v>
      </c>
      <c r="AN357" s="27">
        <f t="shared" si="87"/>
        <v>2.5854095684242697</v>
      </c>
      <c r="AO357" s="27">
        <f t="shared" si="87"/>
        <v>2.6759759760579005</v>
      </c>
      <c r="AP357" s="27">
        <f t="shared" si="87"/>
        <v>2.7696965255717316</v>
      </c>
      <c r="AQ357" s="27">
        <f t="shared" si="87"/>
        <v>2.8671529198341865</v>
      </c>
      <c r="AR357" s="27">
        <f t="shared" si="87"/>
        <v>2.9694530104266339</v>
      </c>
      <c r="AS357" s="27">
        <f t="shared" si="87"/>
        <v>3.0822253944449796</v>
      </c>
      <c r="AT357" s="27">
        <f t="shared" si="87"/>
        <v>3.1406129678118302</v>
      </c>
      <c r="AU357" s="27">
        <f t="shared" si="87"/>
        <v>3.190955820128321</v>
      </c>
      <c r="AV357" s="27">
        <f t="shared" ref="L357:AW359" si="88">AV1426</f>
        <v>3.242887973994748</v>
      </c>
      <c r="AW357" s="27">
        <f t="shared" si="88"/>
        <v>3.2929911635625113</v>
      </c>
      <c r="AY357" s="79"/>
    </row>
    <row r="358" spans="1:51" x14ac:dyDescent="0.25">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1.3937830420255733E-2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1.4638518028905246E-2</v>
      </c>
      <c r="T358" s="27">
        <f t="shared" si="88"/>
        <v>1.505395217391628E-2</v>
      </c>
      <c r="U358" s="27">
        <f t="shared" si="88"/>
        <v>1.5404966330722875E-2</v>
      </c>
      <c r="V358" s="27">
        <f t="shared" si="88"/>
        <v>1.5735645424156824E-2</v>
      </c>
      <c r="W358" s="27">
        <f t="shared" si="88"/>
        <v>1.6086050718429598E-2</v>
      </c>
      <c r="X358" s="27">
        <f t="shared" si="88"/>
        <v>1.642322469038893E-2</v>
      </c>
      <c r="Y358" s="27">
        <f t="shared" si="88"/>
        <v>1.6723426063531784E-2</v>
      </c>
      <c r="Z358" s="27">
        <f t="shared" si="88"/>
        <v>1.7018382619306511E-2</v>
      </c>
      <c r="AA358" s="27">
        <f t="shared" si="88"/>
        <v>1.7314410737345198E-2</v>
      </c>
      <c r="AB358" s="27">
        <f t="shared" si="88"/>
        <v>1.7680716904887126E-2</v>
      </c>
      <c r="AC358" s="27">
        <f t="shared" si="88"/>
        <v>1.8008760934375E-2</v>
      </c>
      <c r="AD358" s="27">
        <f t="shared" si="88"/>
        <v>1.8388504234025771E-2</v>
      </c>
      <c r="AE358" s="27">
        <f t="shared" si="88"/>
        <v>1.8781529507629086E-2</v>
      </c>
      <c r="AF358" s="27">
        <f t="shared" si="88"/>
        <v>1.9234546557539943E-2</v>
      </c>
      <c r="AG358" s="27">
        <f t="shared" si="88"/>
        <v>1.9718999424328476E-2</v>
      </c>
      <c r="AH358" s="27">
        <f t="shared" si="88"/>
        <v>2.0116181386160299E-2</v>
      </c>
      <c r="AI358" s="27">
        <f t="shared" si="88"/>
        <v>2.0514416478014028E-2</v>
      </c>
      <c r="AJ358" s="27">
        <f t="shared" si="88"/>
        <v>2.0946140255519642E-2</v>
      </c>
      <c r="AK358" s="27">
        <f t="shared" si="88"/>
        <v>2.1376811720653244E-2</v>
      </c>
      <c r="AL358" s="27">
        <f t="shared" si="88"/>
        <v>2.1844472344131772E-2</v>
      </c>
      <c r="AM358" s="27">
        <f t="shared" si="88"/>
        <v>2.2302589486715801E-2</v>
      </c>
      <c r="AN358" s="27">
        <f t="shared" si="88"/>
        <v>2.2820331936580167E-2</v>
      </c>
      <c r="AO358" s="27">
        <f t="shared" si="88"/>
        <v>2.3344489362920589E-2</v>
      </c>
      <c r="AP358" s="27">
        <f t="shared" si="88"/>
        <v>2.3882176172104322E-2</v>
      </c>
      <c r="AQ358" s="27">
        <f t="shared" si="88"/>
        <v>2.443580870246171E-2</v>
      </c>
      <c r="AR358" s="27">
        <f t="shared" si="88"/>
        <v>2.5009957720029383E-2</v>
      </c>
      <c r="AS358" s="27">
        <f t="shared" si="88"/>
        <v>2.5627752007025998E-2</v>
      </c>
      <c r="AT358" s="27">
        <f t="shared" si="88"/>
        <v>2.6027626022522357E-2</v>
      </c>
      <c r="AU358" s="27">
        <f t="shared" si="88"/>
        <v>2.6394235289199042E-2</v>
      </c>
      <c r="AV358" s="27">
        <f t="shared" si="88"/>
        <v>2.6766346449901193E-2</v>
      </c>
      <c r="AW358" s="27">
        <f t="shared" si="88"/>
        <v>2.7129958541123631E-2</v>
      </c>
      <c r="AY358" s="79"/>
    </row>
    <row r="359" spans="1:51" x14ac:dyDescent="0.25">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7.3768889900085552E-2</v>
      </c>
      <c r="O359" s="27">
        <f t="shared" si="88"/>
        <v>7.3504831661853232E-2</v>
      </c>
      <c r="P359" s="27">
        <f t="shared" si="88"/>
        <v>7.2548895925592424E-2</v>
      </c>
      <c r="Q359" s="27">
        <f t="shared" si="88"/>
        <v>7.2146468817327475E-2</v>
      </c>
      <c r="R359" s="27">
        <f t="shared" si="88"/>
        <v>7.1835339545248775E-2</v>
      </c>
      <c r="S359" s="27">
        <f t="shared" si="88"/>
        <v>6.1522423544714912E-2</v>
      </c>
      <c r="T359" s="27">
        <f t="shared" si="88"/>
        <v>6.4004023657889819E-2</v>
      </c>
      <c r="U359" s="27">
        <f t="shared" si="88"/>
        <v>6.5587602343638293E-2</v>
      </c>
      <c r="V359" s="27">
        <f t="shared" si="88"/>
        <v>6.688082458923722E-2</v>
      </c>
      <c r="W359" s="27">
        <f t="shared" si="88"/>
        <v>6.8366878842793452E-2</v>
      </c>
      <c r="X359" s="27">
        <f t="shared" si="88"/>
        <v>6.9647118052389267E-2</v>
      </c>
      <c r="Y359" s="27">
        <f t="shared" si="88"/>
        <v>7.0571206107264792E-2</v>
      </c>
      <c r="Z359" s="27">
        <f t="shared" si="88"/>
        <v>7.1525218521576464E-2</v>
      </c>
      <c r="AA359" s="27">
        <f t="shared" si="88"/>
        <v>7.2586832113789121E-2</v>
      </c>
      <c r="AB359" s="27">
        <f t="shared" si="88"/>
        <v>7.4557886150618743E-2</v>
      </c>
      <c r="AC359" s="27">
        <f t="shared" si="88"/>
        <v>7.6177675394902652E-2</v>
      </c>
      <c r="AD359" s="27">
        <f t="shared" si="88"/>
        <v>7.8399439915431052E-2</v>
      </c>
      <c r="AE359" s="27">
        <f t="shared" si="88"/>
        <v>8.0777486063600953E-2</v>
      </c>
      <c r="AF359" s="27">
        <f t="shared" si="88"/>
        <v>8.3834503354578829E-2</v>
      </c>
      <c r="AG359" s="27">
        <f t="shared" si="88"/>
        <v>8.7239829179302425E-2</v>
      </c>
      <c r="AH359" s="27">
        <f t="shared" si="88"/>
        <v>8.9673575640646125E-2</v>
      </c>
      <c r="AI359" s="27">
        <f t="shared" si="88"/>
        <v>9.2118311838072203E-2</v>
      </c>
      <c r="AJ359" s="27">
        <f t="shared" si="88"/>
        <v>9.4929593803870282E-2</v>
      </c>
      <c r="AK359" s="27">
        <f t="shared" si="88"/>
        <v>9.7726451573937681E-2</v>
      </c>
      <c r="AL359" s="27">
        <f t="shared" si="88"/>
        <v>0.10092104305905919</v>
      </c>
      <c r="AM359" s="27">
        <f t="shared" si="88"/>
        <v>0.10400801619055049</v>
      </c>
      <c r="AN359" s="27">
        <f t="shared" si="88"/>
        <v>0.10772539868434468</v>
      </c>
      <c r="AO359" s="27">
        <f t="shared" si="88"/>
        <v>0.11149899900241261</v>
      </c>
      <c r="AP359" s="27">
        <f t="shared" si="88"/>
        <v>0.11540402189882226</v>
      </c>
      <c r="AQ359" s="27">
        <f t="shared" si="88"/>
        <v>0.11946470499309121</v>
      </c>
      <c r="AR359" s="27">
        <f t="shared" si="88"/>
        <v>0.1237272087677765</v>
      </c>
      <c r="AS359" s="27">
        <f t="shared" si="88"/>
        <v>0.1284260581018743</v>
      </c>
      <c r="AT359" s="27">
        <f t="shared" si="88"/>
        <v>0.13085887365882637</v>
      </c>
      <c r="AU359" s="27">
        <f t="shared" si="88"/>
        <v>0.13295649250534683</v>
      </c>
      <c r="AV359" s="27">
        <f t="shared" si="88"/>
        <v>0.13512033224978132</v>
      </c>
      <c r="AW359" s="27">
        <f t="shared" si="88"/>
        <v>0.13720796514843811</v>
      </c>
      <c r="AY359" s="79"/>
    </row>
    <row r="360" spans="1:51" x14ac:dyDescent="0.25">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6.6038726306154443</v>
      </c>
      <c r="U360" s="22">
        <f t="shared" si="89"/>
        <v>6.6020002997082523</v>
      </c>
      <c r="V360" s="22">
        <f t="shared" si="89"/>
        <v>6.6005457366448876</v>
      </c>
      <c r="W360" s="22">
        <f t="shared" si="89"/>
        <v>6.5992350562914988</v>
      </c>
      <c r="X360" s="22">
        <f t="shared" si="89"/>
        <v>6.5978486389847708</v>
      </c>
      <c r="Y360" s="22">
        <f t="shared" si="89"/>
        <v>6.5965639810393304</v>
      </c>
      <c r="Z360" s="22">
        <f t="shared" si="89"/>
        <v>6.5954708141501044</v>
      </c>
      <c r="AA360" s="22">
        <f t="shared" si="89"/>
        <v>6.5943979304985572</v>
      </c>
      <c r="AB360" s="22">
        <f t="shared" si="89"/>
        <v>6.5933117474876308</v>
      </c>
      <c r="AC360" s="22">
        <f t="shared" si="89"/>
        <v>6.5918690289756237</v>
      </c>
      <c r="AD360" s="22">
        <f t="shared" si="89"/>
        <v>6.5906148508337079</v>
      </c>
      <c r="AE360" s="22">
        <f t="shared" si="89"/>
        <v>6.5891273982698468</v>
      </c>
      <c r="AF360" s="22">
        <f t="shared" si="89"/>
        <v>6.5875995086839829</v>
      </c>
      <c r="AG360" s="22">
        <f t="shared" si="89"/>
        <v>6.5858199666465369</v>
      </c>
      <c r="AH360" s="22">
        <f t="shared" si="89"/>
        <v>6.5839334830622374</v>
      </c>
      <c r="AI360" s="22">
        <f t="shared" si="89"/>
        <v>6.5824663418886864</v>
      </c>
      <c r="AJ360" s="22">
        <f t="shared" si="89"/>
        <v>6.5810171831654198</v>
      </c>
      <c r="AK360" s="22">
        <f t="shared" si="89"/>
        <v>6.579448658451339</v>
      </c>
      <c r="AL360" s="22">
        <f t="shared" si="89"/>
        <v>6.5779106785147636</v>
      </c>
      <c r="AM360" s="22">
        <f t="shared" si="89"/>
        <v>6.5762480803267822</v>
      </c>
      <c r="AN360" s="22">
        <f t="shared" si="89"/>
        <v>6.5746531158775889</v>
      </c>
      <c r="AO360" s="22">
        <f t="shared" si="89"/>
        <v>6.5728549113125228</v>
      </c>
      <c r="AP360" s="22">
        <f t="shared" si="89"/>
        <v>6.5710686783120691</v>
      </c>
      <c r="AQ360" s="22">
        <f t="shared" si="89"/>
        <v>6.5692681387611636</v>
      </c>
      <c r="AR360" s="22">
        <f t="shared" si="89"/>
        <v>6.5674463585813401</v>
      </c>
      <c r="AS360" s="22">
        <f t="shared" si="89"/>
        <v>6.5655895511841793</v>
      </c>
      <c r="AT360" s="22">
        <f t="shared" si="89"/>
        <v>6.563622195406432</v>
      </c>
      <c r="AU360" s="22">
        <f t="shared" si="89"/>
        <v>6.5624320815905026</v>
      </c>
      <c r="AV360" s="22">
        <f t="shared" si="89"/>
        <v>6.5613664431071133</v>
      </c>
      <c r="AW360" s="22">
        <f t="shared" si="89"/>
        <v>6.5602928481299632</v>
      </c>
      <c r="AY360" s="79"/>
    </row>
    <row r="361" spans="1:51" x14ac:dyDescent="0.25">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4.3585559362061953E-2</v>
      </c>
      <c r="U361" s="22">
        <f t="shared" si="90"/>
        <v>4.3573201978074474E-2</v>
      </c>
      <c r="V361" s="22">
        <f t="shared" si="90"/>
        <v>4.3563601861856267E-2</v>
      </c>
      <c r="W361" s="22">
        <f t="shared" si="90"/>
        <v>4.3554951371523903E-2</v>
      </c>
      <c r="X361" s="22">
        <f t="shared" si="90"/>
        <v>4.3545801017299497E-2</v>
      </c>
      <c r="Y361" s="22">
        <f t="shared" si="90"/>
        <v>4.3537322274859583E-2</v>
      </c>
      <c r="Z361" s="22">
        <f t="shared" si="90"/>
        <v>4.3530107373390685E-2</v>
      </c>
      <c r="AA361" s="22">
        <f t="shared" si="89"/>
        <v>4.3523026341290488E-2</v>
      </c>
      <c r="AB361" s="22">
        <f t="shared" si="89"/>
        <v>4.351585753341837E-2</v>
      </c>
      <c r="AC361" s="22">
        <f t="shared" si="89"/>
        <v>4.3506335591239127E-2</v>
      </c>
      <c r="AD361" s="22">
        <f t="shared" si="89"/>
        <v>4.3498058015502487E-2</v>
      </c>
      <c r="AE361" s="22">
        <f t="shared" si="89"/>
        <v>4.3488240828581E-2</v>
      </c>
      <c r="AF361" s="22">
        <f t="shared" si="89"/>
        <v>4.3478156757314292E-2</v>
      </c>
      <c r="AG361" s="22">
        <f t="shared" si="89"/>
        <v>4.3466411779867153E-2</v>
      </c>
      <c r="AH361" s="22">
        <f t="shared" si="89"/>
        <v>4.3453960988210777E-2</v>
      </c>
      <c r="AI361" s="22">
        <f t="shared" si="89"/>
        <v>4.344427785646534E-2</v>
      </c>
      <c r="AJ361" s="22">
        <f t="shared" si="89"/>
        <v>4.3434713408891774E-2</v>
      </c>
      <c r="AK361" s="22">
        <f t="shared" si="89"/>
        <v>4.3424361145778849E-2</v>
      </c>
      <c r="AL361" s="22">
        <f t="shared" si="89"/>
        <v>4.3414210478197442E-2</v>
      </c>
      <c r="AM361" s="22">
        <f t="shared" si="89"/>
        <v>4.340323733015676E-2</v>
      </c>
      <c r="AN361" s="22">
        <f t="shared" si="89"/>
        <v>4.3392710564792096E-2</v>
      </c>
      <c r="AO361" s="22">
        <f t="shared" si="89"/>
        <v>4.3380842414662654E-2</v>
      </c>
      <c r="AP361" s="22">
        <f t="shared" si="89"/>
        <v>4.3369053276859658E-2</v>
      </c>
      <c r="AQ361" s="22">
        <f t="shared" si="89"/>
        <v>4.33571697158237E-2</v>
      </c>
      <c r="AR361" s="22">
        <f t="shared" si="89"/>
        <v>4.3345145966636849E-2</v>
      </c>
      <c r="AS361" s="22">
        <f t="shared" si="89"/>
        <v>4.3332891037815582E-2</v>
      </c>
      <c r="AT361" s="22">
        <f t="shared" si="89"/>
        <v>4.3319906489682453E-2</v>
      </c>
      <c r="AU361" s="22">
        <f t="shared" si="89"/>
        <v>4.3312051738497316E-2</v>
      </c>
      <c r="AV361" s="22">
        <f t="shared" si="89"/>
        <v>4.3305018524506952E-2</v>
      </c>
      <c r="AW361" s="22">
        <f t="shared" si="89"/>
        <v>4.329793279765777E-2</v>
      </c>
      <c r="AY361" s="79"/>
    </row>
    <row r="362" spans="1:51" x14ac:dyDescent="0.25">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2.9687836447274525</v>
      </c>
      <c r="U362" s="22">
        <f t="shared" si="89"/>
        <v>2.9827616944621238</v>
      </c>
      <c r="V362" s="22">
        <f t="shared" si="89"/>
        <v>2.9936208619115394</v>
      </c>
      <c r="W362" s="22">
        <f t="shared" si="89"/>
        <v>3.0034058604369305</v>
      </c>
      <c r="X362" s="22">
        <f t="shared" si="89"/>
        <v>3.0137562797949689</v>
      </c>
      <c r="Y362" s="22">
        <f t="shared" si="89"/>
        <v>3.0233470057635605</v>
      </c>
      <c r="Z362" s="22">
        <f t="shared" si="89"/>
        <v>3.0315081385458087</v>
      </c>
      <c r="AA362" s="22">
        <f t="shared" si="89"/>
        <v>3.0395178450475924</v>
      </c>
      <c r="AB362" s="22">
        <f t="shared" si="89"/>
        <v>3.0476268390770955</v>
      </c>
      <c r="AC362" s="22">
        <f t="shared" si="89"/>
        <v>3.0583975799950118</v>
      </c>
      <c r="AD362" s="22">
        <f t="shared" si="89"/>
        <v>3.0677607563312392</v>
      </c>
      <c r="AE362" s="22">
        <f t="shared" si="89"/>
        <v>3.0788654632159864</v>
      </c>
      <c r="AF362" s="22">
        <f t="shared" si="89"/>
        <v>3.0902720562163175</v>
      </c>
      <c r="AG362" s="22">
        <f t="shared" si="89"/>
        <v>3.1035573825487459</v>
      </c>
      <c r="AH362" s="22">
        <f t="shared" si="89"/>
        <v>3.1176410903290788</v>
      </c>
      <c r="AI362" s="22">
        <f t="shared" si="89"/>
        <v>3.1285941607574355</v>
      </c>
      <c r="AJ362" s="22">
        <f t="shared" si="89"/>
        <v>3.1394129816343725</v>
      </c>
      <c r="AK362" s="22">
        <f t="shared" si="89"/>
        <v>3.1511229397295222</v>
      </c>
      <c r="AL362" s="22">
        <f t="shared" si="89"/>
        <v>3.1626048631234003</v>
      </c>
      <c r="AM362" s="22">
        <f t="shared" si="89"/>
        <v>3.175017134945163</v>
      </c>
      <c r="AN362" s="22">
        <f t="shared" si="89"/>
        <v>3.1869244811894806</v>
      </c>
      <c r="AO362" s="22">
        <f t="shared" si="89"/>
        <v>3.2003491342500197</v>
      </c>
      <c r="AP362" s="22">
        <f t="shared" si="89"/>
        <v>3.2136844125505233</v>
      </c>
      <c r="AQ362" s="22">
        <f t="shared" si="89"/>
        <v>3.2271264976515699</v>
      </c>
      <c r="AR362" s="22">
        <f t="shared" si="89"/>
        <v>3.2407271565208888</v>
      </c>
      <c r="AS362" s="22">
        <f t="shared" si="89"/>
        <v>3.2545893141371054</v>
      </c>
      <c r="AT362" s="22">
        <f t="shared" si="89"/>
        <v>3.2692767803331204</v>
      </c>
      <c r="AU362" s="22">
        <f t="shared" si="89"/>
        <v>3.2781616788545787</v>
      </c>
      <c r="AV362" s="22">
        <f t="shared" si="89"/>
        <v>3.2861172959213882</v>
      </c>
      <c r="AW362" s="22">
        <f t="shared" si="89"/>
        <v>3.2941323128865223</v>
      </c>
      <c r="AY362" s="79"/>
    </row>
    <row r="363" spans="1:51" x14ac:dyDescent="0.25">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0.31968010861233076</v>
      </c>
      <c r="T363" s="22">
        <f t="shared" si="89"/>
        <v>0.32392765614215169</v>
      </c>
      <c r="U363" s="22">
        <f t="shared" si="89"/>
        <v>0.32739617845871238</v>
      </c>
      <c r="V363" s="22">
        <f t="shared" si="89"/>
        <v>0.33063338453789975</v>
      </c>
      <c r="W363" s="22">
        <f t="shared" si="89"/>
        <v>0.33414639119614431</v>
      </c>
      <c r="X363" s="22">
        <f t="shared" si="89"/>
        <v>0.33751788695690949</v>
      </c>
      <c r="Y363" s="22">
        <f t="shared" si="89"/>
        <v>0.34040191465491848</v>
      </c>
      <c r="Z363" s="22">
        <f t="shared" si="89"/>
        <v>0.3431942504394786</v>
      </c>
      <c r="AA363" s="22">
        <f t="shared" si="89"/>
        <v>0.34597042855697163</v>
      </c>
      <c r="AB363" s="22">
        <f t="shared" si="89"/>
        <v>0.34957490934386631</v>
      </c>
      <c r="AC363" s="22">
        <f t="shared" si="89"/>
        <v>0.3526702704786846</v>
      </c>
      <c r="AD363" s="22">
        <f t="shared" si="89"/>
        <v>0.3563873295145874</v>
      </c>
      <c r="AE363" s="22">
        <f t="shared" si="89"/>
        <v>0.36025239184903957</v>
      </c>
      <c r="AF363" s="22">
        <f t="shared" si="89"/>
        <v>0.36482462136927823</v>
      </c>
      <c r="AG363" s="22">
        <f t="shared" si="89"/>
        <v>0.36975202467300455</v>
      </c>
      <c r="AH363" s="22">
        <f t="shared" si="89"/>
        <v>0.37361223702776947</v>
      </c>
      <c r="AI363" s="22">
        <f t="shared" si="89"/>
        <v>0.37747166766354751</v>
      </c>
      <c r="AJ363" s="22">
        <f t="shared" si="89"/>
        <v>0.38171382309222268</v>
      </c>
      <c r="AK363" s="22">
        <f t="shared" si="89"/>
        <v>0.38592596912209542</v>
      </c>
      <c r="AL363" s="22">
        <f t="shared" si="89"/>
        <v>0.39055519096966618</v>
      </c>
      <c r="AM363" s="22">
        <f t="shared" si="89"/>
        <v>0.3950511035425246</v>
      </c>
      <c r="AN363" s="22">
        <f t="shared" si="89"/>
        <v>0.40022355366595341</v>
      </c>
      <c r="AO363" s="22">
        <f t="shared" si="89"/>
        <v>0.40544584963378466</v>
      </c>
      <c r="AP363" s="22">
        <f t="shared" si="89"/>
        <v>0.41079965312136668</v>
      </c>
      <c r="AQ363" s="22">
        <f t="shared" si="89"/>
        <v>0.41631126436204158</v>
      </c>
      <c r="AR363" s="22">
        <f t="shared" si="89"/>
        <v>0.42203151737939537</v>
      </c>
      <c r="AS363" s="22">
        <f t="shared" si="89"/>
        <v>0.4282251024364947</v>
      </c>
      <c r="AT363" s="22">
        <f t="shared" si="89"/>
        <v>0.43189252550445045</v>
      </c>
      <c r="AU363" s="22">
        <f t="shared" si="89"/>
        <v>0.43516476876819987</v>
      </c>
      <c r="AV363" s="22">
        <f t="shared" si="89"/>
        <v>0.43848615061669027</v>
      </c>
      <c r="AW363" s="22">
        <f t="shared" si="89"/>
        <v>0.44169691910607789</v>
      </c>
      <c r="AY363" s="79"/>
    </row>
    <row r="364" spans="1:51" x14ac:dyDescent="0.25">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0.93473529144998713</v>
      </c>
      <c r="T364" s="22">
        <f t="shared" si="89"/>
        <v>0.94715499624635147</v>
      </c>
      <c r="U364" s="22">
        <f t="shared" si="89"/>
        <v>0.95729685409463872</v>
      </c>
      <c r="V364" s="22">
        <f t="shared" si="89"/>
        <v>0.96676235002758171</v>
      </c>
      <c r="W364" s="22">
        <f t="shared" si="89"/>
        <v>0.97703427879041316</v>
      </c>
      <c r="X364" s="22">
        <f t="shared" si="89"/>
        <v>0.9868924338262115</v>
      </c>
      <c r="Y364" s="22">
        <f t="shared" si="89"/>
        <v>0.99532524649807341</v>
      </c>
      <c r="Z364" s="22">
        <f t="shared" si="89"/>
        <v>1.0034899546957057</v>
      </c>
      <c r="AA364" s="22">
        <f t="shared" si="89"/>
        <v>1.0116074183472172</v>
      </c>
      <c r="AB364" s="22">
        <f t="shared" si="89"/>
        <v>1.0221468147878938</v>
      </c>
      <c r="AC364" s="22">
        <f t="shared" si="89"/>
        <v>1.0311975602504651</v>
      </c>
      <c r="AD364" s="22">
        <f t="shared" si="89"/>
        <v>1.0420661321999158</v>
      </c>
      <c r="AE364" s="22">
        <f t="shared" si="89"/>
        <v>1.0533674614673172</v>
      </c>
      <c r="AF364" s="22">
        <f t="shared" si="89"/>
        <v>1.0667365269112958</v>
      </c>
      <c r="AG364" s="22">
        <f t="shared" si="89"/>
        <v>1.0811441101143711</v>
      </c>
      <c r="AH364" s="22">
        <f t="shared" si="89"/>
        <v>1.0924312581829603</v>
      </c>
      <c r="AI364" s="22">
        <f t="shared" si="89"/>
        <v>1.1037161205280859</v>
      </c>
      <c r="AJ364" s="22">
        <f t="shared" si="89"/>
        <v>1.1161200589783429</v>
      </c>
      <c r="AK364" s="22">
        <f t="shared" si="89"/>
        <v>1.1284362508238528</v>
      </c>
      <c r="AL364" s="22">
        <f t="shared" si="89"/>
        <v>1.1419719601667295</v>
      </c>
      <c r="AM364" s="22">
        <f t="shared" si="89"/>
        <v>1.1551178770877626</v>
      </c>
      <c r="AN364" s="22">
        <f t="shared" si="89"/>
        <v>1.170241970027486</v>
      </c>
      <c r="AO364" s="22">
        <f t="shared" si="89"/>
        <v>1.1855118107589548</v>
      </c>
      <c r="AP364" s="22">
        <f t="shared" si="89"/>
        <v>1.2011661756334349</v>
      </c>
      <c r="AQ364" s="22">
        <f t="shared" si="89"/>
        <v>1.2172819657643086</v>
      </c>
      <c r="AR364" s="22">
        <f t="shared" si="89"/>
        <v>1.2340078183503638</v>
      </c>
      <c r="AS364" s="22">
        <f t="shared" si="89"/>
        <v>1.252117679982351</v>
      </c>
      <c r="AT364" s="22">
        <f t="shared" si="89"/>
        <v>1.2628411178126768</v>
      </c>
      <c r="AU364" s="22">
        <f t="shared" si="89"/>
        <v>1.2724090614489361</v>
      </c>
      <c r="AV364" s="22">
        <f t="shared" si="89"/>
        <v>1.2821206848703677</v>
      </c>
      <c r="AW364" s="22">
        <f t="shared" si="89"/>
        <v>1.291508878063663</v>
      </c>
      <c r="AY364" s="79"/>
    </row>
    <row r="365" spans="1:51" x14ac:dyDescent="0.25">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5.0003067694716963E-2</v>
      </c>
      <c r="T365" s="22">
        <f t="shared" si="89"/>
        <v>5.0667451874239773E-2</v>
      </c>
      <c r="U365" s="22">
        <f t="shared" si="89"/>
        <v>5.1209984085419519E-2</v>
      </c>
      <c r="V365" s="22">
        <f t="shared" si="89"/>
        <v>5.1716334747717502E-2</v>
      </c>
      <c r="W365" s="22">
        <f t="shared" si="89"/>
        <v>5.2265825019435407E-2</v>
      </c>
      <c r="X365" s="22">
        <f t="shared" si="89"/>
        <v>5.2793180729772807E-2</v>
      </c>
      <c r="Y365" s="22">
        <f t="shared" si="89"/>
        <v>5.3244288660269229E-2</v>
      </c>
      <c r="Z365" s="22">
        <f t="shared" si="89"/>
        <v>5.3681054513070738E-2</v>
      </c>
      <c r="AA365" s="22">
        <f t="shared" si="89"/>
        <v>5.4115293049037755E-2</v>
      </c>
      <c r="AB365" s="22">
        <f t="shared" si="89"/>
        <v>5.4679091333434515E-2</v>
      </c>
      <c r="AC365" s="22">
        <f t="shared" si="89"/>
        <v>5.5163255184090626E-2</v>
      </c>
      <c r="AD365" s="22">
        <f t="shared" si="89"/>
        <v>5.5744662502188423E-2</v>
      </c>
      <c r="AE365" s="22">
        <f t="shared" si="89"/>
        <v>5.6349219896744011E-2</v>
      </c>
      <c r="AF365" s="22">
        <f t="shared" si="89"/>
        <v>5.7064389518052927E-2</v>
      </c>
      <c r="AG365" s="22">
        <f t="shared" si="89"/>
        <v>5.7835113983910093E-2</v>
      </c>
      <c r="AH365" s="22">
        <f t="shared" si="89"/>
        <v>5.8438912764288295E-2</v>
      </c>
      <c r="AI365" s="22">
        <f t="shared" si="89"/>
        <v>5.9042589271348977E-2</v>
      </c>
      <c r="AJ365" s="22">
        <f t="shared" si="89"/>
        <v>5.9706130040251763E-2</v>
      </c>
      <c r="AK365" s="22">
        <f t="shared" si="89"/>
        <v>6.0364976860549799E-2</v>
      </c>
      <c r="AL365" s="22">
        <f t="shared" si="89"/>
        <v>6.1089060990847217E-2</v>
      </c>
      <c r="AM365" s="22">
        <f t="shared" si="89"/>
        <v>6.1792293424375935E-2</v>
      </c>
      <c r="AN365" s="22">
        <f t="shared" si="89"/>
        <v>6.2601347121185702E-2</v>
      </c>
      <c r="AO365" s="22">
        <f t="shared" si="89"/>
        <v>6.3418197503071622E-2</v>
      </c>
      <c r="AP365" s="22">
        <f t="shared" si="89"/>
        <v>6.4255617758513336E-2</v>
      </c>
      <c r="AQ365" s="22">
        <f t="shared" si="89"/>
        <v>6.511772166347865E-2</v>
      </c>
      <c r="AR365" s="22">
        <f t="shared" si="89"/>
        <v>6.60124604700289E-2</v>
      </c>
      <c r="AS365" s="22">
        <f t="shared" si="89"/>
        <v>6.6981235956960095E-2</v>
      </c>
      <c r="AT365" s="22">
        <f t="shared" si="89"/>
        <v>6.7554879418006794E-2</v>
      </c>
      <c r="AU365" s="22">
        <f t="shared" si="89"/>
        <v>6.8066710454792581E-2</v>
      </c>
      <c r="AV365" s="22">
        <f t="shared" si="89"/>
        <v>6.8586227549963075E-2</v>
      </c>
      <c r="AW365" s="22">
        <f t="shared" si="89"/>
        <v>6.9088442951552573E-2</v>
      </c>
      <c r="AY365" s="79"/>
    </row>
    <row r="366" spans="1:51" x14ac:dyDescent="0.25">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0.31716014402466536</v>
      </c>
      <c r="T366" s="22">
        <f t="shared" si="89"/>
        <v>0.32328308072599266</v>
      </c>
      <c r="U366" s="22">
        <f t="shared" si="89"/>
        <v>0.32647086551103383</v>
      </c>
      <c r="V366" s="22">
        <f t="shared" si="89"/>
        <v>0.32866044844920544</v>
      </c>
      <c r="W366" s="22">
        <f t="shared" si="89"/>
        <v>0.33139094012348869</v>
      </c>
      <c r="X366" s="22">
        <f t="shared" si="89"/>
        <v>0.33341612177624913</v>
      </c>
      <c r="Y366" s="22">
        <f t="shared" si="89"/>
        <v>0.33413385983697208</v>
      </c>
      <c r="Z366" s="22">
        <f t="shared" si="89"/>
        <v>0.33474067938515217</v>
      </c>
      <c r="AA366" s="22">
        <f t="shared" si="89"/>
        <v>0.33546478762930149</v>
      </c>
      <c r="AB366" s="22">
        <f t="shared" si="89"/>
        <v>0.33864713703056865</v>
      </c>
      <c r="AC366" s="22">
        <f t="shared" si="89"/>
        <v>0.34054413544859091</v>
      </c>
      <c r="AD366" s="22">
        <f t="shared" si="89"/>
        <v>0.34113715015468332</v>
      </c>
      <c r="AE366" s="22">
        <f t="shared" si="89"/>
        <v>0.34188351434429171</v>
      </c>
      <c r="AF366" s="22">
        <f t="shared" si="89"/>
        <v>0.34418454494556988</v>
      </c>
      <c r="AG366" s="22">
        <f t="shared" si="89"/>
        <v>0.34704609676200554</v>
      </c>
      <c r="AH366" s="22">
        <f t="shared" si="89"/>
        <v>0.34696414132761055</v>
      </c>
      <c r="AI366" s="22">
        <f t="shared" si="89"/>
        <v>0.34663007691914877</v>
      </c>
      <c r="AJ366" s="22">
        <f t="shared" si="89"/>
        <v>0.34693506279805453</v>
      </c>
      <c r="AK366" s="22">
        <f t="shared" si="89"/>
        <v>0.34688917296128385</v>
      </c>
      <c r="AL366" s="22">
        <f t="shared" si="89"/>
        <v>0.34748497141450885</v>
      </c>
      <c r="AM366" s="22">
        <f t="shared" si="89"/>
        <v>0.34747897379550696</v>
      </c>
      <c r="AN366" s="22">
        <f t="shared" si="89"/>
        <v>0.350361208748599</v>
      </c>
      <c r="AO366" s="22">
        <f t="shared" si="89"/>
        <v>0.35305662307964036</v>
      </c>
      <c r="AP366" s="22">
        <f t="shared" si="89"/>
        <v>0.35572809931250632</v>
      </c>
      <c r="AQ366" s="22">
        <f t="shared" si="89"/>
        <v>0.35841543532821873</v>
      </c>
      <c r="AR366" s="22">
        <f t="shared" si="89"/>
        <v>0.36120143084067557</v>
      </c>
      <c r="AS366" s="22">
        <f t="shared" si="89"/>
        <v>0.36455847124782131</v>
      </c>
      <c r="AT366" s="22">
        <f t="shared" si="89"/>
        <v>0.36289186895772552</v>
      </c>
      <c r="AU366" s="22">
        <f t="shared" si="89"/>
        <v>0.36036284335831015</v>
      </c>
      <c r="AV366" s="22">
        <f t="shared" si="89"/>
        <v>0.3578052594793722</v>
      </c>
      <c r="AW366" s="22">
        <f t="shared" si="89"/>
        <v>0.35493794143155283</v>
      </c>
      <c r="AY366" s="79"/>
    </row>
    <row r="367" spans="1:51" x14ac:dyDescent="0.25">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2.1093530282794659</v>
      </c>
      <c r="T367" s="22">
        <f t="shared" si="91"/>
        <v>2.1500751534147855</v>
      </c>
      <c r="U367" s="22">
        <f t="shared" si="91"/>
        <v>2.171276315088198</v>
      </c>
      <c r="V367" s="22">
        <f t="shared" si="91"/>
        <v>2.185838685197798</v>
      </c>
      <c r="W367" s="22">
        <f t="shared" si="91"/>
        <v>2.2039985044258832</v>
      </c>
      <c r="X367" s="22">
        <f t="shared" si="91"/>
        <v>2.2174674825826526</v>
      </c>
      <c r="Y367" s="22">
        <f t="shared" si="91"/>
        <v>2.2222409794435314</v>
      </c>
      <c r="Z367" s="22">
        <f t="shared" si="91"/>
        <v>2.2262767849370273</v>
      </c>
      <c r="AA367" s="22">
        <f t="shared" si="91"/>
        <v>2.2310926482993536</v>
      </c>
      <c r="AB367" s="22">
        <f t="shared" si="91"/>
        <v>2.252257660590697</v>
      </c>
      <c r="AC367" s="22">
        <f t="shared" si="91"/>
        <v>2.2648741240180348</v>
      </c>
      <c r="AD367" s="22">
        <f t="shared" si="91"/>
        <v>2.2688181169492934</v>
      </c>
      <c r="AE367" s="22">
        <f t="shared" si="91"/>
        <v>2.2737819990549455</v>
      </c>
      <c r="AF367" s="22">
        <f t="shared" si="91"/>
        <v>2.2890855797803722</v>
      </c>
      <c r="AG367" s="22">
        <f t="shared" si="91"/>
        <v>2.3081170473316921</v>
      </c>
      <c r="AH367" s="22">
        <f t="shared" si="91"/>
        <v>2.3075719821746032</v>
      </c>
      <c r="AI367" s="22">
        <f t="shared" si="91"/>
        <v>2.3053502030989375</v>
      </c>
      <c r="AJ367" s="22">
        <f t="shared" si="91"/>
        <v>2.3073785881257849</v>
      </c>
      <c r="AK367" s="22">
        <f t="shared" si="91"/>
        <v>2.3070733862648853</v>
      </c>
      <c r="AL367" s="22">
        <f t="shared" si="91"/>
        <v>2.3110358932041457</v>
      </c>
      <c r="AM367" s="22">
        <f t="shared" si="91"/>
        <v>2.3109960045357774</v>
      </c>
      <c r="AN367" s="22">
        <f t="shared" si="91"/>
        <v>2.3301650304712846</v>
      </c>
      <c r="AO367" s="22">
        <f t="shared" si="91"/>
        <v>2.348091559036638</v>
      </c>
      <c r="AP367" s="22">
        <f t="shared" si="91"/>
        <v>2.3658588812804267</v>
      </c>
      <c r="AQ367" s="22">
        <f t="shared" si="91"/>
        <v>2.383731682985001</v>
      </c>
      <c r="AR367" s="22">
        <f t="shared" si="91"/>
        <v>2.4022606443998904</v>
      </c>
      <c r="AS367" s="22">
        <f t="shared" si="91"/>
        <v>2.4245874830089655</v>
      </c>
      <c r="AT367" s="22">
        <f t="shared" si="91"/>
        <v>2.4135033267750163</v>
      </c>
      <c r="AU367" s="22">
        <f t="shared" si="91"/>
        <v>2.3966834081716617</v>
      </c>
      <c r="AV367" s="22">
        <f t="shared" si="91"/>
        <v>2.3796735555727282</v>
      </c>
      <c r="AW367" s="22">
        <f t="shared" si="91"/>
        <v>2.3606037382543885</v>
      </c>
      <c r="AY367" s="79"/>
    </row>
    <row r="368" spans="1:51" x14ac:dyDescent="0.25">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0.37917034791782095</v>
      </c>
      <c r="O368" s="22">
        <f t="shared" si="91"/>
        <v>0.38707850955818845</v>
      </c>
      <c r="P368" s="22">
        <f t="shared" si="91"/>
        <v>0.39252728601928993</v>
      </c>
      <c r="Q368" s="22">
        <f t="shared" si="91"/>
        <v>0.39996713645364929</v>
      </c>
      <c r="R368" s="22">
        <f t="shared" si="91"/>
        <v>0.40776627193753145</v>
      </c>
      <c r="S368" s="22">
        <f t="shared" si="91"/>
        <v>0.37667603209003642</v>
      </c>
      <c r="T368" s="22">
        <f t="shared" si="91"/>
        <v>0.39319829349368901</v>
      </c>
      <c r="U368" s="22">
        <f t="shared" si="91"/>
        <v>0.40651073850091568</v>
      </c>
      <c r="V368" s="22">
        <f t="shared" si="91"/>
        <v>0.41883777618681156</v>
      </c>
      <c r="W368" s="22">
        <f t="shared" si="91"/>
        <v>0.43210834173546991</v>
      </c>
      <c r="X368" s="22">
        <f t="shared" si="91"/>
        <v>0.44471820797584138</v>
      </c>
      <c r="Y368" s="22">
        <f t="shared" si="91"/>
        <v>0.45579202561855575</v>
      </c>
      <c r="Z368" s="22">
        <f t="shared" si="91"/>
        <v>0.46688767864773401</v>
      </c>
      <c r="AA368" s="22">
        <f t="shared" si="91"/>
        <v>0.47832794169044557</v>
      </c>
      <c r="AB368" s="22">
        <f t="shared" si="91"/>
        <v>0.49354316638117485</v>
      </c>
      <c r="AC368" s="22">
        <f t="shared" si="91"/>
        <v>0.50720133355744135</v>
      </c>
      <c r="AD368" s="22">
        <f t="shared" si="91"/>
        <v>0.52493402135851019</v>
      </c>
      <c r="AE368" s="22">
        <f t="shared" si="91"/>
        <v>0.54356227633418619</v>
      </c>
      <c r="AF368" s="22">
        <f t="shared" si="91"/>
        <v>0.56544924311344658</v>
      </c>
      <c r="AG368" s="22">
        <f t="shared" si="91"/>
        <v>0.58920311318291363</v>
      </c>
      <c r="AH368" s="22">
        <f t="shared" si="91"/>
        <v>0.6088233818930231</v>
      </c>
      <c r="AI368" s="22">
        <f t="shared" si="91"/>
        <v>0.62872949624429197</v>
      </c>
      <c r="AJ368" s="22">
        <f t="shared" si="91"/>
        <v>0.65059005797989167</v>
      </c>
      <c r="AK368" s="22">
        <f t="shared" si="91"/>
        <v>0.67265323795414922</v>
      </c>
      <c r="AL368" s="22">
        <f t="shared" si="91"/>
        <v>0.69689344896928751</v>
      </c>
      <c r="AM368" s="22">
        <f t="shared" si="91"/>
        <v>0.72091902847459577</v>
      </c>
      <c r="AN368" s="22">
        <f t="shared" si="91"/>
        <v>0.74740845957604862</v>
      </c>
      <c r="AO368" s="22">
        <f t="shared" si="91"/>
        <v>0.7744824598804716</v>
      </c>
      <c r="AP368" s="22">
        <f t="shared" si="91"/>
        <v>0.80252246420205398</v>
      </c>
      <c r="AQ368" s="22">
        <f t="shared" si="91"/>
        <v>0.8316670548177354</v>
      </c>
      <c r="AR368" s="22">
        <f t="shared" si="91"/>
        <v>0.86217101167391774</v>
      </c>
      <c r="AS368" s="22">
        <f t="shared" si="91"/>
        <v>0.89527238744022375</v>
      </c>
      <c r="AT368" s="22">
        <f t="shared" si="91"/>
        <v>0.91701769401678324</v>
      </c>
      <c r="AU368" s="22">
        <f t="shared" si="91"/>
        <v>0.93718874876960145</v>
      </c>
      <c r="AV368" s="22">
        <f t="shared" si="91"/>
        <v>0.95785603567634969</v>
      </c>
      <c r="AW368" s="22">
        <f t="shared" si="91"/>
        <v>0.97826878074522516</v>
      </c>
      <c r="AY368" s="79"/>
    </row>
    <row r="369" spans="1:51" x14ac:dyDescent="0.25">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5.8466784388382181E-2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5.9487136668657889E-2</v>
      </c>
      <c r="T369" s="22">
        <f t="shared" si="91"/>
        <v>5.9743014439685667E-2</v>
      </c>
      <c r="U369" s="22">
        <f t="shared" si="91"/>
        <v>6.0026197232317932E-2</v>
      </c>
      <c r="V369" s="22">
        <f t="shared" si="91"/>
        <v>6.0323333590007834E-2</v>
      </c>
      <c r="W369" s="22">
        <f t="shared" si="91"/>
        <v>6.0637252093937416E-2</v>
      </c>
      <c r="X369" s="22">
        <f t="shared" si="91"/>
        <v>6.0965978961068618E-2</v>
      </c>
      <c r="Y369" s="22">
        <f t="shared" si="91"/>
        <v>6.1270518649062564E-2</v>
      </c>
      <c r="Z369" s="22">
        <f t="shared" si="91"/>
        <v>6.1550646504743109E-2</v>
      </c>
      <c r="AA369" s="22">
        <f t="shared" si="91"/>
        <v>6.1805150965477944E-2</v>
      </c>
      <c r="AB369" s="22">
        <f t="shared" si="91"/>
        <v>6.2035537883044806E-2</v>
      </c>
      <c r="AC369" s="22">
        <f t="shared" si="91"/>
        <v>6.2235996387443038E-2</v>
      </c>
      <c r="AD369" s="22">
        <f t="shared" si="91"/>
        <v>6.2434208191000609E-2</v>
      </c>
      <c r="AE369" s="22">
        <f t="shared" si="91"/>
        <v>6.2627965821638196E-2</v>
      </c>
      <c r="AF369" s="22">
        <f t="shared" si="91"/>
        <v>6.2818604638054526E-2</v>
      </c>
      <c r="AG369" s="22">
        <f t="shared" si="91"/>
        <v>6.3004393420797375E-2</v>
      </c>
      <c r="AH369" s="22">
        <f t="shared" si="91"/>
        <v>6.3179994696453259E-2</v>
      </c>
      <c r="AI369" s="22">
        <f t="shared" si="91"/>
        <v>6.3351616115211687E-2</v>
      </c>
      <c r="AJ369" s="22">
        <f t="shared" si="91"/>
        <v>6.3520152973213104E-2</v>
      </c>
      <c r="AK369" s="22">
        <f t="shared" si="91"/>
        <v>6.3683816827928313E-2</v>
      </c>
      <c r="AL369" s="22">
        <f t="shared" si="91"/>
        <v>6.3843756506613461E-2</v>
      </c>
      <c r="AM369" s="22">
        <f t="shared" si="91"/>
        <v>6.3997752805793354E-2</v>
      </c>
      <c r="AN369" s="22">
        <f t="shared" si="91"/>
        <v>6.4149094607679896E-2</v>
      </c>
      <c r="AO369" s="22">
        <f t="shared" si="91"/>
        <v>6.4295347872563538E-2</v>
      </c>
      <c r="AP369" s="22">
        <f t="shared" si="91"/>
        <v>6.4436496076787406E-2</v>
      </c>
      <c r="AQ369" s="22">
        <f t="shared" si="91"/>
        <v>6.4572348091971418E-2</v>
      </c>
      <c r="AR369" s="22">
        <f t="shared" si="91"/>
        <v>6.4702808609689966E-2</v>
      </c>
      <c r="AS369" s="22">
        <f t="shared" si="91"/>
        <v>6.4829448704797399E-2</v>
      </c>
      <c r="AT369" s="22">
        <f t="shared" si="91"/>
        <v>6.4941869766295554E-2</v>
      </c>
      <c r="AU369" s="22">
        <f t="shared" si="91"/>
        <v>6.5047073413245379E-2</v>
      </c>
      <c r="AV369" s="22">
        <f t="shared" si="91"/>
        <v>6.5146352785998146E-2</v>
      </c>
      <c r="AW369" s="22">
        <f t="shared" si="91"/>
        <v>6.5238963783934262E-2</v>
      </c>
      <c r="AY369" s="79"/>
    </row>
    <row r="370" spans="1:51" x14ac:dyDescent="0.25">
      <c r="A370" s="95" t="str">
        <f t="shared" si="71"/>
        <v>GS Organic</v>
      </c>
      <c r="B370" s="95" t="s">
        <v>1021</v>
      </c>
      <c r="C370" s="95" t="s">
        <v>1127</v>
      </c>
      <c r="D370" t="s">
        <v>369</v>
      </c>
      <c r="E370" t="s">
        <v>55</v>
      </c>
      <c r="F370" t="s">
        <v>421</v>
      </c>
      <c r="G370" t="s">
        <v>1166</v>
      </c>
      <c r="H370" t="s">
        <v>1167</v>
      </c>
      <c r="I370" t="s">
        <v>139</v>
      </c>
      <c r="J370" t="s">
        <v>287</v>
      </c>
      <c r="K370" s="22">
        <f t="shared" si="90"/>
        <v>4.749693023694599E-2</v>
      </c>
      <c r="L370" s="22">
        <f t="shared" si="91"/>
        <v>4.7522611675988952E-2</v>
      </c>
      <c r="M370" s="22">
        <f t="shared" si="91"/>
        <v>4.7584015033260256E-2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4.8414443091717149E-2</v>
      </c>
      <c r="T370" s="22">
        <f t="shared" si="91"/>
        <v>4.8622692815566873E-2</v>
      </c>
      <c r="U370" s="22">
        <f t="shared" si="91"/>
        <v>4.8853165115398924E-2</v>
      </c>
      <c r="V370" s="22">
        <f t="shared" si="91"/>
        <v>4.9094993720463338E-2</v>
      </c>
      <c r="W370" s="22">
        <f t="shared" si="91"/>
        <v>4.9350480711349939E-2</v>
      </c>
      <c r="X370" s="22">
        <f t="shared" si="91"/>
        <v>4.9618019696964402E-2</v>
      </c>
      <c r="Y370" s="22">
        <f t="shared" si="91"/>
        <v>4.9865873606552896E-2</v>
      </c>
      <c r="Z370" s="22">
        <f t="shared" si="91"/>
        <v>5.009385960296743E-2</v>
      </c>
      <c r="AA370" s="22">
        <f t="shared" si="91"/>
        <v>5.0300991638914397E-2</v>
      </c>
      <c r="AB370" s="22">
        <f t="shared" si="91"/>
        <v>5.0488495273048703E-2</v>
      </c>
      <c r="AC370" s="22">
        <f t="shared" si="91"/>
        <v>5.065164124706819E-2</v>
      </c>
      <c r="AD370" s="22">
        <f t="shared" si="91"/>
        <v>5.0812958712000068E-2</v>
      </c>
      <c r="AE370" s="22">
        <f t="shared" si="91"/>
        <v>5.0970651085636066E-2</v>
      </c>
      <c r="AF370" s="22">
        <f t="shared" si="91"/>
        <v>5.1125805168440057E-2</v>
      </c>
      <c r="AG370" s="22">
        <f t="shared" si="91"/>
        <v>5.1277011983104616E-2</v>
      </c>
      <c r="AH370" s="22">
        <f t="shared" si="91"/>
        <v>5.1419927551800221E-2</v>
      </c>
      <c r="AI370" s="22">
        <f t="shared" si="91"/>
        <v>5.1559604057967945E-2</v>
      </c>
      <c r="AJ370" s="22">
        <f t="shared" si="91"/>
        <v>5.1696770150967429E-2</v>
      </c>
      <c r="AK370" s="22">
        <f t="shared" si="91"/>
        <v>5.1829970281685019E-2</v>
      </c>
      <c r="AL370" s="22">
        <f t="shared" si="91"/>
        <v>5.1960139439345784E-2</v>
      </c>
      <c r="AM370" s="22">
        <f t="shared" si="91"/>
        <v>5.2085471493979824E-2</v>
      </c>
      <c r="AN370" s="22">
        <f t="shared" si="91"/>
        <v>5.2208643148646039E-2</v>
      </c>
      <c r="AO370" s="22">
        <f t="shared" si="91"/>
        <v>5.2327673425882723E-2</v>
      </c>
      <c r="AP370" s="22">
        <f t="shared" si="91"/>
        <v>5.2442548877679275E-2</v>
      </c>
      <c r="AQ370" s="22">
        <f t="shared" si="91"/>
        <v>5.2553113951514609E-2</v>
      </c>
      <c r="AR370" s="22">
        <f t="shared" si="91"/>
        <v>5.2659291079285624E-2</v>
      </c>
      <c r="AS370" s="22">
        <f t="shared" si="91"/>
        <v>5.276235890236574E-2</v>
      </c>
      <c r="AT370" s="22">
        <f t="shared" si="91"/>
        <v>5.2853854364897902E-2</v>
      </c>
      <c r="AU370" s="22">
        <f t="shared" si="91"/>
        <v>5.2939475833059385E-2</v>
      </c>
      <c r="AV370" s="22">
        <f t="shared" si="91"/>
        <v>5.3020275747318032E-2</v>
      </c>
      <c r="AW370" s="22">
        <f t="shared" si="91"/>
        <v>5.3095648510915985E-2</v>
      </c>
      <c r="AY370" s="79"/>
    </row>
    <row r="371" spans="1:51" x14ac:dyDescent="0.25">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7.4998072258013228E-3</v>
      </c>
      <c r="T371" s="22">
        <f t="shared" si="91"/>
        <v>7.5532280635644995E-3</v>
      </c>
      <c r="U371" s="22">
        <f t="shared" si="91"/>
        <v>7.6110757519539099E-3</v>
      </c>
      <c r="V371" s="22">
        <f t="shared" si="91"/>
        <v>7.6708322973760741E-3</v>
      </c>
      <c r="W371" s="22">
        <f t="shared" si="91"/>
        <v>7.7330688655908855E-3</v>
      </c>
      <c r="X371" s="22">
        <f t="shared" si="91"/>
        <v>7.7974375833055254E-3</v>
      </c>
      <c r="Y371" s="22">
        <f t="shared" si="91"/>
        <v>7.8565987292690924E-3</v>
      </c>
      <c r="Z371" s="22">
        <f t="shared" si="91"/>
        <v>7.9105801662085577E-3</v>
      </c>
      <c r="AA371" s="22">
        <f t="shared" si="91"/>
        <v>7.9592192250792417E-3</v>
      </c>
      <c r="AB371" s="22">
        <f t="shared" si="91"/>
        <v>8.0028602477445615E-3</v>
      </c>
      <c r="AC371" s="22">
        <f t="shared" si="91"/>
        <v>8.0404712467886264E-3</v>
      </c>
      <c r="AD371" s="22">
        <f t="shared" si="91"/>
        <v>8.0772824053071957E-3</v>
      </c>
      <c r="AE371" s="22">
        <f t="shared" si="91"/>
        <v>8.1129059201156505E-3</v>
      </c>
      <c r="AF371" s="22">
        <f t="shared" si="91"/>
        <v>8.1476144925942233E-3</v>
      </c>
      <c r="AG371" s="22">
        <f t="shared" si="91"/>
        <v>8.1811075843423522E-3</v>
      </c>
      <c r="AH371" s="22">
        <f t="shared" si="91"/>
        <v>8.2124171857509403E-3</v>
      </c>
      <c r="AI371" s="22">
        <f t="shared" si="91"/>
        <v>8.2427169782868757E-3</v>
      </c>
      <c r="AJ371" s="22">
        <f t="shared" si="91"/>
        <v>8.2721896532553397E-3</v>
      </c>
      <c r="AK371" s="22">
        <f t="shared" si="91"/>
        <v>8.300520909512615E-3</v>
      </c>
      <c r="AL371" s="22">
        <f t="shared" si="91"/>
        <v>8.3279381602152681E-3</v>
      </c>
      <c r="AM371" s="22">
        <f t="shared" si="91"/>
        <v>8.3540478386607362E-3</v>
      </c>
      <c r="AN371" s="22">
        <f t="shared" si="91"/>
        <v>8.3794680727788239E-3</v>
      </c>
      <c r="AO371" s="22">
        <f t="shared" si="91"/>
        <v>8.4037647094295665E-3</v>
      </c>
      <c r="AP371" s="22">
        <f t="shared" si="91"/>
        <v>8.4269475935936072E-3</v>
      </c>
      <c r="AQ371" s="22">
        <f t="shared" si="91"/>
        <v>8.4489940589773712E-3</v>
      </c>
      <c r="AR371" s="22">
        <f t="shared" si="91"/>
        <v>8.4698984843180978E-3</v>
      </c>
      <c r="AS371" s="22">
        <f t="shared" si="91"/>
        <v>8.4899576548560663E-3</v>
      </c>
      <c r="AT371" s="22">
        <f t="shared" si="91"/>
        <v>8.507293913120384E-3</v>
      </c>
      <c r="AU371" s="22">
        <f t="shared" si="91"/>
        <v>8.5231936937218318E-3</v>
      </c>
      <c r="AV371" s="22">
        <f t="shared" si="91"/>
        <v>8.5379021204019905E-3</v>
      </c>
      <c r="AW371" s="22">
        <f t="shared" si="91"/>
        <v>8.5512944615970029E-3</v>
      </c>
      <c r="AY371" s="79"/>
    </row>
    <row r="372" spans="1:51" x14ac:dyDescent="0.25">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9.0493119451033485E-2</v>
      </c>
      <c r="T372" s="22">
        <f t="shared" si="91"/>
        <v>9.1137698452510532E-2</v>
      </c>
      <c r="U372" s="22">
        <f t="shared" si="91"/>
        <v>9.1835692096584459E-2</v>
      </c>
      <c r="V372" s="22">
        <f t="shared" si="91"/>
        <v>9.2556718122995582E-2</v>
      </c>
      <c r="W372" s="22">
        <f t="shared" si="91"/>
        <v>9.3307668251728204E-2</v>
      </c>
      <c r="X372" s="22">
        <f t="shared" si="91"/>
        <v>9.4084345022968627E-2</v>
      </c>
      <c r="Y372" s="22">
        <f t="shared" si="91"/>
        <v>9.4798186924147487E-2</v>
      </c>
      <c r="Z372" s="22">
        <f t="shared" si="91"/>
        <v>9.5449530148583428E-2</v>
      </c>
      <c r="AA372" s="22">
        <f t="shared" si="91"/>
        <v>9.6036411921921333E-2</v>
      </c>
      <c r="AB372" s="22">
        <f t="shared" si="91"/>
        <v>9.6562987093537972E-2</v>
      </c>
      <c r="AC372" s="22">
        <f t="shared" si="91"/>
        <v>9.7016803641976443E-2</v>
      </c>
      <c r="AD372" s="22">
        <f t="shared" si="91"/>
        <v>9.7460969267126357E-2</v>
      </c>
      <c r="AE372" s="22">
        <f t="shared" si="91"/>
        <v>9.7890804712727805E-2</v>
      </c>
      <c r="AF372" s="22">
        <f t="shared" si="91"/>
        <v>9.8309600409832221E-2</v>
      </c>
      <c r="AG372" s="22">
        <f t="shared" si="91"/>
        <v>9.8713730044247494E-2</v>
      </c>
      <c r="AH372" s="22">
        <f t="shared" si="91"/>
        <v>9.9091513554533509E-2</v>
      </c>
      <c r="AI372" s="22">
        <f t="shared" si="91"/>
        <v>9.9457112650982657E-2</v>
      </c>
      <c r="AJ372" s="22">
        <f t="shared" si="91"/>
        <v>9.9812731697734594E-2</v>
      </c>
      <c r="AK372" s="22">
        <f t="shared" si="91"/>
        <v>0.10015457831852072</v>
      </c>
      <c r="AL372" s="22">
        <f t="shared" si="91"/>
        <v>0.10048539649399577</v>
      </c>
      <c r="AM372" s="22">
        <f t="shared" si="91"/>
        <v>0.10080043742495001</v>
      </c>
      <c r="AN372" s="22">
        <f t="shared" si="91"/>
        <v>0.10110715947969924</v>
      </c>
      <c r="AO372" s="22">
        <f t="shared" si="91"/>
        <v>0.10140032414066948</v>
      </c>
      <c r="AP372" s="22">
        <f t="shared" si="91"/>
        <v>0.10168005019798185</v>
      </c>
      <c r="AQ372" s="22">
        <f t="shared" si="91"/>
        <v>0.10194606415879172</v>
      </c>
      <c r="AR372" s="22">
        <f t="shared" si="91"/>
        <v>0.10219829819660883</v>
      </c>
      <c r="AS372" s="22">
        <f t="shared" si="91"/>
        <v>0.10244033333977036</v>
      </c>
      <c r="AT372" s="22">
        <f t="shared" si="91"/>
        <v>0.10264951366170581</v>
      </c>
      <c r="AU372" s="22">
        <f t="shared" si="91"/>
        <v>0.10284136135883891</v>
      </c>
      <c r="AV372" s="22">
        <f t="shared" si="91"/>
        <v>0.10301883410879509</v>
      </c>
      <c r="AW372" s="22">
        <f t="shared" si="91"/>
        <v>0.10318042689311628</v>
      </c>
      <c r="AY372" s="79"/>
    </row>
    <row r="373" spans="1:51" x14ac:dyDescent="0.25">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5">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5">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0.12100901910044999</v>
      </c>
      <c r="P375" s="22">
        <f t="shared" si="92"/>
        <v>0.11845842648899828</v>
      </c>
      <c r="Q375" s="22">
        <f t="shared" si="92"/>
        <v>0.11660641339960404</v>
      </c>
      <c r="R375" s="22">
        <f t="shared" si="92"/>
        <v>0.11491827863139022</v>
      </c>
      <c r="S375" s="22">
        <f t="shared" si="92"/>
        <v>0.10246225411389839</v>
      </c>
      <c r="T375" s="22">
        <f t="shared" si="92"/>
        <v>0.10398219659413972</v>
      </c>
      <c r="U375" s="22">
        <f t="shared" si="92"/>
        <v>0.10453917902952227</v>
      </c>
      <c r="V375" s="22">
        <f t="shared" si="92"/>
        <v>0.10478423511353824</v>
      </c>
      <c r="W375" s="22">
        <f t="shared" si="92"/>
        <v>0.10522314830194876</v>
      </c>
      <c r="X375" s="22">
        <f t="shared" si="92"/>
        <v>0.10544497660282141</v>
      </c>
      <c r="Y375" s="22">
        <f t="shared" si="92"/>
        <v>0.10527306926924856</v>
      </c>
      <c r="Z375" s="22">
        <f t="shared" si="92"/>
        <v>0.10509986217593233</v>
      </c>
      <c r="AA375" s="22">
        <f t="shared" si="92"/>
        <v>0.10499897358466485</v>
      </c>
      <c r="AB375" s="22">
        <f t="shared" si="92"/>
        <v>0.10573379241848511</v>
      </c>
      <c r="AC375" s="22">
        <f t="shared" si="92"/>
        <v>0.10607911779473303</v>
      </c>
      <c r="AD375" s="22">
        <f t="shared" si="92"/>
        <v>0.10695883384496749</v>
      </c>
      <c r="AE375" s="22">
        <f t="shared" si="92"/>
        <v>0.10794064641753048</v>
      </c>
      <c r="AF375" s="22">
        <f t="shared" si="92"/>
        <v>0.10949489472448327</v>
      </c>
      <c r="AG375" s="22">
        <f t="shared" si="92"/>
        <v>0.11130134010210363</v>
      </c>
      <c r="AH375" s="22">
        <f t="shared" si="92"/>
        <v>0.11217758279110658</v>
      </c>
      <c r="AI375" s="22">
        <f t="shared" si="92"/>
        <v>0.11302008795308296</v>
      </c>
      <c r="AJ375" s="22">
        <f t="shared" si="92"/>
        <v>0.11413630795198265</v>
      </c>
      <c r="AK375" s="22">
        <f t="shared" si="92"/>
        <v>0.11518905443571475</v>
      </c>
      <c r="AL375" s="22">
        <f t="shared" si="92"/>
        <v>0.11652683473000762</v>
      </c>
      <c r="AM375" s="22">
        <f t="shared" si="92"/>
        <v>0.1177164310462694</v>
      </c>
      <c r="AN375" s="22">
        <f t="shared" si="92"/>
        <v>0.11936934098404542</v>
      </c>
      <c r="AO375" s="22">
        <f t="shared" si="92"/>
        <v>0.12100010902582652</v>
      </c>
      <c r="AP375" s="22">
        <f t="shared" si="92"/>
        <v>0.12266794572678559</v>
      </c>
      <c r="AQ375" s="22">
        <f t="shared" si="92"/>
        <v>0.1243886772348972</v>
      </c>
      <c r="AR375" s="22">
        <f t="shared" si="92"/>
        <v>0.12619434997311832</v>
      </c>
      <c r="AS375" s="22">
        <f t="shared" si="92"/>
        <v>0.12826119231503388</v>
      </c>
      <c r="AT375" s="22">
        <f t="shared" si="92"/>
        <v>0.12851878850422907</v>
      </c>
      <c r="AU375" s="22">
        <f t="shared" si="92"/>
        <v>0.12848620579408074</v>
      </c>
      <c r="AV375" s="22">
        <f t="shared" si="92"/>
        <v>0.12847131417780056</v>
      </c>
      <c r="AW375" s="22">
        <f t="shared" si="92"/>
        <v>0.12836800011337407</v>
      </c>
      <c r="AY375" s="79"/>
    </row>
    <row r="376" spans="1:51" x14ac:dyDescent="0.25">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3.0700450247237825E-2</v>
      </c>
      <c r="P376" s="22">
        <f t="shared" si="92"/>
        <v>3.0053355161673623E-2</v>
      </c>
      <c r="Q376" s="22">
        <f t="shared" si="92"/>
        <v>2.9583492368545915E-2</v>
      </c>
      <c r="R376" s="22">
        <f t="shared" si="92"/>
        <v>2.9155206131309681E-2</v>
      </c>
      <c r="S376" s="22">
        <f t="shared" si="92"/>
        <v>2.5995065144957277E-2</v>
      </c>
      <c r="T376" s="22">
        <f t="shared" si="92"/>
        <v>2.6380680356453017E-2</v>
      </c>
      <c r="U376" s="22">
        <f t="shared" si="92"/>
        <v>2.652198892727824E-2</v>
      </c>
      <c r="V376" s="22">
        <f t="shared" si="92"/>
        <v>2.6584160591597496E-2</v>
      </c>
      <c r="W376" s="22">
        <f t="shared" si="92"/>
        <v>2.6695514543590679E-2</v>
      </c>
      <c r="X376" s="22">
        <f t="shared" si="92"/>
        <v>2.6751793230625709E-2</v>
      </c>
      <c r="Y376" s="22">
        <f t="shared" si="92"/>
        <v>2.6708179683629613E-2</v>
      </c>
      <c r="Z376" s="22">
        <f t="shared" si="92"/>
        <v>2.6664236382623187E-2</v>
      </c>
      <c r="AA376" s="22">
        <f t="shared" si="92"/>
        <v>2.6638640561751768E-2</v>
      </c>
      <c r="AB376" s="22">
        <f t="shared" si="92"/>
        <v>2.6825066905970845E-2</v>
      </c>
      <c r="AC376" s="22">
        <f t="shared" si="92"/>
        <v>2.6912677272631261E-2</v>
      </c>
      <c r="AD376" s="22">
        <f t="shared" si="92"/>
        <v>2.7135864593978775E-2</v>
      </c>
      <c r="AE376" s="22">
        <f t="shared" si="92"/>
        <v>2.7384954192920665E-2</v>
      </c>
      <c r="AF376" s="22">
        <f t="shared" si="92"/>
        <v>2.7779272923657991E-2</v>
      </c>
      <c r="AG376" s="22">
        <f t="shared" si="92"/>
        <v>2.8237575014297609E-2</v>
      </c>
      <c r="AH376" s="22">
        <f t="shared" si="92"/>
        <v>2.8459881130636851E-2</v>
      </c>
      <c r="AI376" s="22">
        <f t="shared" si="92"/>
        <v>2.8673627907534742E-2</v>
      </c>
      <c r="AJ376" s="22">
        <f t="shared" si="92"/>
        <v>2.8956817183804672E-2</v>
      </c>
      <c r="AK376" s="22">
        <f t="shared" si="92"/>
        <v>2.9223902986888022E-2</v>
      </c>
      <c r="AL376" s="22">
        <f t="shared" si="92"/>
        <v>2.956330295617941E-2</v>
      </c>
      <c r="AM376" s="22">
        <f t="shared" si="92"/>
        <v>2.9865108084368867E-2</v>
      </c>
      <c r="AN376" s="22">
        <f t="shared" si="92"/>
        <v>3.0284457647608735E-2</v>
      </c>
      <c r="AO376" s="22">
        <f t="shared" si="92"/>
        <v>3.0698189727280625E-2</v>
      </c>
      <c r="AP376" s="22">
        <f t="shared" si="92"/>
        <v>3.11213262673414E-2</v>
      </c>
      <c r="AQ376" s="22">
        <f t="shared" si="92"/>
        <v>3.1557882421968046E-2</v>
      </c>
      <c r="AR376" s="22">
        <f t="shared" si="92"/>
        <v>3.2015988491041578E-2</v>
      </c>
      <c r="AS376" s="22">
        <f t="shared" si="92"/>
        <v>3.254035428591006E-2</v>
      </c>
      <c r="AT376" s="22">
        <f t="shared" si="92"/>
        <v>3.2605707422800632E-2</v>
      </c>
      <c r="AU376" s="22">
        <f t="shared" si="92"/>
        <v>3.2597441064811244E-2</v>
      </c>
      <c r="AV376" s="22">
        <f t="shared" si="92"/>
        <v>3.2593663004893809E-2</v>
      </c>
      <c r="AW376" s="22">
        <f t="shared" si="92"/>
        <v>3.2567451832219714E-2</v>
      </c>
      <c r="AY376" s="79"/>
    </row>
    <row r="377" spans="1:51" x14ac:dyDescent="0.25">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0.16019971617730655</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0.17531753251219057</v>
      </c>
      <c r="S377" s="22">
        <f t="shared" si="92"/>
        <v>0.16825333375264134</v>
      </c>
      <c r="T377" s="22">
        <f t="shared" si="92"/>
        <v>0.17302828294591105</v>
      </c>
      <c r="U377" s="22">
        <f t="shared" si="92"/>
        <v>0.17706279668292071</v>
      </c>
      <c r="V377" s="22">
        <f t="shared" si="92"/>
        <v>0.18086358169153297</v>
      </c>
      <c r="W377" s="22">
        <f t="shared" si="92"/>
        <v>0.18489109723713351</v>
      </c>
      <c r="X377" s="22">
        <f t="shared" si="92"/>
        <v>0.18876653358422518</v>
      </c>
      <c r="Y377" s="22">
        <f t="shared" si="92"/>
        <v>0.19221701140777733</v>
      </c>
      <c r="Z377" s="22">
        <f t="shared" si="92"/>
        <v>0.19560720594272279</v>
      </c>
      <c r="AA377" s="22">
        <f t="shared" si="92"/>
        <v>0.1990097168831185</v>
      </c>
      <c r="AB377" s="22">
        <f t="shared" si="92"/>
        <v>0.20321999511902894</v>
      </c>
      <c r="AC377" s="22">
        <f t="shared" si="92"/>
        <v>0.20699049302530592</v>
      </c>
      <c r="AD377" s="22">
        <f t="shared" si="92"/>
        <v>0.2113552160123123</v>
      </c>
      <c r="AE377" s="22">
        <f t="shared" si="92"/>
        <v>0.21587260038156506</v>
      </c>
      <c r="AF377" s="22">
        <f t="shared" si="92"/>
        <v>0.22107952288176502</v>
      </c>
      <c r="AG377" s="22">
        <f t="shared" si="92"/>
        <v>0.22664776481187326</v>
      </c>
      <c r="AH377" s="22">
        <f t="shared" si="92"/>
        <v>0.23121292564664225</v>
      </c>
      <c r="AI377" s="22">
        <f t="shared" si="92"/>
        <v>0.23579019102892834</v>
      </c>
      <c r="AJ377" s="22">
        <f t="shared" si="92"/>
        <v>0.24075237126344184</v>
      </c>
      <c r="AK377" s="22">
        <f t="shared" si="92"/>
        <v>0.24570245634840604</v>
      </c>
      <c r="AL377" s="22">
        <f t="shared" si="92"/>
        <v>0.25107769029010202</v>
      </c>
      <c r="AM377" s="22">
        <f t="shared" si="92"/>
        <v>0.25634323263098618</v>
      </c>
      <c r="AN377" s="22">
        <f t="shared" si="92"/>
        <v>0.26229410095269262</v>
      </c>
      <c r="AO377" s="22">
        <f t="shared" si="92"/>
        <v>0.2683187022285074</v>
      </c>
      <c r="AP377" s="22">
        <f t="shared" si="92"/>
        <v>0.27449880857406406</v>
      </c>
      <c r="AQ377" s="22">
        <f t="shared" si="92"/>
        <v>0.28086219308625354</v>
      </c>
      <c r="AR377" s="22">
        <f t="shared" si="92"/>
        <v>0.28746139159021494</v>
      </c>
      <c r="AS377" s="22">
        <f t="shared" si="92"/>
        <v>0.29456224347667398</v>
      </c>
      <c r="AT377" s="22">
        <f t="shared" si="92"/>
        <v>0.29915834644662398</v>
      </c>
      <c r="AU377" s="22">
        <f t="shared" si="92"/>
        <v>0.30337210846687507</v>
      </c>
      <c r="AV377" s="22">
        <f t="shared" si="92"/>
        <v>0.30764910858335387</v>
      </c>
      <c r="AW377" s="22">
        <f t="shared" si="92"/>
        <v>0.31182842143593498</v>
      </c>
      <c r="AY377" s="79"/>
    </row>
    <row r="378" spans="1:51" x14ac:dyDescent="0.25">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0.81503229757580642</v>
      </c>
      <c r="P378" s="22">
        <f t="shared" si="92"/>
        <v>0.80443274266431908</v>
      </c>
      <c r="Q378" s="22">
        <f t="shared" si="92"/>
        <v>0.79997057217510759</v>
      </c>
      <c r="R378" s="22">
        <f t="shared" si="92"/>
        <v>0.79652072541357855</v>
      </c>
      <c r="S378" s="22">
        <f t="shared" si="92"/>
        <v>0.68216960817969541</v>
      </c>
      <c r="T378" s="22">
        <f t="shared" si="92"/>
        <v>0.70968595229173803</v>
      </c>
      <c r="U378" s="22">
        <f t="shared" si="92"/>
        <v>0.72724490379815299</v>
      </c>
      <c r="V378" s="22">
        <f t="shared" si="92"/>
        <v>0.74158434073415547</v>
      </c>
      <c r="W378" s="22">
        <f t="shared" si="92"/>
        <v>0.75806192710793396</v>
      </c>
      <c r="X378" s="22">
        <f t="shared" si="92"/>
        <v>0.77225740624655259</v>
      </c>
      <c r="Y378" s="22">
        <f t="shared" si="92"/>
        <v>0.78250382942037</v>
      </c>
      <c r="Z378" s="22">
        <f t="shared" si="92"/>
        <v>0.79308205825747924</v>
      </c>
      <c r="AA378" s="22">
        <f t="shared" si="92"/>
        <v>0.80485338465380685</v>
      </c>
      <c r="AB378" s="22">
        <f t="shared" si="92"/>
        <v>0.82670871938436774</v>
      </c>
      <c r="AC378" s="22">
        <f t="shared" si="92"/>
        <v>0.84466917884682269</v>
      </c>
      <c r="AD378" s="22">
        <f t="shared" si="92"/>
        <v>0.86930442799845664</v>
      </c>
      <c r="AE378" s="22">
        <f t="shared" si="92"/>
        <v>0.89567255063834628</v>
      </c>
      <c r="AF378" s="22">
        <f t="shared" si="92"/>
        <v>0.92956920436931123</v>
      </c>
      <c r="AG378" s="22">
        <f t="shared" si="92"/>
        <v>0.96732795393949833</v>
      </c>
      <c r="AH378" s="22">
        <f t="shared" si="92"/>
        <v>0.99431368977834889</v>
      </c>
      <c r="AI378" s="22">
        <f t="shared" si="92"/>
        <v>1.0214212814142465</v>
      </c>
      <c r="AJ378" s="22">
        <f t="shared" si="92"/>
        <v>1.0525931860076549</v>
      </c>
      <c r="AK378" s="22">
        <f t="shared" si="92"/>
        <v>1.0836051530143598</v>
      </c>
      <c r="AL378" s="22">
        <f t="shared" si="92"/>
        <v>1.1190272494816038</v>
      </c>
      <c r="AM378" s="22">
        <f t="shared" si="92"/>
        <v>1.1532560579426376</v>
      </c>
      <c r="AN378" s="22">
        <f t="shared" si="92"/>
        <v>1.1944749373875045</v>
      </c>
      <c r="AO378" s="22">
        <f t="shared" si="92"/>
        <v>1.2363171682699117</v>
      </c>
      <c r="AP378" s="22">
        <f t="shared" si="92"/>
        <v>1.2796166318750859</v>
      </c>
      <c r="AQ378" s="22">
        <f t="shared" si="92"/>
        <v>1.3246420784644268</v>
      </c>
      <c r="AR378" s="22">
        <f t="shared" si="92"/>
        <v>1.3719053422031866</v>
      </c>
      <c r="AS378" s="22">
        <f t="shared" si="92"/>
        <v>1.4240068691660699</v>
      </c>
      <c r="AT378" s="22">
        <f t="shared" si="92"/>
        <v>1.4509822830012102</v>
      </c>
      <c r="AU378" s="22">
        <f t="shared" si="92"/>
        <v>1.4742409868070054</v>
      </c>
      <c r="AV378" s="22">
        <f t="shared" si="92"/>
        <v>1.4982339575902788</v>
      </c>
      <c r="AW378" s="22">
        <f t="shared" si="92"/>
        <v>1.5213819357492457</v>
      </c>
      <c r="AY378" s="79"/>
    </row>
    <row r="379" spans="1:51" x14ac:dyDescent="0.25">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5">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1.0806188340462277</v>
      </c>
      <c r="T380" s="22">
        <f t="shared" si="92"/>
        <v>1.0949768742732389</v>
      </c>
      <c r="U380" s="22">
        <f t="shared" si="92"/>
        <v>1.106701565427328</v>
      </c>
      <c r="V380" s="22">
        <f t="shared" si="92"/>
        <v>1.1176443352920022</v>
      </c>
      <c r="W380" s="22">
        <f t="shared" si="92"/>
        <v>1.1295193974455644</v>
      </c>
      <c r="X380" s="22">
        <f t="shared" si="92"/>
        <v>1.1409161084696087</v>
      </c>
      <c r="Y380" s="22">
        <f t="shared" si="92"/>
        <v>1.1506650248532637</v>
      </c>
      <c r="Z380" s="22">
        <f t="shared" si="92"/>
        <v>1.1601039938678677</v>
      </c>
      <c r="AA380" s="22">
        <f t="shared" si="92"/>
        <v>1.1694883449100779</v>
      </c>
      <c r="AB380" s="22">
        <f t="shared" si="92"/>
        <v>1.1816726182519002</v>
      </c>
      <c r="AC380" s="22">
        <f t="shared" si="92"/>
        <v>1.1921359078040057</v>
      </c>
      <c r="AD380" s="22">
        <f t="shared" si="92"/>
        <v>1.2047007308669548</v>
      </c>
      <c r="AE380" s="22">
        <f t="shared" si="92"/>
        <v>1.2177658514073031</v>
      </c>
      <c r="AF380" s="22">
        <f t="shared" ref="L380:AW387" si="94">AF1483</f>
        <v>1.2332214183945618</v>
      </c>
      <c r="AG380" s="22">
        <f t="shared" si="94"/>
        <v>1.2498775839472498</v>
      </c>
      <c r="AH380" s="22">
        <f t="shared" si="94"/>
        <v>1.2629263100381043</v>
      </c>
      <c r="AI380" s="22">
        <f t="shared" si="94"/>
        <v>1.2759723936740877</v>
      </c>
      <c r="AJ380" s="22">
        <f t="shared" si="94"/>
        <v>1.2903122069113793</v>
      </c>
      <c r="AK380" s="22">
        <f t="shared" si="94"/>
        <v>1.3045505789871135</v>
      </c>
      <c r="AL380" s="22">
        <f t="shared" si="94"/>
        <v>1.3201987978806125</v>
      </c>
      <c r="AM380" s="22">
        <f t="shared" si="94"/>
        <v>1.3353963896968355</v>
      </c>
      <c r="AN380" s="22">
        <f t="shared" si="94"/>
        <v>1.3528808902051863</v>
      </c>
      <c r="AO380" s="22">
        <f t="shared" si="94"/>
        <v>1.3705338852704678</v>
      </c>
      <c r="AP380" s="22">
        <f t="shared" si="94"/>
        <v>1.3886314169172658</v>
      </c>
      <c r="AQ380" s="22">
        <f t="shared" si="94"/>
        <v>1.4072623881668309</v>
      </c>
      <c r="AR380" s="22">
        <f t="shared" si="94"/>
        <v>1.4265986339310561</v>
      </c>
      <c r="AS380" s="22">
        <f t="shared" si="94"/>
        <v>1.4475348901530067</v>
      </c>
      <c r="AT380" s="22">
        <f t="shared" si="94"/>
        <v>1.4599319281071408</v>
      </c>
      <c r="AU380" s="22">
        <f t="shared" si="94"/>
        <v>1.4709931346230474</v>
      </c>
      <c r="AV380" s="22">
        <f t="shared" si="94"/>
        <v>1.4822204449368412</v>
      </c>
      <c r="AW380" s="22">
        <f t="shared" si="94"/>
        <v>1.493073847472443</v>
      </c>
      <c r="AY380" s="79"/>
    </row>
    <row r="381" spans="1:51" x14ac:dyDescent="0.25">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0.73590881967437827</v>
      </c>
      <c r="T381" s="22">
        <f t="shared" si="94"/>
        <v>0.74568674330794393</v>
      </c>
      <c r="U381" s="22">
        <f t="shared" si="94"/>
        <v>0.75367133820524446</v>
      </c>
      <c r="V381" s="22">
        <f t="shared" si="94"/>
        <v>0.76112343935447913</v>
      </c>
      <c r="W381" s="22">
        <f t="shared" si="94"/>
        <v>0.76921043793127231</v>
      </c>
      <c r="X381" s="22">
        <f t="shared" si="94"/>
        <v>0.77697167611594364</v>
      </c>
      <c r="Y381" s="22">
        <f t="shared" si="94"/>
        <v>0.78361075487615439</v>
      </c>
      <c r="Z381" s="22">
        <f t="shared" si="94"/>
        <v>0.79003875735735385</v>
      </c>
      <c r="AA381" s="22">
        <f t="shared" si="94"/>
        <v>0.79642956462565251</v>
      </c>
      <c r="AB381" s="22">
        <f t="shared" si="94"/>
        <v>0.80472713813730112</v>
      </c>
      <c r="AC381" s="22">
        <f t="shared" si="94"/>
        <v>0.81185270991303005</v>
      </c>
      <c r="AD381" s="22">
        <f t="shared" si="94"/>
        <v>0.82040944038852059</v>
      </c>
      <c r="AE381" s="22">
        <f t="shared" si="94"/>
        <v>0.82930687686919913</v>
      </c>
      <c r="AF381" s="22">
        <f t="shared" si="94"/>
        <v>0.83983222373586797</v>
      </c>
      <c r="AG381" s="22">
        <f t="shared" si="94"/>
        <v>0.85117518644019508</v>
      </c>
      <c r="AH381" s="22">
        <f t="shared" si="94"/>
        <v>0.86006145818859603</v>
      </c>
      <c r="AI381" s="22">
        <f t="shared" si="94"/>
        <v>0.86894593040714962</v>
      </c>
      <c r="AJ381" s="22">
        <f t="shared" si="94"/>
        <v>0.87871144133600587</v>
      </c>
      <c r="AK381" s="22">
        <f t="shared" si="94"/>
        <v>0.88840787013977229</v>
      </c>
      <c r="AL381" s="22">
        <f t="shared" si="94"/>
        <v>0.89906441427273209</v>
      </c>
      <c r="AM381" s="22">
        <f t="shared" si="94"/>
        <v>0.90941407828283716</v>
      </c>
      <c r="AN381" s="22">
        <f t="shared" si="94"/>
        <v>0.9213211427595106</v>
      </c>
      <c r="AO381" s="22">
        <f t="shared" si="94"/>
        <v>0.93334295318230864</v>
      </c>
      <c r="AP381" s="22">
        <f t="shared" si="94"/>
        <v>0.94566749605867773</v>
      </c>
      <c r="AQ381" s="22">
        <f t="shared" si="94"/>
        <v>0.95835531495437198</v>
      </c>
      <c r="AR381" s="22">
        <f t="shared" si="94"/>
        <v>0.97152343062009994</v>
      </c>
      <c r="AS381" s="22">
        <f t="shared" si="94"/>
        <v>0.98578116435495078</v>
      </c>
      <c r="AT381" s="22">
        <f t="shared" si="94"/>
        <v>0.99422363202333774</v>
      </c>
      <c r="AU381" s="22">
        <f t="shared" si="94"/>
        <v>1.0017563893424157</v>
      </c>
      <c r="AV381" s="22">
        <f t="shared" si="94"/>
        <v>1.0094022644843519</v>
      </c>
      <c r="AW381" s="22">
        <f t="shared" si="94"/>
        <v>1.0167935058710291</v>
      </c>
      <c r="AY381" s="79"/>
    </row>
    <row r="382" spans="1:51" x14ac:dyDescent="0.25">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13.711253827544139</v>
      </c>
      <c r="S382" s="22">
        <f t="shared" si="94"/>
        <v>12.173823710037658</v>
      </c>
      <c r="T382" s="22">
        <f t="shared" si="94"/>
        <v>12.408845522815879</v>
      </c>
      <c r="U382" s="22">
        <f t="shared" si="94"/>
        <v>12.53120493880736</v>
      </c>
      <c r="V382" s="22">
        <f t="shared" si="94"/>
        <v>12.615249536434147</v>
      </c>
      <c r="W382" s="22">
        <f t="shared" si="94"/>
        <v>12.720056287568251</v>
      </c>
      <c r="X382" s="22">
        <f t="shared" si="94"/>
        <v>12.797790532825724</v>
      </c>
      <c r="Y382" s="22">
        <f t="shared" si="94"/>
        <v>12.825340074550441</v>
      </c>
      <c r="Z382" s="22">
        <f t="shared" si="94"/>
        <v>12.848632138015942</v>
      </c>
      <c r="AA382" s="22">
        <f t="shared" si="94"/>
        <v>12.876426191831772</v>
      </c>
      <c r="AB382" s="22">
        <f t="shared" si="94"/>
        <v>12.998576976930918</v>
      </c>
      <c r="AC382" s="22">
        <f t="shared" si="94"/>
        <v>13.07139105762268</v>
      </c>
      <c r="AD382" s="22">
        <f t="shared" si="94"/>
        <v>13.094153238260569</v>
      </c>
      <c r="AE382" s="22">
        <f t="shared" si="94"/>
        <v>13.122801560689988</v>
      </c>
      <c r="AF382" s="22">
        <f t="shared" si="94"/>
        <v>13.211123947405707</v>
      </c>
      <c r="AG382" s="22">
        <f t="shared" si="94"/>
        <v>13.320961289854758</v>
      </c>
      <c r="AH382" s="22">
        <f t="shared" si="94"/>
        <v>13.31781552570626</v>
      </c>
      <c r="AI382" s="22">
        <f t="shared" si="94"/>
        <v>13.304992851442076</v>
      </c>
      <c r="AJ382" s="22">
        <f t="shared" si="94"/>
        <v>13.316699380127346</v>
      </c>
      <c r="AK382" s="22">
        <f t="shared" si="94"/>
        <v>13.314937952049275</v>
      </c>
      <c r="AL382" s="22">
        <f t="shared" si="94"/>
        <v>13.337806983587209</v>
      </c>
      <c r="AM382" s="22">
        <f t="shared" si="94"/>
        <v>13.337576771948749</v>
      </c>
      <c r="AN382" s="22">
        <f t="shared" si="94"/>
        <v>13.448208012572485</v>
      </c>
      <c r="AO382" s="22">
        <f t="shared" si="94"/>
        <v>13.551668360632659</v>
      </c>
      <c r="AP382" s="22">
        <f t="shared" si="94"/>
        <v>13.654209872601252</v>
      </c>
      <c r="AQ382" s="22">
        <f t="shared" si="94"/>
        <v>13.757360143911425</v>
      </c>
      <c r="AR382" s="22">
        <f t="shared" si="94"/>
        <v>13.864297345399669</v>
      </c>
      <c r="AS382" s="22">
        <f t="shared" si="94"/>
        <v>13.993153441835565</v>
      </c>
      <c r="AT382" s="22">
        <f t="shared" si="94"/>
        <v>13.929182848882391</v>
      </c>
      <c r="AU382" s="22">
        <f t="shared" si="94"/>
        <v>13.832109139005842</v>
      </c>
      <c r="AV382" s="22">
        <f t="shared" si="94"/>
        <v>13.733939252743578</v>
      </c>
      <c r="AW382" s="22">
        <f t="shared" si="94"/>
        <v>13.623880580201018</v>
      </c>
      <c r="AY382" s="79"/>
    </row>
    <row r="383" spans="1:51" x14ac:dyDescent="0.25">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8.6216474831450967</v>
      </c>
      <c r="S383" s="22">
        <f t="shared" si="94"/>
        <v>7.6549101832722553</v>
      </c>
      <c r="T383" s="22">
        <f t="shared" si="94"/>
        <v>7.8026920890052667</v>
      </c>
      <c r="U383" s="22">
        <f t="shared" si="94"/>
        <v>7.8796317886265239</v>
      </c>
      <c r="V383" s="22">
        <f t="shared" si="94"/>
        <v>7.9324790995081385</v>
      </c>
      <c r="W383" s="22">
        <f t="shared" si="94"/>
        <v>7.9983816692874772</v>
      </c>
      <c r="X383" s="22">
        <f t="shared" si="94"/>
        <v>8.0472610255015624</v>
      </c>
      <c r="Y383" s="22">
        <f t="shared" si="94"/>
        <v>8.0645841995934582</v>
      </c>
      <c r="Z383" s="22">
        <f t="shared" si="94"/>
        <v>8.0792302679166319</v>
      </c>
      <c r="AA383" s="22">
        <f t="shared" si="94"/>
        <v>8.0967071914089424</v>
      </c>
      <c r="AB383" s="22">
        <f t="shared" si="94"/>
        <v>8.1735157037565607</v>
      </c>
      <c r="AC383" s="22">
        <f t="shared" si="94"/>
        <v>8.2193012565170616</v>
      </c>
      <c r="AD383" s="22">
        <f t="shared" si="94"/>
        <v>8.2336141340901765</v>
      </c>
      <c r="AE383" s="22">
        <f t="shared" si="94"/>
        <v>8.2516282223768176</v>
      </c>
      <c r="AF383" s="22">
        <f t="shared" si="94"/>
        <v>8.3071654104932886</v>
      </c>
      <c r="AG383" s="22">
        <f t="shared" si="94"/>
        <v>8.3762312201553328</v>
      </c>
      <c r="AH383" s="22">
        <f t="shared" si="94"/>
        <v>8.3742531611175117</v>
      </c>
      <c r="AI383" s="22">
        <f t="shared" si="94"/>
        <v>8.3661902531816263</v>
      </c>
      <c r="AJ383" s="22">
        <f t="shared" si="94"/>
        <v>8.3735513278758322</v>
      </c>
      <c r="AK383" s="22">
        <f t="shared" si="94"/>
        <v>8.3724437404774044</v>
      </c>
      <c r="AL383" s="22">
        <f t="shared" si="94"/>
        <v>8.386823805982786</v>
      </c>
      <c r="AM383" s="22">
        <f t="shared" si="94"/>
        <v>8.3866790487185483</v>
      </c>
      <c r="AN383" s="22">
        <f t="shared" si="94"/>
        <v>8.4562440621941786</v>
      </c>
      <c r="AO383" s="22">
        <f t="shared" si="94"/>
        <v>8.5213000126329614</v>
      </c>
      <c r="AP383" s="22">
        <f t="shared" si="94"/>
        <v>8.5857781981950971</v>
      </c>
      <c r="AQ383" s="22">
        <f t="shared" si="94"/>
        <v>8.6506391721229878</v>
      </c>
      <c r="AR383" s="22">
        <f t="shared" si="94"/>
        <v>8.7178813708060563</v>
      </c>
      <c r="AS383" s="22">
        <f t="shared" si="94"/>
        <v>8.7989061883389912</v>
      </c>
      <c r="AT383" s="22">
        <f t="shared" si="94"/>
        <v>8.7586814278125598</v>
      </c>
      <c r="AU383" s="22">
        <f t="shared" si="94"/>
        <v>8.6976414006229668</v>
      </c>
      <c r="AV383" s="22">
        <f t="shared" si="94"/>
        <v>8.6359120968365133</v>
      </c>
      <c r="AW383" s="22">
        <f t="shared" si="94"/>
        <v>8.5667071146328624</v>
      </c>
      <c r="AY383" s="79"/>
    </row>
    <row r="384" spans="1:51" x14ac:dyDescent="0.25">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5">
      <c r="A385" s="95" t="str">
        <f t="shared" si="93"/>
        <v>GS U&amp;D</v>
      </c>
      <c r="B385" s="95" t="s">
        <v>1021</v>
      </c>
      <c r="C385" s="95" t="s">
        <v>1336</v>
      </c>
      <c r="D385" t="s">
        <v>369</v>
      </c>
      <c r="E385" t="s">
        <v>55</v>
      </c>
      <c r="F385" t="s">
        <v>422</v>
      </c>
      <c r="G385" t="s">
        <v>1164</v>
      </c>
      <c r="H385" t="s">
        <v>1246</v>
      </c>
      <c r="I385" t="s">
        <v>139</v>
      </c>
      <c r="J385" t="s">
        <v>287</v>
      </c>
      <c r="K385" s="22">
        <f t="shared" si="90"/>
        <v>5.8008217784478351</v>
      </c>
      <c r="L385" s="22">
        <f t="shared" si="94"/>
        <v>5.8039582643251126</v>
      </c>
      <c r="M385" s="22">
        <f t="shared" si="94"/>
        <v>5.8114574843873843</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5.9128780423665965</v>
      </c>
      <c r="T385" s="22">
        <f t="shared" si="94"/>
        <v>5.9383116762338153</v>
      </c>
      <c r="U385" s="22">
        <f t="shared" si="94"/>
        <v>5.9664593634532892</v>
      </c>
      <c r="V385" s="22">
        <f t="shared" si="94"/>
        <v>5.9959940014164417</v>
      </c>
      <c r="W385" s="22">
        <f t="shared" si="94"/>
        <v>6.0271967442769121</v>
      </c>
      <c r="X385" s="22">
        <f t="shared" si="94"/>
        <v>6.0598714027568201</v>
      </c>
      <c r="Y385" s="22">
        <f t="shared" si="94"/>
        <v>6.0901419139128459</v>
      </c>
      <c r="Z385" s="22">
        <f t="shared" si="94"/>
        <v>6.1179859477606087</v>
      </c>
      <c r="AA385" s="22">
        <f t="shared" si="94"/>
        <v>6.1432830778938916</v>
      </c>
      <c r="AB385" s="22">
        <f t="shared" si="94"/>
        <v>6.1661829823508389</v>
      </c>
      <c r="AC385" s="22">
        <f t="shared" si="94"/>
        <v>6.1861080746554826</v>
      </c>
      <c r="AD385" s="22">
        <f t="shared" si="94"/>
        <v>6.2058098503103007</v>
      </c>
      <c r="AE385" s="22">
        <f t="shared" si="94"/>
        <v>6.22506889190982</v>
      </c>
      <c r="AF385" s="22">
        <f t="shared" si="94"/>
        <v>6.2440179308909611</v>
      </c>
      <c r="AG385" s="22">
        <f t="shared" si="94"/>
        <v>6.2624848882117874</v>
      </c>
      <c r="AH385" s="22">
        <f t="shared" si="94"/>
        <v>6.2799392318763783</v>
      </c>
      <c r="AI385" s="22">
        <f t="shared" si="94"/>
        <v>6.2969979873553781</v>
      </c>
      <c r="AJ385" s="22">
        <f t="shared" si="94"/>
        <v>6.3137501449278091</v>
      </c>
      <c r="AK385" s="22">
        <f t="shared" si="94"/>
        <v>6.3300179377157644</v>
      </c>
      <c r="AL385" s="22">
        <f t="shared" si="94"/>
        <v>6.3459155563802536</v>
      </c>
      <c r="AM385" s="22">
        <f t="shared" si="94"/>
        <v>6.3612224174433143</v>
      </c>
      <c r="AN385" s="22">
        <f t="shared" si="94"/>
        <v>6.3762654278717958</v>
      </c>
      <c r="AO385" s="22">
        <f t="shared" si="94"/>
        <v>6.3908026499837245</v>
      </c>
      <c r="AP385" s="22">
        <f t="shared" si="94"/>
        <v>6.4048324413674225</v>
      </c>
      <c r="AQ385" s="22">
        <f t="shared" si="94"/>
        <v>6.418335804322461</v>
      </c>
      <c r="AR385" s="22">
        <f t="shared" si="94"/>
        <v>6.4313032654209916</v>
      </c>
      <c r="AS385" s="22">
        <f t="shared" si="94"/>
        <v>6.4438909857178137</v>
      </c>
      <c r="AT385" s="22">
        <f t="shared" si="94"/>
        <v>6.4550653683366059</v>
      </c>
      <c r="AU385" s="22">
        <f t="shared" si="94"/>
        <v>6.4655223573406557</v>
      </c>
      <c r="AV385" s="22">
        <f t="shared" si="94"/>
        <v>6.4753904877648747</v>
      </c>
      <c r="AW385" s="22">
        <f t="shared" si="94"/>
        <v>6.4845957978006945</v>
      </c>
      <c r="AY385" s="79"/>
    </row>
    <row r="386" spans="1:51" x14ac:dyDescent="0.25">
      <c r="A386" s="95" t="str">
        <f t="shared" si="93"/>
        <v>GS U&amp;D</v>
      </c>
      <c r="B386" s="95" t="s">
        <v>1021</v>
      </c>
      <c r="C386" s="95" t="s">
        <v>1336</v>
      </c>
      <c r="D386" t="s">
        <v>369</v>
      </c>
      <c r="E386" t="s">
        <v>55</v>
      </c>
      <c r="F386" t="s">
        <v>422</v>
      </c>
      <c r="G386" t="s">
        <v>1166</v>
      </c>
      <c r="H386" t="s">
        <v>1247</v>
      </c>
      <c r="I386" t="s">
        <v>139</v>
      </c>
      <c r="J386" t="s">
        <v>287</v>
      </c>
      <c r="K386" s="22">
        <f t="shared" si="90"/>
        <v>0.64754299084306621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0.66005177857211672</v>
      </c>
      <c r="T386" s="22">
        <f t="shared" si="94"/>
        <v>0.6628909230884289</v>
      </c>
      <c r="U386" s="22">
        <f t="shared" si="94"/>
        <v>0.66603303609647413</v>
      </c>
      <c r="V386" s="22">
        <f t="shared" si="94"/>
        <v>0.6693299737598899</v>
      </c>
      <c r="W386" s="22">
        <f t="shared" si="94"/>
        <v>0.67281312118383685</v>
      </c>
      <c r="X386" s="22">
        <f t="shared" si="94"/>
        <v>0.67646057785203972</v>
      </c>
      <c r="Y386" s="22">
        <f t="shared" si="94"/>
        <v>0.67983966069184465</v>
      </c>
      <c r="Z386" s="22">
        <f t="shared" si="94"/>
        <v>0.68294787701766024</v>
      </c>
      <c r="AA386" s="22">
        <f t="shared" si="94"/>
        <v>0.68577178368673131</v>
      </c>
      <c r="AB386" s="22">
        <f t="shared" si="94"/>
        <v>0.68832808918764599</v>
      </c>
      <c r="AC386" s="22">
        <f t="shared" si="94"/>
        <v>0.69055231781533977</v>
      </c>
      <c r="AD386" s="22">
        <f t="shared" si="94"/>
        <v>0.69275161771106142</v>
      </c>
      <c r="AE386" s="22">
        <f t="shared" si="94"/>
        <v>0.6949014954136411</v>
      </c>
      <c r="AF386" s="22">
        <f t="shared" si="94"/>
        <v>0.69701676767058907</v>
      </c>
      <c r="AG386" s="22">
        <f t="shared" si="94"/>
        <v>0.69907822537986175</v>
      </c>
      <c r="AH386" s="22">
        <f t="shared" si="94"/>
        <v>0.70102664550574212</v>
      </c>
      <c r="AI386" s="22">
        <f t="shared" si="94"/>
        <v>0.70293090630961197</v>
      </c>
      <c r="AJ386" s="22">
        <f t="shared" si="94"/>
        <v>0.70480094173421826</v>
      </c>
      <c r="AK386" s="22">
        <f t="shared" si="94"/>
        <v>0.70661690774707997</v>
      </c>
      <c r="AL386" s="22">
        <f t="shared" si="94"/>
        <v>0.70839155139766286</v>
      </c>
      <c r="AM386" s="22">
        <f t="shared" si="94"/>
        <v>0.71010024905667724</v>
      </c>
      <c r="AN386" s="22">
        <f t="shared" si="94"/>
        <v>0.71177949319417733</v>
      </c>
      <c r="AO386" s="22">
        <f t="shared" si="94"/>
        <v>0.71340227642118192</v>
      </c>
      <c r="AP386" s="22">
        <f t="shared" si="94"/>
        <v>0.71496841539605238</v>
      </c>
      <c r="AQ386" s="22">
        <f t="shared" si="94"/>
        <v>0.71647578941447732</v>
      </c>
      <c r="AR386" s="22">
        <f t="shared" si="94"/>
        <v>0.71792334096218746</v>
      </c>
      <c r="AS386" s="22">
        <f t="shared" si="94"/>
        <v>0.71932850222385303</v>
      </c>
      <c r="AT386" s="22">
        <f t="shared" si="94"/>
        <v>0.7205758932691495</v>
      </c>
      <c r="AU386" s="22">
        <f t="shared" si="94"/>
        <v>0.72174320200462116</v>
      </c>
      <c r="AV386" s="22">
        <f t="shared" si="94"/>
        <v>0.7228447767354067</v>
      </c>
      <c r="AW386" s="22">
        <f t="shared" si="94"/>
        <v>0.72387236113980569</v>
      </c>
      <c r="AY386" s="79"/>
    </row>
    <row r="387" spans="1:51" x14ac:dyDescent="0.25">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0.74546276642001108</v>
      </c>
      <c r="T387" s="22">
        <f t="shared" si="94"/>
        <v>0.75077266896876049</v>
      </c>
      <c r="U387" s="22">
        <f t="shared" ref="L387:AW393" si="95">U1490</f>
        <v>0.75652258980264753</v>
      </c>
      <c r="V387" s="22">
        <f t="shared" si="95"/>
        <v>0.76246224642593508</v>
      </c>
      <c r="W387" s="22">
        <f t="shared" si="95"/>
        <v>0.76864841133885309</v>
      </c>
      <c r="X387" s="22">
        <f t="shared" si="95"/>
        <v>0.7750465067743445</v>
      </c>
      <c r="Y387" s="22">
        <f t="shared" si="95"/>
        <v>0.78092698212614464</v>
      </c>
      <c r="Z387" s="22">
        <f t="shared" si="95"/>
        <v>0.78629260688217595</v>
      </c>
      <c r="AA387" s="22">
        <f t="shared" si="95"/>
        <v>0.79112721213137049</v>
      </c>
      <c r="AB387" s="22">
        <f t="shared" si="95"/>
        <v>0.79546502462521251</v>
      </c>
      <c r="AC387" s="22">
        <f t="shared" si="95"/>
        <v>0.79920346730127911</v>
      </c>
      <c r="AD387" s="22">
        <f t="shared" si="95"/>
        <v>0.80286240775643813</v>
      </c>
      <c r="AE387" s="22">
        <f t="shared" si="95"/>
        <v>0.80640329928860377</v>
      </c>
      <c r="AF387" s="22">
        <f t="shared" si="95"/>
        <v>0.8098532477578595</v>
      </c>
      <c r="AG387" s="22">
        <f t="shared" si="95"/>
        <v>0.81318238037137835</v>
      </c>
      <c r="AH387" s="22">
        <f t="shared" si="95"/>
        <v>0.81629447930656951</v>
      </c>
      <c r="AI387" s="22">
        <f t="shared" si="95"/>
        <v>0.81930620567309298</v>
      </c>
      <c r="AJ387" s="22">
        <f t="shared" si="95"/>
        <v>0.82223571854646449</v>
      </c>
      <c r="AK387" s="22">
        <f t="shared" si="95"/>
        <v>0.82505177715035061</v>
      </c>
      <c r="AL387" s="22">
        <f t="shared" si="95"/>
        <v>0.82777698580452974</v>
      </c>
      <c r="AM387" s="22">
        <f t="shared" si="95"/>
        <v>0.83037222492712148</v>
      </c>
      <c r="AN387" s="22">
        <f t="shared" si="95"/>
        <v>0.83289893494488298</v>
      </c>
      <c r="AO387" s="22">
        <f t="shared" si="95"/>
        <v>0.83531396208185438</v>
      </c>
      <c r="AP387" s="22">
        <f t="shared" si="95"/>
        <v>0.8376182849053887</v>
      </c>
      <c r="AQ387" s="22">
        <f t="shared" si="95"/>
        <v>0.83980965044052169</v>
      </c>
      <c r="AR387" s="22">
        <f t="shared" si="95"/>
        <v>0.84188749994728107</v>
      </c>
      <c r="AS387" s="22">
        <f t="shared" si="95"/>
        <v>0.84388133316340397</v>
      </c>
      <c r="AT387" s="22">
        <f t="shared" si="95"/>
        <v>0.8456045154607611</v>
      </c>
      <c r="AU387" s="22">
        <f t="shared" si="95"/>
        <v>0.84718491533982065</v>
      </c>
      <c r="AV387" s="22">
        <f t="shared" si="95"/>
        <v>0.84864689750983635</v>
      </c>
      <c r="AW387" s="22">
        <f t="shared" si="95"/>
        <v>0.84997806395391917</v>
      </c>
      <c r="AY387" s="79"/>
    </row>
    <row r="388" spans="1:51" x14ac:dyDescent="0.25">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1.2123460769338652</v>
      </c>
      <c r="Q388" s="22">
        <f t="shared" si="95"/>
        <v>1.2198688909683484</v>
      </c>
      <c r="R388" s="22">
        <f t="shared" si="95"/>
        <v>1.2278946750888551</v>
      </c>
      <c r="S388" s="22">
        <f t="shared" si="95"/>
        <v>1.2337257361205181</v>
      </c>
      <c r="T388" s="22">
        <f t="shared" si="95"/>
        <v>1.242513516980646</v>
      </c>
      <c r="U388" s="22">
        <f t="shared" si="95"/>
        <v>1.2520295191647515</v>
      </c>
      <c r="V388" s="22">
        <f t="shared" si="95"/>
        <v>1.2618595302262827</v>
      </c>
      <c r="W388" s="22">
        <f t="shared" si="95"/>
        <v>1.2720975074999226</v>
      </c>
      <c r="X388" s="22">
        <f t="shared" si="95"/>
        <v>1.2826862254835565</v>
      </c>
      <c r="Y388" s="22">
        <f t="shared" si="95"/>
        <v>1.2924182927429033</v>
      </c>
      <c r="Z388" s="22">
        <f t="shared" si="95"/>
        <v>1.3012982927242187</v>
      </c>
      <c r="AA388" s="22">
        <f t="shared" si="95"/>
        <v>1.309299466208119</v>
      </c>
      <c r="AB388" s="22">
        <f t="shared" si="95"/>
        <v>1.3164784577730748</v>
      </c>
      <c r="AC388" s="22">
        <f t="shared" si="95"/>
        <v>1.3226655044643858</v>
      </c>
      <c r="AD388" s="22">
        <f t="shared" si="95"/>
        <v>1.3287209765949934</v>
      </c>
      <c r="AE388" s="22">
        <f t="shared" si="95"/>
        <v>1.3345810801559308</v>
      </c>
      <c r="AF388" s="22">
        <f t="shared" si="95"/>
        <v>1.3402906747950443</v>
      </c>
      <c r="AG388" s="22">
        <f t="shared" si="95"/>
        <v>1.3458003216470007</v>
      </c>
      <c r="AH388" s="22">
        <f t="shared" si="95"/>
        <v>1.3509507821698477</v>
      </c>
      <c r="AI388" s="22">
        <f t="shared" si="95"/>
        <v>1.3559351281303795</v>
      </c>
      <c r="AJ388" s="22">
        <f t="shared" si="95"/>
        <v>1.3607834124297173</v>
      </c>
      <c r="AK388" s="22">
        <f t="shared" si="95"/>
        <v>1.3654439322176097</v>
      </c>
      <c r="AL388" s="22">
        <f t="shared" si="95"/>
        <v>1.3699540971841391</v>
      </c>
      <c r="AM388" s="22">
        <f t="shared" si="95"/>
        <v>1.3742491652159128</v>
      </c>
      <c r="AN388" s="22">
        <f t="shared" si="95"/>
        <v>1.3784308189711982</v>
      </c>
      <c r="AO388" s="22">
        <f t="shared" si="95"/>
        <v>1.3824276398273487</v>
      </c>
      <c r="AP388" s="22">
        <f t="shared" si="95"/>
        <v>1.386241247293456</v>
      </c>
      <c r="AQ388" s="22">
        <f t="shared" si="95"/>
        <v>1.3898679127417177</v>
      </c>
      <c r="AR388" s="22">
        <f t="shared" si="95"/>
        <v>1.3933067114688293</v>
      </c>
      <c r="AS388" s="22">
        <f t="shared" si="95"/>
        <v>1.3966064649415295</v>
      </c>
      <c r="AT388" s="22">
        <f t="shared" si="95"/>
        <v>1.3994582966413016</v>
      </c>
      <c r="AU388" s="22">
        <f t="shared" si="95"/>
        <v>1.4020738263390773</v>
      </c>
      <c r="AV388" s="22">
        <f t="shared" si="95"/>
        <v>1.4044933771337595</v>
      </c>
      <c r="AW388" s="22">
        <f t="shared" si="95"/>
        <v>1.4066964305592335</v>
      </c>
      <c r="AY388" s="79"/>
    </row>
    <row r="389" spans="1:51" x14ac:dyDescent="0.25">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0.19132863754616408</v>
      </c>
      <c r="S389" s="22">
        <f t="shared" si="95"/>
        <v>0.18136841330015693</v>
      </c>
      <c r="T389" s="22">
        <f t="shared" si="95"/>
        <v>0.18345822458376965</v>
      </c>
      <c r="U389" s="22">
        <f t="shared" si="95"/>
        <v>0.18464582261190818</v>
      </c>
      <c r="V389" s="22">
        <f t="shared" si="95"/>
        <v>0.18553058306687564</v>
      </c>
      <c r="W389" s="22">
        <f t="shared" si="95"/>
        <v>0.18656058912898402</v>
      </c>
      <c r="X389" s="22">
        <f t="shared" si="95"/>
        <v>0.18736899038763516</v>
      </c>
      <c r="Y389" s="22">
        <f t="shared" si="95"/>
        <v>0.18787705034162167</v>
      </c>
      <c r="Z389" s="22">
        <f t="shared" si="95"/>
        <v>0.18844120674526471</v>
      </c>
      <c r="AA389" s="22">
        <f t="shared" si="95"/>
        <v>0.18913276545613814</v>
      </c>
      <c r="AB389" s="22">
        <f t="shared" si="95"/>
        <v>0.19066730863621939</v>
      </c>
      <c r="AC389" s="22">
        <f t="shared" si="95"/>
        <v>0.19191847520331407</v>
      </c>
      <c r="AD389" s="22">
        <f t="shared" si="95"/>
        <v>0.1936999437199188</v>
      </c>
      <c r="AE389" s="22">
        <f t="shared" si="95"/>
        <v>0.19561452503107124</v>
      </c>
      <c r="AF389" s="22">
        <f t="shared" si="95"/>
        <v>0.19812151082898782</v>
      </c>
      <c r="AG389" s="22">
        <f t="shared" si="95"/>
        <v>0.20092735069982415</v>
      </c>
      <c r="AH389" s="22">
        <f t="shared" si="95"/>
        <v>0.20287934904470517</v>
      </c>
      <c r="AI389" s="22">
        <f t="shared" si="95"/>
        <v>0.20483693172592837</v>
      </c>
      <c r="AJ389" s="22">
        <f t="shared" si="95"/>
        <v>0.207109924607427</v>
      </c>
      <c r="AK389" s="22">
        <f t="shared" si="95"/>
        <v>0.2093674114464209</v>
      </c>
      <c r="AL389" s="22">
        <f t="shared" si="95"/>
        <v>0.21196684066273433</v>
      </c>
      <c r="AM389" s="22">
        <f t="shared" si="95"/>
        <v>0.2144720020278022</v>
      </c>
      <c r="AN389" s="22">
        <f t="shared" si="95"/>
        <v>0.21751781242665882</v>
      </c>
      <c r="AO389" s="22">
        <f t="shared" si="95"/>
        <v>0.22060992064537502</v>
      </c>
      <c r="AP389" s="22">
        <f t="shared" si="95"/>
        <v>0.22381417685972468</v>
      </c>
      <c r="AQ389" s="22">
        <f t="shared" si="95"/>
        <v>0.22715248328616933</v>
      </c>
      <c r="AR389" s="22">
        <f t="shared" si="95"/>
        <v>0.2306654354072965</v>
      </c>
      <c r="AS389" s="22">
        <f t="shared" si="95"/>
        <v>0.2345518997989349</v>
      </c>
      <c r="AT389" s="22">
        <f t="shared" si="95"/>
        <v>0.2365130439142242</v>
      </c>
      <c r="AU389" s="22">
        <f t="shared" si="95"/>
        <v>0.23819857107692927</v>
      </c>
      <c r="AV389" s="22">
        <f t="shared" si="95"/>
        <v>0.23995132104736874</v>
      </c>
      <c r="AW389" s="22">
        <f t="shared" si="95"/>
        <v>0.24165141191983225</v>
      </c>
      <c r="AY389" s="79"/>
    </row>
    <row r="390" spans="1:51" x14ac:dyDescent="0.25">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5">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5">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5">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5">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5">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5">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5">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5">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5">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5">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5">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5">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5">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5">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5">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5">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5">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0.66038726306154449</v>
      </c>
      <c r="U407" s="22">
        <f t="shared" si="97"/>
        <v>0.66020002997082528</v>
      </c>
      <c r="V407" s="22">
        <f t="shared" si="97"/>
        <v>0.66005457366448894</v>
      </c>
      <c r="W407" s="22">
        <f t="shared" si="97"/>
        <v>0.65992350562914992</v>
      </c>
      <c r="X407" s="22">
        <f t="shared" si="97"/>
        <v>0.65978486389847713</v>
      </c>
      <c r="Y407" s="22">
        <f t="shared" si="97"/>
        <v>0.65965639810393306</v>
      </c>
      <c r="Z407" s="22">
        <f t="shared" ref="L407:AW414" si="98">Z1510</f>
        <v>0.65954708141501051</v>
      </c>
      <c r="AA407" s="22">
        <f t="shared" si="98"/>
        <v>0.65943979304985567</v>
      </c>
      <c r="AB407" s="22">
        <f t="shared" si="98"/>
        <v>0.65933117474876313</v>
      </c>
      <c r="AC407" s="22">
        <f t="shared" si="98"/>
        <v>0.65918690289756232</v>
      </c>
      <c r="AD407" s="22">
        <f t="shared" si="98"/>
        <v>0.65906148508337081</v>
      </c>
      <c r="AE407" s="22">
        <f t="shared" si="98"/>
        <v>0.65891273982698484</v>
      </c>
      <c r="AF407" s="22">
        <f t="shared" si="98"/>
        <v>0.65875995086839834</v>
      </c>
      <c r="AG407" s="22">
        <f t="shared" si="98"/>
        <v>0.65858199666465378</v>
      </c>
      <c r="AH407" s="22">
        <f t="shared" si="98"/>
        <v>0.65839334830622387</v>
      </c>
      <c r="AI407" s="22">
        <f t="shared" si="98"/>
        <v>0.65824663418886864</v>
      </c>
      <c r="AJ407" s="22">
        <f t="shared" si="98"/>
        <v>0.65810171831654196</v>
      </c>
      <c r="AK407" s="22">
        <f t="shared" si="98"/>
        <v>0.6579448658451339</v>
      </c>
      <c r="AL407" s="22">
        <f t="shared" si="98"/>
        <v>0.65779106785147645</v>
      </c>
      <c r="AM407" s="22">
        <f t="shared" si="98"/>
        <v>0.6576248080326782</v>
      </c>
      <c r="AN407" s="22">
        <f t="shared" si="98"/>
        <v>0.65746531158775878</v>
      </c>
      <c r="AO407" s="22">
        <f t="shared" si="98"/>
        <v>0.65728549113125223</v>
      </c>
      <c r="AP407" s="22">
        <f t="shared" si="98"/>
        <v>0.65710686783120698</v>
      </c>
      <c r="AQ407" s="22">
        <f t="shared" si="98"/>
        <v>0.6569268138761164</v>
      </c>
      <c r="AR407" s="22">
        <f t="shared" si="98"/>
        <v>0.65674463585813403</v>
      </c>
      <c r="AS407" s="22">
        <f t="shared" si="98"/>
        <v>0.65655895511841811</v>
      </c>
      <c r="AT407" s="22">
        <f t="shared" si="98"/>
        <v>0.65636221954064322</v>
      </c>
      <c r="AU407" s="22">
        <f t="shared" si="98"/>
        <v>0.65624320815905013</v>
      </c>
      <c r="AV407" s="22">
        <f t="shared" si="98"/>
        <v>0.65613664431071128</v>
      </c>
      <c r="AW407" s="22">
        <f t="shared" si="98"/>
        <v>0.65602928481299638</v>
      </c>
      <c r="AY407" s="79"/>
    </row>
    <row r="408" spans="1:51" x14ac:dyDescent="0.25">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8.7171118724123902E-3</v>
      </c>
      <c r="U408" s="22">
        <f t="shared" si="98"/>
        <v>8.7146403956148942E-3</v>
      </c>
      <c r="V408" s="22">
        <f t="shared" si="98"/>
        <v>8.7127203723712538E-3</v>
      </c>
      <c r="W408" s="22">
        <f t="shared" si="98"/>
        <v>8.7109902743047803E-3</v>
      </c>
      <c r="X408" s="22">
        <f t="shared" si="98"/>
        <v>8.7091602034598987E-3</v>
      </c>
      <c r="Y408" s="22">
        <f t="shared" si="98"/>
        <v>8.7074644549719176E-3</v>
      </c>
      <c r="Z408" s="22">
        <f t="shared" si="98"/>
        <v>8.7060214746781384E-3</v>
      </c>
      <c r="AA408" s="22">
        <f t="shared" si="98"/>
        <v>8.7046052682580987E-3</v>
      </c>
      <c r="AB408" s="22">
        <f t="shared" si="98"/>
        <v>8.7031715066836768E-3</v>
      </c>
      <c r="AC408" s="22">
        <f t="shared" si="98"/>
        <v>8.7012671182478251E-3</v>
      </c>
      <c r="AD408" s="22">
        <f t="shared" si="98"/>
        <v>8.6996116031004978E-3</v>
      </c>
      <c r="AE408" s="22">
        <f t="shared" si="98"/>
        <v>8.6976481657162E-3</v>
      </c>
      <c r="AF408" s="22">
        <f t="shared" si="98"/>
        <v>8.6956313514628594E-3</v>
      </c>
      <c r="AG408" s="22">
        <f t="shared" si="98"/>
        <v>8.6932823559734314E-3</v>
      </c>
      <c r="AH408" s="22">
        <f t="shared" si="98"/>
        <v>8.6907921976421536E-3</v>
      </c>
      <c r="AI408" s="22">
        <f t="shared" si="98"/>
        <v>8.6888555712930672E-3</v>
      </c>
      <c r="AJ408" s="22">
        <f t="shared" si="98"/>
        <v>8.6869426817783556E-3</v>
      </c>
      <c r="AK408" s="22">
        <f t="shared" si="98"/>
        <v>8.6848722291557687E-3</v>
      </c>
      <c r="AL408" s="22">
        <f t="shared" si="98"/>
        <v>8.682842095639489E-3</v>
      </c>
      <c r="AM408" s="22">
        <f t="shared" si="98"/>
        <v>8.6806474660313538E-3</v>
      </c>
      <c r="AN408" s="22">
        <f t="shared" si="98"/>
        <v>8.6785421129584196E-3</v>
      </c>
      <c r="AO408" s="22">
        <f t="shared" si="98"/>
        <v>8.6761684829325322E-3</v>
      </c>
      <c r="AP408" s="22">
        <f t="shared" si="98"/>
        <v>8.6738106553719309E-3</v>
      </c>
      <c r="AQ408" s="22">
        <f t="shared" si="98"/>
        <v>8.6714339431647382E-3</v>
      </c>
      <c r="AR408" s="22">
        <f t="shared" si="98"/>
        <v>8.6690291933273714E-3</v>
      </c>
      <c r="AS408" s="22">
        <f t="shared" si="98"/>
        <v>8.6665782075631189E-3</v>
      </c>
      <c r="AT408" s="22">
        <f t="shared" si="98"/>
        <v>8.6639812979364909E-3</v>
      </c>
      <c r="AU408" s="22">
        <f t="shared" si="98"/>
        <v>8.6624103476994636E-3</v>
      </c>
      <c r="AV408" s="22">
        <f t="shared" si="98"/>
        <v>8.6610037049013894E-3</v>
      </c>
      <c r="AW408" s="22">
        <f t="shared" si="98"/>
        <v>8.6595865595315551E-3</v>
      </c>
      <c r="AY408" s="79"/>
    </row>
    <row r="409" spans="1:51" x14ac:dyDescent="0.25">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1.1697766221705692</v>
      </c>
      <c r="R409" s="22">
        <f t="shared" si="98"/>
        <v>1.1606871439933113</v>
      </c>
      <c r="S409" s="22">
        <f t="shared" si="98"/>
        <v>1.058476487955921</v>
      </c>
      <c r="T409" s="22">
        <f t="shared" si="98"/>
        <v>1.0816880755713558</v>
      </c>
      <c r="U409" s="22">
        <f t="shared" si="98"/>
        <v>1.0967711868746099</v>
      </c>
      <c r="V409" s="22">
        <f t="shared" si="98"/>
        <v>1.1091822350017362</v>
      </c>
      <c r="W409" s="22">
        <f t="shared" si="98"/>
        <v>1.1233688876808099</v>
      </c>
      <c r="X409" s="22">
        <f t="shared" si="98"/>
        <v>1.1356983609552338</v>
      </c>
      <c r="Y409" s="22">
        <f t="shared" si="98"/>
        <v>1.144326316480476</v>
      </c>
      <c r="Z409" s="22">
        <f t="shared" si="98"/>
        <v>1.1527456763598856</v>
      </c>
      <c r="AA409" s="22">
        <f t="shared" si="98"/>
        <v>1.1616362014014128</v>
      </c>
      <c r="AB409" s="22">
        <f t="shared" si="98"/>
        <v>1.178085246758573</v>
      </c>
      <c r="AC409" s="22">
        <f t="shared" si="98"/>
        <v>1.1908494116800152</v>
      </c>
      <c r="AD409" s="22">
        <f t="shared" si="98"/>
        <v>1.2045254347408654</v>
      </c>
      <c r="AE409" s="22">
        <f t="shared" si="98"/>
        <v>1.2191339884234007</v>
      </c>
      <c r="AF409" s="22">
        <f t="shared" si="98"/>
        <v>1.2391338850492311</v>
      </c>
      <c r="AG409" s="22">
        <f t="shared" si="98"/>
        <v>1.2615576765896324</v>
      </c>
      <c r="AH409" s="22">
        <f t="shared" si="98"/>
        <v>1.2751819691411059</v>
      </c>
      <c r="AI409" s="22">
        <f t="shared" si="98"/>
        <v>1.2884912783663207</v>
      </c>
      <c r="AJ409" s="22">
        <f t="shared" si="98"/>
        <v>1.3044368495793204</v>
      </c>
      <c r="AK409" s="22">
        <f t="shared" si="98"/>
        <v>1.3198064894219663</v>
      </c>
      <c r="AL409" s="22">
        <f t="shared" si="98"/>
        <v>1.3379685667546493</v>
      </c>
      <c r="AM409" s="22">
        <f t="shared" si="98"/>
        <v>1.3547547640256385</v>
      </c>
      <c r="AN409" s="22">
        <f t="shared" si="98"/>
        <v>1.3786537543782429</v>
      </c>
      <c r="AO409" s="22">
        <f t="shared" si="98"/>
        <v>1.4025535558585267</v>
      </c>
      <c r="AP409" s="22">
        <f t="shared" si="98"/>
        <v>1.4270443292995241</v>
      </c>
      <c r="AQ409" s="22">
        <f t="shared" si="98"/>
        <v>1.4522992952779166</v>
      </c>
      <c r="AR409" s="22">
        <f t="shared" si="98"/>
        <v>1.4786584503483471</v>
      </c>
      <c r="AS409" s="22">
        <f t="shared" si="98"/>
        <v>1.5079270235836588</v>
      </c>
      <c r="AT409" s="22">
        <f t="shared" si="98"/>
        <v>1.5191838139131086</v>
      </c>
      <c r="AU409" s="22">
        <f t="shared" si="98"/>
        <v>1.5275846774806281</v>
      </c>
      <c r="AV409" s="22">
        <f t="shared" si="98"/>
        <v>1.5362398643768622</v>
      </c>
      <c r="AW409" s="22">
        <f t="shared" si="98"/>
        <v>1.5440633686665597</v>
      </c>
      <c r="AY409" s="79"/>
    </row>
    <row r="410" spans="1:51" x14ac:dyDescent="0.25">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3.9181516163446473</v>
      </c>
      <c r="T410" s="22">
        <f t="shared" si="98"/>
        <v>3.9677376391970314</v>
      </c>
      <c r="U410" s="22">
        <f t="shared" si="98"/>
        <v>3.9991871436181747</v>
      </c>
      <c r="V410" s="22">
        <f t="shared" si="98"/>
        <v>4.0246130223236758</v>
      </c>
      <c r="W410" s="22">
        <f t="shared" si="98"/>
        <v>4.0541081681946736</v>
      </c>
      <c r="X410" s="22">
        <f t="shared" si="98"/>
        <v>4.0795087892278783</v>
      </c>
      <c r="Y410" s="22">
        <f t="shared" si="98"/>
        <v>4.0955888996361178</v>
      </c>
      <c r="Z410" s="22">
        <f t="shared" si="98"/>
        <v>4.1101218162274797</v>
      </c>
      <c r="AA410" s="22">
        <f t="shared" si="98"/>
        <v>4.124556104638609</v>
      </c>
      <c r="AB410" s="22">
        <f t="shared" si="98"/>
        <v>4.1542017305079808</v>
      </c>
      <c r="AC410" s="22">
        <f t="shared" si="98"/>
        <v>4.1744857753593525</v>
      </c>
      <c r="AD410" s="22">
        <f t="shared" si="98"/>
        <v>4.1869848278648796</v>
      </c>
      <c r="AE410" s="22">
        <f t="shared" si="98"/>
        <v>4.2003922237798577</v>
      </c>
      <c r="AF410" s="22">
        <f t="shared" si="98"/>
        <v>4.2239224406773443</v>
      </c>
      <c r="AG410" s="22">
        <f t="shared" si="98"/>
        <v>4.2510472755874398</v>
      </c>
      <c r="AH410" s="22">
        <f t="shared" si="98"/>
        <v>4.2586518573714098</v>
      </c>
      <c r="AI410" s="22">
        <f t="shared" si="98"/>
        <v>4.264539688995086</v>
      </c>
      <c r="AJ410" s="22">
        <f t="shared" si="98"/>
        <v>4.2745915783598978</v>
      </c>
      <c r="AK410" s="22">
        <f t="shared" si="98"/>
        <v>4.282261721706516</v>
      </c>
      <c r="AL410" s="22">
        <f t="shared" si="98"/>
        <v>4.2941185207439112</v>
      </c>
      <c r="AM410" s="22">
        <f t="shared" si="98"/>
        <v>4.3019179548845763</v>
      </c>
      <c r="AN410" s="22">
        <f t="shared" si="98"/>
        <v>4.3281720225405946</v>
      </c>
      <c r="AO410" s="22">
        <f t="shared" si="98"/>
        <v>4.3531239252494505</v>
      </c>
      <c r="AP410" s="22">
        <f t="shared" si="98"/>
        <v>4.3778517258273508</v>
      </c>
      <c r="AQ410" s="22">
        <f t="shared" si="98"/>
        <v>4.4026181442423464</v>
      </c>
      <c r="AR410" s="22">
        <f t="shared" si="98"/>
        <v>4.4279754430027189</v>
      </c>
      <c r="AS410" s="22">
        <f t="shared" si="98"/>
        <v>4.4571175199230737</v>
      </c>
      <c r="AT410" s="22">
        <f t="shared" si="98"/>
        <v>4.4525735214926661</v>
      </c>
      <c r="AU410" s="22">
        <f t="shared" si="98"/>
        <v>4.4421226950653629</v>
      </c>
      <c r="AV410" s="22">
        <f t="shared" si="98"/>
        <v>4.4313408922240924</v>
      </c>
      <c r="AW410" s="22">
        <f t="shared" si="98"/>
        <v>4.418332432178147</v>
      </c>
      <c r="AY410" s="79"/>
    </row>
    <row r="411" spans="1:51" x14ac:dyDescent="0.25">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2.2783360575623284E-4</v>
      </c>
      <c r="U411" s="22">
        <f t="shared" si="98"/>
        <v>2.277690103399347E-4</v>
      </c>
      <c r="V411" s="22">
        <f t="shared" si="98"/>
        <v>2.2771882791424862E-4</v>
      </c>
      <c r="W411" s="22">
        <f t="shared" si="98"/>
        <v>2.2767360944205673E-4</v>
      </c>
      <c r="X411" s="22">
        <f t="shared" si="98"/>
        <v>2.2762577804497457E-4</v>
      </c>
      <c r="Y411" s="22">
        <f t="shared" si="98"/>
        <v>2.2758145734585685E-4</v>
      </c>
      <c r="Z411" s="22">
        <f t="shared" si="98"/>
        <v>2.2754374308817861E-4</v>
      </c>
      <c r="AA411" s="22">
        <f t="shared" si="98"/>
        <v>2.2750672860220023E-4</v>
      </c>
      <c r="AB411" s="22">
        <f t="shared" si="98"/>
        <v>2.2746925528832322E-4</v>
      </c>
      <c r="AC411" s="22">
        <f t="shared" si="98"/>
        <v>2.2741948149965896E-4</v>
      </c>
      <c r="AD411" s="22">
        <f t="shared" si="98"/>
        <v>2.2737621235376291E-4</v>
      </c>
      <c r="AE411" s="22">
        <f t="shared" si="98"/>
        <v>2.2732489524030969E-4</v>
      </c>
      <c r="AF411" s="22">
        <f t="shared" si="98"/>
        <v>2.2727218304959741E-4</v>
      </c>
      <c r="AG411" s="22">
        <f t="shared" si="98"/>
        <v>2.2721078884930555E-4</v>
      </c>
      <c r="AH411" s="22">
        <f t="shared" si="98"/>
        <v>2.271457051656472E-4</v>
      </c>
      <c r="AI411" s="22">
        <f t="shared" si="98"/>
        <v>2.2709508879515969E-4</v>
      </c>
      <c r="AJ411" s="22">
        <f t="shared" si="98"/>
        <v>2.2704509281920696E-4</v>
      </c>
      <c r="AK411" s="22">
        <f t="shared" si="98"/>
        <v>2.2699097871657119E-4</v>
      </c>
      <c r="AL411" s="22">
        <f t="shared" si="98"/>
        <v>2.2693791840875933E-4</v>
      </c>
      <c r="AM411" s="22">
        <f t="shared" si="98"/>
        <v>2.2688055877127398E-4</v>
      </c>
      <c r="AN411" s="22">
        <f t="shared" si="98"/>
        <v>2.2682553249777677E-4</v>
      </c>
      <c r="AO411" s="22">
        <f t="shared" si="98"/>
        <v>2.2676349444028204E-4</v>
      </c>
      <c r="AP411" s="22">
        <f t="shared" si="98"/>
        <v>2.267018694017664E-4</v>
      </c>
      <c r="AQ411" s="22">
        <f t="shared" si="98"/>
        <v>2.2663975078726013E-4</v>
      </c>
      <c r="AR411" s="22">
        <f t="shared" si="98"/>
        <v>2.2657689937105621E-4</v>
      </c>
      <c r="AS411" s="22">
        <f t="shared" si="98"/>
        <v>2.2651283951585413E-4</v>
      </c>
      <c r="AT411" s="22">
        <f t="shared" si="98"/>
        <v>2.264449657415219E-4</v>
      </c>
      <c r="AU411" s="22">
        <f t="shared" si="98"/>
        <v>2.2640390681487226E-4</v>
      </c>
      <c r="AV411" s="22">
        <f t="shared" si="98"/>
        <v>2.263671422871954E-4</v>
      </c>
      <c r="AW411" s="22">
        <f t="shared" si="98"/>
        <v>2.263301032604837E-4</v>
      </c>
      <c r="AY411" s="79"/>
    </row>
    <row r="412" spans="1:51" x14ac:dyDescent="0.25">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1.5037017979911371E-6</v>
      </c>
      <c r="U412" s="22">
        <f t="shared" si="98"/>
        <v>1.5032754682435692E-6</v>
      </c>
      <c r="V412" s="22">
        <f t="shared" si="98"/>
        <v>1.502944264234041E-6</v>
      </c>
      <c r="W412" s="22">
        <f t="shared" si="98"/>
        <v>1.5026458223175745E-6</v>
      </c>
      <c r="X412" s="22">
        <f t="shared" si="98"/>
        <v>1.5023301350968323E-6</v>
      </c>
      <c r="Y412" s="22">
        <f t="shared" si="98"/>
        <v>1.5020376184826557E-6</v>
      </c>
      <c r="Z412" s="22">
        <f t="shared" si="98"/>
        <v>1.5017887043819789E-6</v>
      </c>
      <c r="AA412" s="22">
        <f t="shared" si="98"/>
        <v>1.5015444087745217E-6</v>
      </c>
      <c r="AB412" s="22">
        <f t="shared" si="98"/>
        <v>1.5012970849029339E-6</v>
      </c>
      <c r="AC412" s="22">
        <f t="shared" si="98"/>
        <v>1.5009685778977496E-6</v>
      </c>
      <c r="AD412" s="22">
        <f t="shared" si="98"/>
        <v>1.5006830015348358E-6</v>
      </c>
      <c r="AE412" s="22">
        <f t="shared" si="98"/>
        <v>1.5003443085860446E-6</v>
      </c>
      <c r="AF412" s="22">
        <f t="shared" si="98"/>
        <v>1.4999964081273431E-6</v>
      </c>
      <c r="AG412" s="22">
        <f t="shared" si="98"/>
        <v>1.4995912064054167E-6</v>
      </c>
      <c r="AH412" s="22">
        <f t="shared" si="98"/>
        <v>1.4991616540932717E-6</v>
      </c>
      <c r="AI412" s="22">
        <f t="shared" si="98"/>
        <v>1.4988275860480544E-6</v>
      </c>
      <c r="AJ412" s="22">
        <f t="shared" si="98"/>
        <v>1.4984976126067661E-6</v>
      </c>
      <c r="AK412" s="22">
        <f t="shared" si="98"/>
        <v>1.49814045952937E-6</v>
      </c>
      <c r="AL412" s="22">
        <f t="shared" si="98"/>
        <v>1.4977902614978117E-6</v>
      </c>
      <c r="AM412" s="22">
        <f t="shared" si="98"/>
        <v>1.4974116878904084E-6</v>
      </c>
      <c r="AN412" s="22">
        <f t="shared" si="98"/>
        <v>1.497048514485327E-6</v>
      </c>
      <c r="AO412" s="22">
        <f t="shared" si="98"/>
        <v>1.4966390633058616E-6</v>
      </c>
      <c r="AP412" s="22">
        <f t="shared" si="98"/>
        <v>1.4962323380516582E-6</v>
      </c>
      <c r="AQ412" s="22">
        <f t="shared" si="98"/>
        <v>1.4958223551959173E-6</v>
      </c>
      <c r="AR412" s="22">
        <f t="shared" si="98"/>
        <v>1.495407535848971E-6</v>
      </c>
      <c r="AS412" s="22">
        <f t="shared" si="98"/>
        <v>1.4949847408046379E-6</v>
      </c>
      <c r="AT412" s="22">
        <f t="shared" si="98"/>
        <v>1.4945367738940447E-6</v>
      </c>
      <c r="AU412" s="22">
        <f t="shared" si="98"/>
        <v>1.4942657849781573E-6</v>
      </c>
      <c r="AV412" s="22">
        <f t="shared" si="98"/>
        <v>1.4940231390954898E-6</v>
      </c>
      <c r="AW412" s="22">
        <f t="shared" si="98"/>
        <v>1.4937786815191927E-6</v>
      </c>
      <c r="AY412" s="79"/>
    </row>
    <row r="413" spans="1:51" x14ac:dyDescent="0.25">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0.18258719417239633</v>
      </c>
      <c r="T413" s="22">
        <f t="shared" si="98"/>
        <v>0.18659119303605887</v>
      </c>
      <c r="U413" s="22">
        <f t="shared" si="98"/>
        <v>0.18919302973587018</v>
      </c>
      <c r="V413" s="22">
        <f t="shared" si="98"/>
        <v>0.19133393553779945</v>
      </c>
      <c r="W413" s="22">
        <f t="shared" si="98"/>
        <v>0.19378113312493972</v>
      </c>
      <c r="X413" s="22">
        <f t="shared" si="98"/>
        <v>0.19590796726477783</v>
      </c>
      <c r="Y413" s="22">
        <f t="shared" si="98"/>
        <v>0.19739628959288202</v>
      </c>
      <c r="Z413" s="22">
        <f t="shared" si="98"/>
        <v>0.19884862917208024</v>
      </c>
      <c r="AA413" s="22">
        <f t="shared" si="98"/>
        <v>0.20038224474174365</v>
      </c>
      <c r="AB413" s="22">
        <f t="shared" si="98"/>
        <v>0.20321970506585377</v>
      </c>
      <c r="AC413" s="22">
        <f t="shared" si="98"/>
        <v>0.20542152351480261</v>
      </c>
      <c r="AD413" s="22">
        <f t="shared" si="98"/>
        <v>0.20778063749279929</v>
      </c>
      <c r="AE413" s="22">
        <f t="shared" si="98"/>
        <v>0.21030061300303665</v>
      </c>
      <c r="AF413" s="22">
        <f t="shared" si="98"/>
        <v>0.21375059517099232</v>
      </c>
      <c r="AG413" s="22">
        <f t="shared" si="98"/>
        <v>0.21761869921171154</v>
      </c>
      <c r="AH413" s="22">
        <f t="shared" si="98"/>
        <v>0.2199688896768407</v>
      </c>
      <c r="AI413" s="22">
        <f t="shared" si="98"/>
        <v>0.22226474551819031</v>
      </c>
      <c r="AJ413" s="22">
        <f t="shared" si="98"/>
        <v>0.22501535655243274</v>
      </c>
      <c r="AK413" s="22">
        <f t="shared" si="98"/>
        <v>0.22766661942528918</v>
      </c>
      <c r="AL413" s="22">
        <f t="shared" si="98"/>
        <v>0.23079957776517698</v>
      </c>
      <c r="AM413" s="22">
        <f t="shared" si="98"/>
        <v>0.23369519679442258</v>
      </c>
      <c r="AN413" s="22">
        <f t="shared" si="98"/>
        <v>0.23781777263024687</v>
      </c>
      <c r="AO413" s="22">
        <f t="shared" si="98"/>
        <v>0.24194048838559584</v>
      </c>
      <c r="AP413" s="22">
        <f t="shared" si="98"/>
        <v>0.24616514680416793</v>
      </c>
      <c r="AQ413" s="22">
        <f t="shared" si="98"/>
        <v>0.25052162843544062</v>
      </c>
      <c r="AR413" s="22">
        <f t="shared" si="98"/>
        <v>0.25506858268508992</v>
      </c>
      <c r="AS413" s="22">
        <f t="shared" si="98"/>
        <v>0.26011741156818113</v>
      </c>
      <c r="AT413" s="22">
        <f t="shared" si="98"/>
        <v>0.26205920790001125</v>
      </c>
      <c r="AU413" s="22">
        <f t="shared" si="98"/>
        <v>0.26350835686540836</v>
      </c>
      <c r="AV413" s="22">
        <f t="shared" si="98"/>
        <v>0.26500137660500872</v>
      </c>
      <c r="AW413" s="22">
        <f t="shared" si="98"/>
        <v>0.26635093109498148</v>
      </c>
      <c r="AY413" s="79"/>
    </row>
    <row r="414" spans="1:51" x14ac:dyDescent="0.25">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5">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0.10242303574309712</v>
      </c>
      <c r="U415" s="22">
        <f t="shared" si="99"/>
        <v>0.10290527845894326</v>
      </c>
      <c r="V415" s="22">
        <f t="shared" si="99"/>
        <v>0.10327991973594811</v>
      </c>
      <c r="W415" s="22">
        <f t="shared" si="99"/>
        <v>0.10361750218507411</v>
      </c>
      <c r="X415" s="22">
        <f t="shared" si="99"/>
        <v>0.10397459165292641</v>
      </c>
      <c r="Y415" s="22">
        <f t="shared" si="99"/>
        <v>0.10430547169884286</v>
      </c>
      <c r="Z415" s="22">
        <f t="shared" si="99"/>
        <v>0.10458703077983039</v>
      </c>
      <c r="AA415" s="22">
        <f t="shared" si="99"/>
        <v>0.10486336565414194</v>
      </c>
      <c r="AB415" s="22">
        <f t="shared" si="99"/>
        <v>0.10514312594815978</v>
      </c>
      <c r="AC415" s="22">
        <f t="shared" si="99"/>
        <v>0.10551471650982788</v>
      </c>
      <c r="AD415" s="22">
        <f t="shared" si="99"/>
        <v>0.10583774609342775</v>
      </c>
      <c r="AE415" s="22">
        <f t="shared" si="99"/>
        <v>0.10622085848095154</v>
      </c>
      <c r="AF415" s="22">
        <f t="shared" si="99"/>
        <v>0.10661438593946296</v>
      </c>
      <c r="AG415" s="22">
        <f t="shared" si="99"/>
        <v>0.10707272969793173</v>
      </c>
      <c r="AH415" s="22">
        <f t="shared" si="99"/>
        <v>0.10755861761635321</v>
      </c>
      <c r="AI415" s="22">
        <f t="shared" si="99"/>
        <v>0.10793649854613152</v>
      </c>
      <c r="AJ415" s="22">
        <f t="shared" si="99"/>
        <v>0.10830974786638585</v>
      </c>
      <c r="AK415" s="22">
        <f t="shared" si="99"/>
        <v>0.10871374142066853</v>
      </c>
      <c r="AL415" s="22">
        <f t="shared" si="99"/>
        <v>0.1091098677777573</v>
      </c>
      <c r="AM415" s="22">
        <f t="shared" si="99"/>
        <v>0.10953809115560811</v>
      </c>
      <c r="AN415" s="22">
        <f t="shared" si="99"/>
        <v>0.10994889460103707</v>
      </c>
      <c r="AO415" s="22">
        <f t="shared" si="99"/>
        <v>0.11041204513162567</v>
      </c>
      <c r="AP415" s="22">
        <f t="shared" si="99"/>
        <v>0.11087211223299304</v>
      </c>
      <c r="AQ415" s="22">
        <f t="shared" si="99"/>
        <v>0.11133586416897914</v>
      </c>
      <c r="AR415" s="22">
        <f t="shared" si="99"/>
        <v>0.11180508689997067</v>
      </c>
      <c r="AS415" s="22">
        <f t="shared" si="99"/>
        <v>0.11228333133773015</v>
      </c>
      <c r="AT415" s="22">
        <f t="shared" si="99"/>
        <v>0.11279004892149266</v>
      </c>
      <c r="AU415" s="22">
        <f t="shared" si="99"/>
        <v>0.11309657792048296</v>
      </c>
      <c r="AV415" s="22">
        <f t="shared" si="99"/>
        <v>0.1133710467092879</v>
      </c>
      <c r="AW415" s="22">
        <f t="shared" si="99"/>
        <v>0.11364756479458502</v>
      </c>
      <c r="AY415" s="79"/>
    </row>
    <row r="416" spans="1:51" x14ac:dyDescent="0.25">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5">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5">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5">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5">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5">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5">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5">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5">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5">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5">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5">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5">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0.39721446331308263</v>
      </c>
      <c r="T428" s="22">
        <f t="shared" si="102"/>
        <v>0.40249219960946453</v>
      </c>
      <c r="U428" s="22">
        <f t="shared" si="102"/>
        <v>0.4068019680102658</v>
      </c>
      <c r="V428" s="22">
        <f t="shared" si="102"/>
        <v>0.41082431735492764</v>
      </c>
      <c r="W428" s="22">
        <f t="shared" si="102"/>
        <v>0.41518935921013445</v>
      </c>
      <c r="X428" s="22">
        <f t="shared" si="102"/>
        <v>0.41937856849496585</v>
      </c>
      <c r="Y428" s="22">
        <f t="shared" si="102"/>
        <v>0.42296208052271583</v>
      </c>
      <c r="Z428" s="22">
        <f t="shared" si="102"/>
        <v>0.42643166192666554</v>
      </c>
      <c r="AA428" s="22">
        <f t="shared" si="102"/>
        <v>0.42988116682638638</v>
      </c>
      <c r="AB428" s="22">
        <f t="shared" si="102"/>
        <v>0.43435986869965487</v>
      </c>
      <c r="AC428" s="22">
        <f t="shared" si="102"/>
        <v>0.43820597040821635</v>
      </c>
      <c r="AD428" s="22">
        <f t="shared" si="102"/>
        <v>0.44282455495655826</v>
      </c>
      <c r="AE428" s="22">
        <f t="shared" si="102"/>
        <v>0.44762703912585894</v>
      </c>
      <c r="AF428" s="22">
        <f t="shared" si="102"/>
        <v>0.45330820491033447</v>
      </c>
      <c r="AG428" s="22">
        <f t="shared" si="102"/>
        <v>0.4594306873735467</v>
      </c>
      <c r="AH428" s="22">
        <f t="shared" si="102"/>
        <v>0.46422714526211667</v>
      </c>
      <c r="AI428" s="22">
        <f t="shared" si="102"/>
        <v>0.4690226318356765</v>
      </c>
      <c r="AJ428" s="22">
        <f t="shared" si="102"/>
        <v>0.47429366824518704</v>
      </c>
      <c r="AK428" s="22">
        <f t="shared" si="102"/>
        <v>0.47952741685693195</v>
      </c>
      <c r="AL428" s="22">
        <f t="shared" si="102"/>
        <v>0.48527939773469708</v>
      </c>
      <c r="AM428" s="22">
        <f t="shared" si="102"/>
        <v>0.49086573686440554</v>
      </c>
      <c r="AN428" s="22">
        <f t="shared" si="102"/>
        <v>0.49729269914463614</v>
      </c>
      <c r="AO428" s="22">
        <f t="shared" si="102"/>
        <v>0.50378159674645628</v>
      </c>
      <c r="AP428" s="22">
        <f t="shared" si="102"/>
        <v>0.5104338973485637</v>
      </c>
      <c r="AQ428" s="22">
        <f t="shared" si="102"/>
        <v>0.5172822799722383</v>
      </c>
      <c r="AR428" s="22">
        <f t="shared" si="102"/>
        <v>0.52438990778857708</v>
      </c>
      <c r="AS428" s="22">
        <f t="shared" si="102"/>
        <v>0.53208566832594295</v>
      </c>
      <c r="AT428" s="22">
        <f t="shared" si="102"/>
        <v>0.53664257833202234</v>
      </c>
      <c r="AU428" s="22">
        <f t="shared" si="102"/>
        <v>0.54070846268586037</v>
      </c>
      <c r="AV428" s="22">
        <f t="shared" si="102"/>
        <v>0.54483540356476812</v>
      </c>
      <c r="AW428" s="22">
        <f t="shared" si="102"/>
        <v>0.54882490321762667</v>
      </c>
      <c r="AY428" s="79"/>
    </row>
    <row r="429" spans="1:51" x14ac:dyDescent="0.25">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3.1337946187340607E-2</v>
      </c>
      <c r="T429" s="22">
        <f t="shared" si="102"/>
        <v>3.175432935392393E-2</v>
      </c>
      <c r="U429" s="22">
        <f t="shared" si="102"/>
        <v>3.2094345397392511E-2</v>
      </c>
      <c r="V429" s="22">
        <f t="shared" si="102"/>
        <v>3.2411685723468059E-2</v>
      </c>
      <c r="W429" s="22">
        <f t="shared" si="102"/>
        <v>3.2756062525921364E-2</v>
      </c>
      <c r="X429" s="22">
        <f t="shared" si="102"/>
        <v>3.3086567145618653E-2</v>
      </c>
      <c r="Y429" s="22">
        <f t="shared" si="102"/>
        <v>3.3369285720744657E-2</v>
      </c>
      <c r="Z429" s="22">
        <f t="shared" si="102"/>
        <v>3.3643015822168158E-2</v>
      </c>
      <c r="AA429" s="22">
        <f t="shared" si="102"/>
        <v>3.3915162002392259E-2</v>
      </c>
      <c r="AB429" s="22">
        <f t="shared" si="102"/>
        <v>3.426850592930511E-2</v>
      </c>
      <c r="AC429" s="22">
        <f t="shared" si="102"/>
        <v>3.4571941326316163E-2</v>
      </c>
      <c r="AD429" s="22">
        <f t="shared" si="102"/>
        <v>3.4936321195141687E-2</v>
      </c>
      <c r="AE429" s="22">
        <f t="shared" si="102"/>
        <v>3.5315209690811797E-2</v>
      </c>
      <c r="AF429" s="22">
        <f t="shared" si="102"/>
        <v>3.5763421133442296E-2</v>
      </c>
      <c r="AG429" s="22">
        <f t="shared" si="102"/>
        <v>3.6246449934470244E-2</v>
      </c>
      <c r="AH429" s="22">
        <f t="shared" si="102"/>
        <v>3.6624862991105026E-2</v>
      </c>
      <c r="AI429" s="22">
        <f t="shared" si="102"/>
        <v>3.7003199416548546E-2</v>
      </c>
      <c r="AJ429" s="22">
        <f t="shared" si="102"/>
        <v>3.7419054000430003E-2</v>
      </c>
      <c r="AK429" s="22">
        <f t="shared" si="102"/>
        <v>3.7831966790626288E-2</v>
      </c>
      <c r="AL429" s="22">
        <f t="shared" si="102"/>
        <v>3.8285765138537764E-2</v>
      </c>
      <c r="AM429" s="22">
        <f t="shared" si="102"/>
        <v>3.8726495301208239E-2</v>
      </c>
      <c r="AN429" s="22">
        <f t="shared" si="102"/>
        <v>3.9233545815950406E-2</v>
      </c>
      <c r="AO429" s="22">
        <f t="shared" si="102"/>
        <v>3.9745482672843564E-2</v>
      </c>
      <c r="AP429" s="22">
        <f t="shared" si="102"/>
        <v>4.0270311090600697E-2</v>
      </c>
      <c r="AQ429" s="22">
        <f t="shared" si="102"/>
        <v>4.081060925683809E-2</v>
      </c>
      <c r="AR429" s="22">
        <f t="shared" si="102"/>
        <v>4.1371360384000633E-2</v>
      </c>
      <c r="AS429" s="22">
        <f t="shared" si="102"/>
        <v>4.1978511814437201E-2</v>
      </c>
      <c r="AT429" s="22">
        <f t="shared" si="102"/>
        <v>4.2338025915107082E-2</v>
      </c>
      <c r="AU429" s="22">
        <f t="shared" si="102"/>
        <v>4.2658800904068366E-2</v>
      </c>
      <c r="AV429" s="22">
        <f t="shared" si="102"/>
        <v>4.2984392903168391E-2</v>
      </c>
      <c r="AW429" s="22">
        <f t="shared" si="102"/>
        <v>4.3299141576700839E-2</v>
      </c>
      <c r="AY429" s="79"/>
    </row>
    <row r="430" spans="1:51" x14ac:dyDescent="0.25">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2.904903235556756E-4</v>
      </c>
      <c r="T430" s="22">
        <f t="shared" si="102"/>
        <v>2.943500302531358E-4</v>
      </c>
      <c r="U430" s="22">
        <f t="shared" si="102"/>
        <v>2.9750184402838601E-4</v>
      </c>
      <c r="V430" s="22">
        <f t="shared" si="102"/>
        <v>3.0044346290308388E-4</v>
      </c>
      <c r="W430" s="22">
        <f t="shared" si="102"/>
        <v>3.0363569918339701E-4</v>
      </c>
      <c r="X430" s="22">
        <f t="shared" si="102"/>
        <v>3.0669934583524099E-4</v>
      </c>
      <c r="Y430" s="22">
        <f t="shared" si="102"/>
        <v>3.0932003481953465E-4</v>
      </c>
      <c r="Z430" s="22">
        <f t="shared" si="102"/>
        <v>3.1185740422000813E-4</v>
      </c>
      <c r="AA430" s="22">
        <f t="shared" si="102"/>
        <v>3.1438009129959962E-4</v>
      </c>
      <c r="AB430" s="22">
        <f t="shared" si="102"/>
        <v>3.1765544926472413E-4</v>
      </c>
      <c r="AC430" s="22">
        <f t="shared" si="102"/>
        <v>3.204681749656698E-4</v>
      </c>
      <c r="AD430" s="22">
        <f t="shared" si="102"/>
        <v>3.238458317323107E-4</v>
      </c>
      <c r="AE430" s="22">
        <f t="shared" si="102"/>
        <v>3.2735797771152607E-4</v>
      </c>
      <c r="AF430" s="22">
        <f t="shared" si="102"/>
        <v>3.3151271989573738E-4</v>
      </c>
      <c r="AG430" s="22">
        <f t="shared" si="102"/>
        <v>3.3599020517376121E-4</v>
      </c>
      <c r="AH430" s="22">
        <f t="shared" si="102"/>
        <v>3.3949794402181424E-4</v>
      </c>
      <c r="AI430" s="22">
        <f t="shared" si="102"/>
        <v>3.4300497252913811E-4</v>
      </c>
      <c r="AJ430" s="22">
        <f t="shared" si="102"/>
        <v>3.4685977947473918E-4</v>
      </c>
      <c r="AK430" s="22">
        <f t="shared" si="102"/>
        <v>3.5068731716043639E-4</v>
      </c>
      <c r="AL430" s="22">
        <f t="shared" si="102"/>
        <v>3.5489384773923629E-4</v>
      </c>
      <c r="AM430" s="22">
        <f t="shared" si="102"/>
        <v>3.5897924142743565E-4</v>
      </c>
      <c r="AN430" s="22">
        <f t="shared" si="102"/>
        <v>3.6367939845770157E-4</v>
      </c>
      <c r="AO430" s="22">
        <f t="shared" si="102"/>
        <v>3.6842484994038506E-4</v>
      </c>
      <c r="AP430" s="22">
        <f t="shared" si="102"/>
        <v>3.7328980107579387E-4</v>
      </c>
      <c r="AQ430" s="22">
        <f t="shared" si="102"/>
        <v>3.7829815063988365E-4</v>
      </c>
      <c r="AR430" s="22">
        <f t="shared" si="102"/>
        <v>3.8349609103424995E-4</v>
      </c>
      <c r="AS430" s="22">
        <f t="shared" si="102"/>
        <v>3.8912414382432281E-4</v>
      </c>
      <c r="AT430" s="22">
        <f t="shared" si="102"/>
        <v>3.9245669685131744E-4</v>
      </c>
      <c r="AU430" s="22">
        <f t="shared" si="102"/>
        <v>3.9543015368779578E-4</v>
      </c>
      <c r="AV430" s="22">
        <f t="shared" si="102"/>
        <v>3.9844826229645466E-4</v>
      </c>
      <c r="AW430" s="22">
        <f t="shared" si="102"/>
        <v>4.013658575806695E-4</v>
      </c>
      <c r="AY430" s="79"/>
    </row>
    <row r="431" spans="1:51" x14ac:dyDescent="0.25">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2.5629102547447703E-3</v>
      </c>
      <c r="T431" s="22">
        <f t="shared" si="102"/>
        <v>2.6123885311191328E-3</v>
      </c>
      <c r="U431" s="22">
        <f t="shared" si="102"/>
        <v>2.6381484081699708E-3</v>
      </c>
      <c r="V431" s="22">
        <f t="shared" si="102"/>
        <v>2.6558420076703468E-3</v>
      </c>
      <c r="W431" s="22">
        <f t="shared" si="102"/>
        <v>2.6779065868564743E-3</v>
      </c>
      <c r="X431" s="22">
        <f t="shared" si="102"/>
        <v>2.6942716911212052E-3</v>
      </c>
      <c r="Y431" s="22">
        <f t="shared" si="102"/>
        <v>2.7000715946421988E-3</v>
      </c>
      <c r="Z431" s="22">
        <f t="shared" si="102"/>
        <v>2.704975186950725E-3</v>
      </c>
      <c r="AA431" s="22">
        <f t="shared" si="102"/>
        <v>2.7108265667014262E-3</v>
      </c>
      <c r="AB431" s="22">
        <f t="shared" si="102"/>
        <v>2.7365425214591413E-3</v>
      </c>
      <c r="AC431" s="22">
        <f t="shared" si="102"/>
        <v>2.7518718016047751E-3</v>
      </c>
      <c r="AD431" s="22">
        <f t="shared" si="102"/>
        <v>2.7566638396338047E-3</v>
      </c>
      <c r="AE431" s="22">
        <f t="shared" si="102"/>
        <v>2.7626950654084182E-3</v>
      </c>
      <c r="AF431" s="22">
        <f t="shared" si="102"/>
        <v>2.781289252085413E-3</v>
      </c>
      <c r="AG431" s="22">
        <f t="shared" si="102"/>
        <v>2.8044129031273178E-3</v>
      </c>
      <c r="AH431" s="22">
        <f t="shared" si="102"/>
        <v>2.8037506369907924E-3</v>
      </c>
      <c r="AI431" s="22">
        <f t="shared" si="102"/>
        <v>2.8010511266193844E-3</v>
      </c>
      <c r="AJ431" s="22">
        <f t="shared" si="102"/>
        <v>2.8035156589741781E-3</v>
      </c>
      <c r="AK431" s="22">
        <f t="shared" si="102"/>
        <v>2.8031448320103743E-3</v>
      </c>
      <c r="AL431" s="22">
        <f t="shared" si="102"/>
        <v>2.8079593649657283E-3</v>
      </c>
      <c r="AM431" s="22">
        <f t="shared" si="102"/>
        <v>2.8079108993576316E-3</v>
      </c>
      <c r="AN431" s="22">
        <f t="shared" si="102"/>
        <v>2.8312016868573659E-3</v>
      </c>
      <c r="AO431" s="22">
        <f t="shared" si="102"/>
        <v>2.8529828127647709E-3</v>
      </c>
      <c r="AP431" s="22">
        <f t="shared" si="102"/>
        <v>2.8745704994950004E-3</v>
      </c>
      <c r="AQ431" s="22">
        <f t="shared" si="102"/>
        <v>2.8962863460866165E-3</v>
      </c>
      <c r="AR431" s="22">
        <f t="shared" si="102"/>
        <v>2.9187994411367726E-3</v>
      </c>
      <c r="AS431" s="22">
        <f t="shared" si="102"/>
        <v>2.9459270403864352E-3</v>
      </c>
      <c r="AT431" s="22">
        <f t="shared" si="102"/>
        <v>2.9324595471331349E-3</v>
      </c>
      <c r="AU431" s="22">
        <f t="shared" si="102"/>
        <v>2.9120229766328091E-3</v>
      </c>
      <c r="AV431" s="22">
        <f t="shared" si="102"/>
        <v>2.8913556321565432E-3</v>
      </c>
      <c r="AW431" s="22">
        <f t="shared" si="102"/>
        <v>2.8681853853054777E-3</v>
      </c>
      <c r="AY431" s="79"/>
    </row>
    <row r="432" spans="1:51" x14ac:dyDescent="0.25">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1.2758183638787089E-2</v>
      </c>
      <c r="T432" s="22">
        <f t="shared" si="102"/>
        <v>1.3004486815008778E-2</v>
      </c>
      <c r="U432" s="22">
        <f t="shared" si="102"/>
        <v>1.3132719647710874E-2</v>
      </c>
      <c r="V432" s="22">
        <f t="shared" si="102"/>
        <v>1.3220798499180229E-2</v>
      </c>
      <c r="W432" s="22">
        <f t="shared" si="102"/>
        <v>1.3330636115479131E-2</v>
      </c>
      <c r="X432" s="22">
        <f t="shared" si="102"/>
        <v>1.3412101709169269E-2</v>
      </c>
      <c r="Y432" s="22">
        <f t="shared" si="102"/>
        <v>1.3440973665989099E-2</v>
      </c>
      <c r="Z432" s="22">
        <f t="shared" si="102"/>
        <v>1.346538377986105E-2</v>
      </c>
      <c r="AA432" s="22">
        <f t="shared" si="102"/>
        <v>1.3494511985681572E-2</v>
      </c>
      <c r="AB432" s="22">
        <f t="shared" si="102"/>
        <v>1.3622526172927604E-2</v>
      </c>
      <c r="AC432" s="22">
        <f t="shared" si="102"/>
        <v>1.3698835427528436E-2</v>
      </c>
      <c r="AD432" s="22">
        <f t="shared" si="102"/>
        <v>1.3722690223483628E-2</v>
      </c>
      <c r="AE432" s="22">
        <f t="shared" si="102"/>
        <v>1.3752713703961365E-2</v>
      </c>
      <c r="AF432" s="22">
        <f t="shared" si="102"/>
        <v>1.3845275684155478E-2</v>
      </c>
      <c r="AG432" s="22">
        <f t="shared" si="102"/>
        <v>1.3960385366925555E-2</v>
      </c>
      <c r="AH432" s="22">
        <f t="shared" si="102"/>
        <v>1.3957088601862521E-2</v>
      </c>
      <c r="AI432" s="22">
        <f t="shared" si="102"/>
        <v>1.3943650421969381E-2</v>
      </c>
      <c r="AJ432" s="22">
        <f t="shared" si="102"/>
        <v>1.395591887979305E-2</v>
      </c>
      <c r="AK432" s="22">
        <f t="shared" si="102"/>
        <v>1.3954072900795676E-2</v>
      </c>
      <c r="AL432" s="22">
        <f t="shared" si="102"/>
        <v>1.3978039676637978E-2</v>
      </c>
      <c r="AM432" s="22">
        <f t="shared" si="102"/>
        <v>1.3977798414530914E-2</v>
      </c>
      <c r="AN432" s="22">
        <f t="shared" si="102"/>
        <v>1.4093740103656964E-2</v>
      </c>
      <c r="AO432" s="22">
        <f t="shared" si="102"/>
        <v>1.4202166687721602E-2</v>
      </c>
      <c r="AP432" s="22">
        <f t="shared" si="102"/>
        <v>1.430963033032516E-2</v>
      </c>
      <c r="AQ432" s="22">
        <f t="shared" si="102"/>
        <v>1.4417731953538314E-2</v>
      </c>
      <c r="AR432" s="22">
        <f t="shared" si="102"/>
        <v>1.4529802284676759E-2</v>
      </c>
      <c r="AS432" s="22">
        <f t="shared" si="102"/>
        <v>1.4664843647231651E-2</v>
      </c>
      <c r="AT432" s="22">
        <f t="shared" si="102"/>
        <v>1.4597802379687599E-2</v>
      </c>
      <c r="AU432" s="22">
        <f t="shared" si="102"/>
        <v>1.4496069001038276E-2</v>
      </c>
      <c r="AV432" s="22">
        <f t="shared" si="102"/>
        <v>1.4393186828060855E-2</v>
      </c>
      <c r="AW432" s="22">
        <f t="shared" si="102"/>
        <v>1.4277845191054772E-2</v>
      </c>
      <c r="AY432" s="79"/>
    </row>
    <row r="433" spans="1:51" x14ac:dyDescent="0.25">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0.17476418316081974</v>
      </c>
      <c r="O433" s="22">
        <f t="shared" si="102"/>
        <v>0.17840915017095654</v>
      </c>
      <c r="P433" s="22">
        <f t="shared" si="102"/>
        <v>0.18092055691117107</v>
      </c>
      <c r="Q433" s="22">
        <f t="shared" si="102"/>
        <v>0.18434967364231716</v>
      </c>
      <c r="R433" s="22">
        <f t="shared" si="102"/>
        <v>0.18794438918293385</v>
      </c>
      <c r="S433" s="22">
        <f t="shared" si="102"/>
        <v>0.17361452293400698</v>
      </c>
      <c r="T433" s="22">
        <f t="shared" si="102"/>
        <v>0.18122983234318238</v>
      </c>
      <c r="U433" s="22">
        <f t="shared" si="102"/>
        <v>0.18736569869016145</v>
      </c>
      <c r="V433" s="22">
        <f t="shared" si="102"/>
        <v>0.19304737892649457</v>
      </c>
      <c r="W433" s="22">
        <f t="shared" si="102"/>
        <v>0.19916394252628336</v>
      </c>
      <c r="X433" s="22">
        <f t="shared" si="102"/>
        <v>0.20497598185205718</v>
      </c>
      <c r="Y433" s="22">
        <f t="shared" si="102"/>
        <v>0.21008003786653304</v>
      </c>
      <c r="Z433" s="22">
        <f t="shared" si="102"/>
        <v>0.21519415807379266</v>
      </c>
      <c r="AA433" s="22">
        <f t="shared" si="102"/>
        <v>0.22046711318957019</v>
      </c>
      <c r="AB433" s="22">
        <f t="shared" si="102"/>
        <v>0.22747999362519944</v>
      </c>
      <c r="AC433" s="22">
        <f t="shared" si="102"/>
        <v>0.23377520748657318</v>
      </c>
      <c r="AD433" s="22">
        <f t="shared" si="102"/>
        <v>0.24194841701051853</v>
      </c>
      <c r="AE433" s="22">
        <f t="shared" si="102"/>
        <v>0.25053440423872092</v>
      </c>
      <c r="AF433" s="22">
        <f t="shared" si="102"/>
        <v>0.26062237101157232</v>
      </c>
      <c r="AG433" s="22">
        <f t="shared" si="102"/>
        <v>0.27157081601101718</v>
      </c>
      <c r="AH433" s="22">
        <f t="shared" si="102"/>
        <v>0.28061403432528592</v>
      </c>
      <c r="AI433" s="22">
        <f t="shared" si="102"/>
        <v>0.28978900234061006</v>
      </c>
      <c r="AJ433" s="22">
        <f t="shared" si="102"/>
        <v>0.29986479871060151</v>
      </c>
      <c r="AK433" s="22">
        <f t="shared" si="102"/>
        <v>0.3100339842687691</v>
      </c>
      <c r="AL433" s="22">
        <f t="shared" si="102"/>
        <v>0.321206589671512</v>
      </c>
      <c r="AM433" s="22">
        <f t="shared" si="102"/>
        <v>0.33228026882461004</v>
      </c>
      <c r="AN433" s="22">
        <f t="shared" si="102"/>
        <v>0.34448956687299959</v>
      </c>
      <c r="AO433" s="22">
        <f t="shared" si="102"/>
        <v>0.35696829991233459</v>
      </c>
      <c r="AP433" s="22">
        <f t="shared" si="102"/>
        <v>0.36989227584557205</v>
      </c>
      <c r="AQ433" s="22">
        <f t="shared" si="102"/>
        <v>0.38332536891436336</v>
      </c>
      <c r="AR433" s="22">
        <f t="shared" si="102"/>
        <v>0.39738501026664286</v>
      </c>
      <c r="AS433" s="22">
        <f t="shared" si="102"/>
        <v>0.41264183329899567</v>
      </c>
      <c r="AT433" s="22">
        <f t="shared" si="102"/>
        <v>0.42266450717711668</v>
      </c>
      <c r="AU433" s="22">
        <f t="shared" si="102"/>
        <v>0.43196158941660778</v>
      </c>
      <c r="AV433" s="22">
        <f t="shared" si="102"/>
        <v>0.44148739103649337</v>
      </c>
      <c r="AW433" s="22">
        <f t="shared" si="102"/>
        <v>0.45089587125553532</v>
      </c>
      <c r="AY433" s="79"/>
    </row>
    <row r="434" spans="1:51" x14ac:dyDescent="0.25">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1.171883187565219E-4</v>
      </c>
      <c r="L434" s="22">
        <f t="shared" si="102"/>
        <v>1.1725168210757805E-4</v>
      </c>
      <c r="M434" s="22">
        <f t="shared" si="102"/>
        <v>1.1740318150277544E-4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1.1945208166397168E-4</v>
      </c>
      <c r="T434" s="22">
        <f t="shared" si="102"/>
        <v>1.1996589244916799E-4</v>
      </c>
      <c r="U434" s="22">
        <f t="shared" si="102"/>
        <v>1.2053453259501592E-4</v>
      </c>
      <c r="V434" s="22">
        <f t="shared" si="102"/>
        <v>1.2113119194780691E-4</v>
      </c>
      <c r="W434" s="22">
        <f t="shared" si="102"/>
        <v>1.2176155038943257E-4</v>
      </c>
      <c r="X434" s="22">
        <f t="shared" si="102"/>
        <v>1.2242164450013777E-4</v>
      </c>
      <c r="Y434" s="22">
        <f t="shared" si="102"/>
        <v>1.2303316997803725E-4</v>
      </c>
      <c r="Z434" s="22">
        <f t="shared" si="102"/>
        <v>1.2359567571233556E-4</v>
      </c>
      <c r="AA434" s="22">
        <f t="shared" si="102"/>
        <v>1.2410672884634127E-4</v>
      </c>
      <c r="AB434" s="22">
        <f t="shared" si="102"/>
        <v>1.2456935317880485E-4</v>
      </c>
      <c r="AC434" s="22">
        <f t="shared" si="102"/>
        <v>1.2497188029607037E-4</v>
      </c>
      <c r="AD434" s="22">
        <f t="shared" si="102"/>
        <v>1.2536989596586466E-4</v>
      </c>
      <c r="AE434" s="22">
        <f t="shared" si="102"/>
        <v>1.2575896751332969E-4</v>
      </c>
      <c r="AF434" s="22">
        <f t="shared" si="102"/>
        <v>1.261417763816356E-4</v>
      </c>
      <c r="AG434" s="22">
        <f t="shared" si="102"/>
        <v>1.2651484622650078E-4</v>
      </c>
      <c r="AH434" s="22">
        <f t="shared" si="102"/>
        <v>1.2686745922982584E-4</v>
      </c>
      <c r="AI434" s="22">
        <f t="shared" ref="L434:AW441" si="103">AI1537</f>
        <v>1.2721208055263393E-4</v>
      </c>
      <c r="AJ434" s="22">
        <f t="shared" si="103"/>
        <v>1.2755050797833958E-4</v>
      </c>
      <c r="AK434" s="22">
        <f t="shared" si="103"/>
        <v>1.2787915025688418E-4</v>
      </c>
      <c r="AL434" s="22">
        <f t="shared" si="103"/>
        <v>1.2820031427030818E-4</v>
      </c>
      <c r="AM434" s="22">
        <f t="shared" si="103"/>
        <v>1.2850954378673365E-4</v>
      </c>
      <c r="AN434" s="22">
        <f t="shared" si="103"/>
        <v>1.2881344298730903E-4</v>
      </c>
      <c r="AO434" s="22">
        <f t="shared" si="103"/>
        <v>1.2910712424209542E-4</v>
      </c>
      <c r="AP434" s="22">
        <f t="shared" si="103"/>
        <v>1.2939055437105907E-4</v>
      </c>
      <c r="AQ434" s="22">
        <f t="shared" si="103"/>
        <v>1.2966334958227195E-4</v>
      </c>
      <c r="AR434" s="22">
        <f t="shared" si="103"/>
        <v>1.2992531849335335E-4</v>
      </c>
      <c r="AS434" s="22">
        <f t="shared" si="103"/>
        <v>1.3017961587308716E-4</v>
      </c>
      <c r="AT434" s="22">
        <f t="shared" si="103"/>
        <v>1.3040536097649709E-4</v>
      </c>
      <c r="AU434" s="22">
        <f t="shared" si="103"/>
        <v>1.3061661327960918E-4</v>
      </c>
      <c r="AV434" s="22">
        <f t="shared" si="103"/>
        <v>1.3081596944979545E-4</v>
      </c>
      <c r="AW434" s="22">
        <f t="shared" si="103"/>
        <v>1.3100193530910493E-4</v>
      </c>
      <c r="AY434" s="79"/>
    </row>
    <row r="435" spans="1:51" x14ac:dyDescent="0.25">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8.0420661765993721E-4</v>
      </c>
      <c r="L435" s="22">
        <f t="shared" si="103"/>
        <v>8.046414496191049E-4</v>
      </c>
      <c r="M435" s="22">
        <f t="shared" si="103"/>
        <v>8.0568111652005558E-4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8.1974172500085462E-4</v>
      </c>
      <c r="T435" s="22">
        <f t="shared" si="103"/>
        <v>8.2326775931950064E-4</v>
      </c>
      <c r="U435" s="22">
        <f t="shared" si="103"/>
        <v>8.271700609585247E-4</v>
      </c>
      <c r="V435" s="22">
        <f t="shared" si="103"/>
        <v>8.3126464483083116E-4</v>
      </c>
      <c r="W435" s="22">
        <f t="shared" si="103"/>
        <v>8.3559048921218453E-4</v>
      </c>
      <c r="X435" s="22">
        <f t="shared" si="103"/>
        <v>8.4012039507430744E-4</v>
      </c>
      <c r="Y435" s="22">
        <f t="shared" si="103"/>
        <v>8.4431699795600083E-4</v>
      </c>
      <c r="Z435" s="22">
        <f t="shared" si="103"/>
        <v>8.4817720210257814E-4</v>
      </c>
      <c r="AA435" s="22">
        <f t="shared" si="103"/>
        <v>8.5168431199803744E-4</v>
      </c>
      <c r="AB435" s="22">
        <f t="shared" si="103"/>
        <v>8.5485907850723806E-4</v>
      </c>
      <c r="AC435" s="22">
        <f t="shared" si="103"/>
        <v>8.5762142696421239E-4</v>
      </c>
      <c r="AD435" s="22">
        <f t="shared" si="103"/>
        <v>8.6035281554438289E-4</v>
      </c>
      <c r="AE435" s="22">
        <f t="shared" si="103"/>
        <v>8.6302282494919974E-4</v>
      </c>
      <c r="AF435" s="22">
        <f t="shared" si="103"/>
        <v>8.6564985662315112E-4</v>
      </c>
      <c r="AG435" s="22">
        <f t="shared" si="103"/>
        <v>8.6821005410079634E-4</v>
      </c>
      <c r="AH435" s="22">
        <f t="shared" si="103"/>
        <v>8.7062986619261551E-4</v>
      </c>
      <c r="AI435" s="22">
        <f t="shared" si="103"/>
        <v>8.7299483525548607E-4</v>
      </c>
      <c r="AJ435" s="22">
        <f t="shared" si="103"/>
        <v>8.7531729860540019E-4</v>
      </c>
      <c r="AK435" s="22">
        <f t="shared" si="103"/>
        <v>8.7757261123427692E-4</v>
      </c>
      <c r="AL435" s="22">
        <f t="shared" si="103"/>
        <v>8.7977660415516207E-4</v>
      </c>
      <c r="AM435" s="22">
        <f t="shared" si="103"/>
        <v>8.8189869640909911E-4</v>
      </c>
      <c r="AN435" s="22">
        <f t="shared" si="103"/>
        <v>8.8398420928954304E-4</v>
      </c>
      <c r="AO435" s="22">
        <f t="shared" si="103"/>
        <v>8.859996013617906E-4</v>
      </c>
      <c r="AP435" s="22">
        <f t="shared" si="103"/>
        <v>8.8794464492735544E-4</v>
      </c>
      <c r="AQ435" s="22">
        <f t="shared" si="103"/>
        <v>8.8981670620830264E-4</v>
      </c>
      <c r="AR435" s="22">
        <f t="shared" si="103"/>
        <v>8.916144718401364E-4</v>
      </c>
      <c r="AS435" s="22">
        <f t="shared" si="103"/>
        <v>8.9335959147155959E-4</v>
      </c>
      <c r="AT435" s="22">
        <f t="shared" si="103"/>
        <v>8.9490877067297621E-4</v>
      </c>
      <c r="AU435" s="22">
        <f t="shared" si="103"/>
        <v>8.9635849281219089E-4</v>
      </c>
      <c r="AV435" s="22">
        <f t="shared" si="103"/>
        <v>8.9772657755848905E-4</v>
      </c>
      <c r="AW435" s="22">
        <f t="shared" si="103"/>
        <v>8.990027710929848E-4</v>
      </c>
      <c r="AY435" s="79"/>
    </row>
    <row r="436" spans="1:51" x14ac:dyDescent="0.25">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1.5059853867070929E-5</v>
      </c>
      <c r="T436" s="22">
        <f t="shared" si="103"/>
        <v>1.5167124625631526E-5</v>
      </c>
      <c r="U436" s="22">
        <f t="shared" si="103"/>
        <v>1.5283284642477729E-5</v>
      </c>
      <c r="V436" s="22">
        <f t="shared" si="103"/>
        <v>1.5403277705574446E-5</v>
      </c>
      <c r="W436" s="22">
        <f t="shared" si="103"/>
        <v>1.5528250734118246E-5</v>
      </c>
      <c r="X436" s="22">
        <f t="shared" si="103"/>
        <v>1.5657505187360494E-5</v>
      </c>
      <c r="Y436" s="22">
        <f t="shared" si="103"/>
        <v>1.5776302669215045E-5</v>
      </c>
      <c r="Z436" s="22">
        <f t="shared" si="103"/>
        <v>1.5884699128932849E-5</v>
      </c>
      <c r="AA436" s="22">
        <f t="shared" si="103"/>
        <v>1.598236792184587E-5</v>
      </c>
      <c r="AB436" s="22">
        <f t="shared" si="103"/>
        <v>1.6070000497479039E-5</v>
      </c>
      <c r="AC436" s="22">
        <f t="shared" si="103"/>
        <v>1.6145524591945034E-5</v>
      </c>
      <c r="AD436" s="22">
        <f t="shared" si="103"/>
        <v>1.6219442580938144E-5</v>
      </c>
      <c r="AE436" s="22">
        <f t="shared" si="103"/>
        <v>1.6290975743204122E-5</v>
      </c>
      <c r="AF436" s="22">
        <f t="shared" si="103"/>
        <v>1.6360671671875951E-5</v>
      </c>
      <c r="AG436" s="22">
        <f t="shared" si="103"/>
        <v>1.6427926876189465E-5</v>
      </c>
      <c r="AH436" s="22">
        <f t="shared" si="103"/>
        <v>1.6490797561748879E-5</v>
      </c>
      <c r="AI436" s="22">
        <f t="shared" si="103"/>
        <v>1.6551640518648345E-5</v>
      </c>
      <c r="AJ436" s="22">
        <f t="shared" si="103"/>
        <v>1.6610822596898277E-5</v>
      </c>
      <c r="AK436" s="22">
        <f t="shared" si="103"/>
        <v>1.6667712669704048E-5</v>
      </c>
      <c r="AL436" s="22">
        <f t="shared" si="103"/>
        <v>1.6722767389990501E-5</v>
      </c>
      <c r="AM436" s="22">
        <f t="shared" si="103"/>
        <v>1.6775196463174171E-5</v>
      </c>
      <c r="AN436" s="22">
        <f t="shared" si="103"/>
        <v>1.6826241109997634E-5</v>
      </c>
      <c r="AO436" s="22">
        <f t="shared" si="103"/>
        <v>1.6875029537007162E-5</v>
      </c>
      <c r="AP436" s="22">
        <f t="shared" si="103"/>
        <v>1.6921581513240172E-5</v>
      </c>
      <c r="AQ436" s="22">
        <f t="shared" si="103"/>
        <v>1.6965851524050945E-5</v>
      </c>
      <c r="AR436" s="22">
        <f t="shared" si="103"/>
        <v>1.7007828281763253E-5</v>
      </c>
      <c r="AS436" s="22">
        <f t="shared" si="103"/>
        <v>1.7048107740674831E-5</v>
      </c>
      <c r="AT436" s="22">
        <f t="shared" si="103"/>
        <v>1.7082919504257796E-5</v>
      </c>
      <c r="AU436" s="22">
        <f t="shared" si="103"/>
        <v>1.7114846774541831E-5</v>
      </c>
      <c r="AV436" s="22">
        <f t="shared" si="103"/>
        <v>1.7144381767875482E-5</v>
      </c>
      <c r="AW436" s="22">
        <f t="shared" si="103"/>
        <v>1.7171274019271092E-5</v>
      </c>
      <c r="AY436" s="79"/>
    </row>
    <row r="437" spans="1:51" x14ac:dyDescent="0.25">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1.5056556116759298E-3</v>
      </c>
      <c r="Q437" s="22">
        <f t="shared" si="103"/>
        <v>1.5149984613639169E-3</v>
      </c>
      <c r="R437" s="22">
        <f t="shared" si="103"/>
        <v>1.5249659674490626E-3</v>
      </c>
      <c r="S437" s="22">
        <f t="shared" si="103"/>
        <v>1.5322077690529017E-3</v>
      </c>
      <c r="T437" s="22">
        <f t="shared" si="103"/>
        <v>1.5431216259275771E-3</v>
      </c>
      <c r="U437" s="22">
        <f t="shared" si="103"/>
        <v>1.554939886704611E-3</v>
      </c>
      <c r="V437" s="22">
        <f t="shared" si="103"/>
        <v>1.567148126248771E-3</v>
      </c>
      <c r="W437" s="22">
        <f t="shared" si="103"/>
        <v>1.5798630335079687E-3</v>
      </c>
      <c r="X437" s="22">
        <f t="shared" si="103"/>
        <v>1.5930135381005462E-3</v>
      </c>
      <c r="Y437" s="22">
        <f t="shared" si="103"/>
        <v>1.6051001377613478E-3</v>
      </c>
      <c r="Z437" s="22">
        <f t="shared" si="103"/>
        <v>1.6161285248349172E-3</v>
      </c>
      <c r="AA437" s="22">
        <f t="shared" si="103"/>
        <v>1.6260654660971801E-3</v>
      </c>
      <c r="AB437" s="22">
        <f t="shared" si="103"/>
        <v>1.6349813104601094E-3</v>
      </c>
      <c r="AC437" s="22">
        <f t="shared" si="103"/>
        <v>1.6426652232864149E-3</v>
      </c>
      <c r="AD437" s="22">
        <f t="shared" si="103"/>
        <v>1.6501857289970086E-3</v>
      </c>
      <c r="AE437" s="22">
        <f t="shared" si="103"/>
        <v>1.6574635995484953E-3</v>
      </c>
      <c r="AF437" s="22">
        <f t="shared" si="103"/>
        <v>1.6645545477293293E-3</v>
      </c>
      <c r="AG437" s="22">
        <f t="shared" si="103"/>
        <v>1.6713971736583722E-3</v>
      </c>
      <c r="AH437" s="22">
        <f t="shared" si="103"/>
        <v>1.6777937133399721E-3</v>
      </c>
      <c r="AI437" s="22">
        <f t="shared" si="103"/>
        <v>1.683983949452246E-3</v>
      </c>
      <c r="AJ437" s="22">
        <f t="shared" si="103"/>
        <v>1.6900052057594883E-3</v>
      </c>
      <c r="AK437" s="22">
        <f t="shared" si="103"/>
        <v>1.6957932706573547E-3</v>
      </c>
      <c r="AL437" s="22">
        <f t="shared" si="103"/>
        <v>1.7013946045673987E-3</v>
      </c>
      <c r="AM437" s="22">
        <f t="shared" si="103"/>
        <v>1.7067288019616985E-3</v>
      </c>
      <c r="AN437" s="22">
        <f t="shared" si="103"/>
        <v>1.71192214614165E-3</v>
      </c>
      <c r="AO437" s="22">
        <f t="shared" si="103"/>
        <v>1.716885939785579E-3</v>
      </c>
      <c r="AP437" s="22">
        <f t="shared" si="103"/>
        <v>1.7216221942192923E-3</v>
      </c>
      <c r="AQ437" s="22">
        <f t="shared" si="103"/>
        <v>1.7261262787276175E-3</v>
      </c>
      <c r="AR437" s="22">
        <f t="shared" si="103"/>
        <v>1.7303970448887078E-3</v>
      </c>
      <c r="AS437" s="22">
        <f t="shared" si="103"/>
        <v>1.7344951258144805E-3</v>
      </c>
      <c r="AT437" s="22">
        <f t="shared" si="103"/>
        <v>1.7380369167964555E-3</v>
      </c>
      <c r="AU437" s="22">
        <f t="shared" si="103"/>
        <v>1.7412852359372415E-3</v>
      </c>
      <c r="AV437" s="22">
        <f t="shared" si="103"/>
        <v>1.7442901619241858E-3</v>
      </c>
      <c r="AW437" s="22">
        <f t="shared" si="103"/>
        <v>1.7470262121461449E-3</v>
      </c>
      <c r="AY437" s="79"/>
    </row>
    <row r="438" spans="1:51" x14ac:dyDescent="0.25">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5">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5">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0.12233950618032063</v>
      </c>
      <c r="R440" s="22">
        <f t="shared" si="103"/>
        <v>0.12056837226162823</v>
      </c>
      <c r="S440" s="22">
        <f t="shared" si="103"/>
        <v>0.10749993250765247</v>
      </c>
      <c r="T440" s="22">
        <f t="shared" si="103"/>
        <v>0.10909460476481191</v>
      </c>
      <c r="U440" s="22">
        <f t="shared" si="103"/>
        <v>0.10967897190302667</v>
      </c>
      <c r="V440" s="22">
        <f t="shared" si="103"/>
        <v>0.10993607646040858</v>
      </c>
      <c r="W440" s="22">
        <f t="shared" si="103"/>
        <v>0.11039656933692092</v>
      </c>
      <c r="X440" s="22">
        <f t="shared" si="103"/>
        <v>0.11062930408961913</v>
      </c>
      <c r="Y440" s="22">
        <f t="shared" si="103"/>
        <v>0.11044894472785742</v>
      </c>
      <c r="Z440" s="22">
        <f t="shared" si="103"/>
        <v>0.11026722170212108</v>
      </c>
      <c r="AA440" s="22">
        <f t="shared" si="103"/>
        <v>0.11016137280346233</v>
      </c>
      <c r="AB440" s="22">
        <f t="shared" si="103"/>
        <v>0.11093231987781835</v>
      </c>
      <c r="AC440" s="22">
        <f t="shared" si="103"/>
        <v>0.11129462358625096</v>
      </c>
      <c r="AD440" s="22">
        <f t="shared" si="103"/>
        <v>0.11221759192072639</v>
      </c>
      <c r="AE440" s="22">
        <f t="shared" si="103"/>
        <v>0.11324767647428659</v>
      </c>
      <c r="AF440" s="22">
        <f t="shared" si="103"/>
        <v>0.11487834124486472</v>
      </c>
      <c r="AG440" s="22">
        <f t="shared" si="103"/>
        <v>0.11677360265456475</v>
      </c>
      <c r="AH440" s="22">
        <f t="shared" si="103"/>
        <v>0.11769292685587922</v>
      </c>
      <c r="AI440" s="22">
        <f t="shared" si="103"/>
        <v>0.11857685478458881</v>
      </c>
      <c r="AJ440" s="22">
        <f t="shared" si="103"/>
        <v>0.1197479550652055</v>
      </c>
      <c r="AK440" s="22">
        <f t="shared" si="103"/>
        <v>0.12085246107990889</v>
      </c>
      <c r="AL440" s="22">
        <f t="shared" si="103"/>
        <v>0.12225601493093669</v>
      </c>
      <c r="AM440" s="22">
        <f t="shared" si="103"/>
        <v>0.12350409916269037</v>
      </c>
      <c r="AN440" s="22">
        <f t="shared" si="103"/>
        <v>0.12523827638032828</v>
      </c>
      <c r="AO440" s="22">
        <f t="shared" si="103"/>
        <v>0.12694922306936196</v>
      </c>
      <c r="AP440" s="22">
        <f t="shared" si="103"/>
        <v>0.12869906094221986</v>
      </c>
      <c r="AQ440" s="22">
        <f t="shared" si="103"/>
        <v>0.1305043942582346</v>
      </c>
      <c r="AR440" s="22">
        <f t="shared" si="103"/>
        <v>0.13239884504080182</v>
      </c>
      <c r="AS440" s="22">
        <f t="shared" si="103"/>
        <v>0.13456730614075865</v>
      </c>
      <c r="AT440" s="22">
        <f t="shared" si="103"/>
        <v>0.13483756735248184</v>
      </c>
      <c r="AU440" s="22">
        <f t="shared" si="103"/>
        <v>0.1348033826746983</v>
      </c>
      <c r="AV440" s="22">
        <f t="shared" si="103"/>
        <v>0.13478775889442043</v>
      </c>
      <c r="AW440" s="22">
        <f t="shared" si="103"/>
        <v>0.13467936527133467</v>
      </c>
      <c r="AY440" s="79"/>
    </row>
    <row r="441" spans="1:51" x14ac:dyDescent="0.25">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1.2355059245839611E-2</v>
      </c>
      <c r="P441" s="22">
        <f t="shared" si="103"/>
        <v>1.2094642930917434E-2</v>
      </c>
      <c r="Q441" s="22">
        <f t="shared" si="103"/>
        <v>1.1905551806853844E-2</v>
      </c>
      <c r="R441" s="22">
        <f t="shared" si="103"/>
        <v>1.1733192711380727E-2</v>
      </c>
      <c r="S441" s="22">
        <f t="shared" si="103"/>
        <v>1.0461428655897439E-2</v>
      </c>
      <c r="T441" s="22">
        <f t="shared" si="103"/>
        <v>1.0616615265401821E-2</v>
      </c>
      <c r="U441" s="22">
        <f t="shared" si="103"/>
        <v>1.0673483348782705E-2</v>
      </c>
      <c r="V441" s="22">
        <f t="shared" si="103"/>
        <v>1.0698503652716063E-2</v>
      </c>
      <c r="W441" s="22">
        <f t="shared" si="103"/>
        <v>1.0743316828518201E-2</v>
      </c>
      <c r="X441" s="22">
        <f t="shared" ref="L441:AW448" si="105">X1544</f>
        <v>1.0765965568422542E-2</v>
      </c>
      <c r="Y441" s="22">
        <f t="shared" si="105"/>
        <v>1.0748413775119234E-2</v>
      </c>
      <c r="Z441" s="22">
        <f t="shared" si="105"/>
        <v>1.0730729275933722E-2</v>
      </c>
      <c r="AA441" s="22">
        <f t="shared" si="105"/>
        <v>1.0720428518753761E-2</v>
      </c>
      <c r="AB441" s="22">
        <f t="shared" si="105"/>
        <v>1.0795453754841925E-2</v>
      </c>
      <c r="AC441" s="22">
        <f t="shared" si="105"/>
        <v>1.0830711585327214E-2</v>
      </c>
      <c r="AD441" s="22">
        <f t="shared" si="105"/>
        <v>1.0920530873186578E-2</v>
      </c>
      <c r="AE441" s="22">
        <f t="shared" si="105"/>
        <v>1.1020774248370509E-2</v>
      </c>
      <c r="AF441" s="22">
        <f t="shared" si="105"/>
        <v>1.1179463493667238E-2</v>
      </c>
      <c r="AG441" s="22">
        <f t="shared" si="105"/>
        <v>1.1363902139900257E-2</v>
      </c>
      <c r="AH441" s="22">
        <f t="shared" si="105"/>
        <v>1.1453366796475805E-2</v>
      </c>
      <c r="AI441" s="22">
        <f t="shared" si="105"/>
        <v>1.1539386840837152E-2</v>
      </c>
      <c r="AJ441" s="22">
        <f t="shared" si="105"/>
        <v>1.1653353256897004E-2</v>
      </c>
      <c r="AK441" s="22">
        <f t="shared" si="105"/>
        <v>1.1760839006918352E-2</v>
      </c>
      <c r="AL441" s="22">
        <f t="shared" si="105"/>
        <v>1.1897426799438055E-2</v>
      </c>
      <c r="AM441" s="22">
        <f t="shared" si="105"/>
        <v>1.2018884960782591E-2</v>
      </c>
      <c r="AN441" s="22">
        <f t="shared" si="105"/>
        <v>1.2187647589891319E-2</v>
      </c>
      <c r="AO441" s="22">
        <f t="shared" si="105"/>
        <v>1.2354149524393423E-2</v>
      </c>
      <c r="AP441" s="22">
        <f t="shared" si="105"/>
        <v>1.2524436180759343E-2</v>
      </c>
      <c r="AQ441" s="22">
        <f t="shared" si="105"/>
        <v>1.2700123413718845E-2</v>
      </c>
      <c r="AR441" s="22">
        <f t="shared" si="105"/>
        <v>1.2884483173224048E-2</v>
      </c>
      <c r="AS441" s="22">
        <f t="shared" si="105"/>
        <v>1.3095508432134534E-2</v>
      </c>
      <c r="AT441" s="22">
        <f t="shared" si="105"/>
        <v>1.3121809084785618E-2</v>
      </c>
      <c r="AU441" s="22">
        <f t="shared" si="105"/>
        <v>1.3118482379741109E-2</v>
      </c>
      <c r="AV441" s="22">
        <f t="shared" si="105"/>
        <v>1.3116961940993847E-2</v>
      </c>
      <c r="AW441" s="22">
        <f t="shared" si="105"/>
        <v>1.3106413542234763E-2</v>
      </c>
      <c r="AY441" s="79"/>
    </row>
    <row r="442" spans="1:51" x14ac:dyDescent="0.25">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6.5763803942104529E-2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7.1969839340941866E-2</v>
      </c>
      <c r="S442" s="22">
        <f t="shared" si="105"/>
        <v>6.9069905475160995E-2</v>
      </c>
      <c r="T442" s="22">
        <f t="shared" si="105"/>
        <v>7.1030076379784493E-2</v>
      </c>
      <c r="U442" s="22">
        <f t="shared" si="105"/>
        <v>7.2686290115573982E-2</v>
      </c>
      <c r="V442" s="22">
        <f t="shared" si="105"/>
        <v>7.4246555552348034E-2</v>
      </c>
      <c r="W442" s="22">
        <f t="shared" si="105"/>
        <v>7.5899896451039159E-2</v>
      </c>
      <c r="X442" s="22">
        <f t="shared" si="105"/>
        <v>7.7490807110569715E-2</v>
      </c>
      <c r="Y442" s="22">
        <f t="shared" si="105"/>
        <v>7.8907267467113157E-2</v>
      </c>
      <c r="Z442" s="22">
        <f t="shared" si="105"/>
        <v>8.0298980848646132E-2</v>
      </c>
      <c r="AA442" s="22">
        <f t="shared" si="105"/>
        <v>8.1695750254575622E-2</v>
      </c>
      <c r="AB442" s="22">
        <f t="shared" si="105"/>
        <v>8.3424117314487733E-2</v>
      </c>
      <c r="AC442" s="22">
        <f t="shared" si="105"/>
        <v>8.4971949551581563E-2</v>
      </c>
      <c r="AD442" s="22">
        <f t="shared" si="105"/>
        <v>8.6763717936872528E-2</v>
      </c>
      <c r="AE442" s="22">
        <f t="shared" si="105"/>
        <v>8.8618155554364086E-2</v>
      </c>
      <c r="AF442" s="22">
        <f t="shared" si="105"/>
        <v>9.0755656410270003E-2</v>
      </c>
      <c r="AG442" s="22">
        <f t="shared" si="105"/>
        <v>9.304148299805591E-2</v>
      </c>
      <c r="AH442" s="22">
        <f t="shared" si="105"/>
        <v>9.4915533397556248E-2</v>
      </c>
      <c r="AI442" s="22">
        <f t="shared" si="105"/>
        <v>9.6794552851364055E-2</v>
      </c>
      <c r="AJ442" s="22">
        <f t="shared" si="105"/>
        <v>9.8831584226043614E-2</v>
      </c>
      <c r="AK442" s="22">
        <f t="shared" si="105"/>
        <v>0.10086365040438827</v>
      </c>
      <c r="AL442" s="22">
        <f t="shared" si="105"/>
        <v>0.10307024501965835</v>
      </c>
      <c r="AM442" s="22">
        <f t="shared" si="105"/>
        <v>0.10523180998629976</v>
      </c>
      <c r="AN442" s="22">
        <f t="shared" si="105"/>
        <v>0.10767470905586386</v>
      </c>
      <c r="AO442" s="22">
        <f t="shared" si="105"/>
        <v>0.11014787634096397</v>
      </c>
      <c r="AP442" s="22">
        <f t="shared" si="105"/>
        <v>0.11268488022429619</v>
      </c>
      <c r="AQ442" s="22">
        <f t="shared" si="105"/>
        <v>0.11529712187773757</v>
      </c>
      <c r="AR442" s="22">
        <f t="shared" si="105"/>
        <v>0.11800616785450584</v>
      </c>
      <c r="AS442" s="22">
        <f t="shared" si="105"/>
        <v>0.12092114824539603</v>
      </c>
      <c r="AT442" s="22">
        <f t="shared" si="105"/>
        <v>0.12280790074300332</v>
      </c>
      <c r="AU442" s="22">
        <f t="shared" si="105"/>
        <v>0.12453769793597573</v>
      </c>
      <c r="AV442" s="22">
        <f t="shared" si="105"/>
        <v>0.12629345508606429</v>
      </c>
      <c r="AW442" s="22">
        <f t="shared" si="105"/>
        <v>0.12800911050424035</v>
      </c>
      <c r="AY442" s="79"/>
    </row>
    <row r="443" spans="1:51" x14ac:dyDescent="0.25">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0.32172327535887091</v>
      </c>
      <c r="P443" s="22">
        <f t="shared" si="105"/>
        <v>0.31753924052538912</v>
      </c>
      <c r="Q443" s="22">
        <f t="shared" si="105"/>
        <v>0.31577785743754244</v>
      </c>
      <c r="R443" s="22">
        <f t="shared" si="105"/>
        <v>0.31441607582114939</v>
      </c>
      <c r="S443" s="22">
        <f t="shared" si="105"/>
        <v>0.26927747691303766</v>
      </c>
      <c r="T443" s="22">
        <f t="shared" si="105"/>
        <v>0.28013919169410711</v>
      </c>
      <c r="U443" s="22">
        <f t="shared" si="105"/>
        <v>0.28707035676242876</v>
      </c>
      <c r="V443" s="22">
        <f t="shared" si="105"/>
        <v>0.29273066081611399</v>
      </c>
      <c r="W443" s="22">
        <f t="shared" si="105"/>
        <v>0.29923497122681597</v>
      </c>
      <c r="X443" s="22">
        <f t="shared" si="105"/>
        <v>0.30483844983416553</v>
      </c>
      <c r="Y443" s="22">
        <f t="shared" si="105"/>
        <v>0.30888309056067237</v>
      </c>
      <c r="Z443" s="22">
        <f t="shared" si="105"/>
        <v>0.31305870720689966</v>
      </c>
      <c r="AA443" s="22">
        <f t="shared" si="105"/>
        <v>0.31770528341597637</v>
      </c>
      <c r="AB443" s="22">
        <f t="shared" si="105"/>
        <v>0.32633238923067143</v>
      </c>
      <c r="AC443" s="22">
        <f t="shared" si="105"/>
        <v>0.33342204428164046</v>
      </c>
      <c r="AD443" s="22">
        <f t="shared" si="105"/>
        <v>0.34314648473623283</v>
      </c>
      <c r="AE443" s="22">
        <f t="shared" si="105"/>
        <v>0.35355495419934724</v>
      </c>
      <c r="AF443" s="22">
        <f t="shared" si="105"/>
        <v>0.36693521225104381</v>
      </c>
      <c r="AG443" s="22">
        <f t="shared" si="105"/>
        <v>0.38183998181822304</v>
      </c>
      <c r="AH443" s="22">
        <f t="shared" si="105"/>
        <v>0.39249224596513771</v>
      </c>
      <c r="AI443" s="22">
        <f t="shared" si="105"/>
        <v>0.403192611084571</v>
      </c>
      <c r="AJ443" s="22">
        <f t="shared" si="105"/>
        <v>0.41549731026617959</v>
      </c>
      <c r="AK443" s="22">
        <f t="shared" si="105"/>
        <v>0.42773887618987877</v>
      </c>
      <c r="AL443" s="22">
        <f t="shared" si="105"/>
        <v>0.44172128269010674</v>
      </c>
      <c r="AM443" s="22">
        <f t="shared" si="105"/>
        <v>0.45523265445104122</v>
      </c>
      <c r="AN443" s="22">
        <f t="shared" si="105"/>
        <v>0.47150326475822557</v>
      </c>
      <c r="AO443" s="22">
        <f t="shared" si="105"/>
        <v>0.48801993484338602</v>
      </c>
      <c r="AP443" s="22">
        <f t="shared" si="105"/>
        <v>0.5051118283717444</v>
      </c>
      <c r="AQ443" s="22">
        <f t="shared" si="105"/>
        <v>0.52288503097279992</v>
      </c>
      <c r="AR443" s="22">
        <f t="shared" si="105"/>
        <v>0.54154158244862627</v>
      </c>
      <c r="AS443" s="22">
        <f t="shared" si="105"/>
        <v>0.56210797467081697</v>
      </c>
      <c r="AT443" s="22">
        <f t="shared" si="105"/>
        <v>0.57275616434258303</v>
      </c>
      <c r="AU443" s="22">
        <f t="shared" si="105"/>
        <v>0.5819372316343443</v>
      </c>
      <c r="AV443" s="22">
        <f t="shared" si="105"/>
        <v>0.59140814115405727</v>
      </c>
      <c r="AW443" s="22">
        <f t="shared" si="105"/>
        <v>0.60054550095364956</v>
      </c>
      <c r="AY443" s="79"/>
    </row>
    <row r="444" spans="1:51" x14ac:dyDescent="0.25">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8.9462716962405986E-2</v>
      </c>
      <c r="T444" s="22">
        <f t="shared" si="105"/>
        <v>9.0651396308437951E-2</v>
      </c>
      <c r="U444" s="22">
        <f t="shared" si="105"/>
        <v>9.1622064867176986E-2</v>
      </c>
      <c r="V444" s="22">
        <f t="shared" si="105"/>
        <v>9.2527999404262984E-2</v>
      </c>
      <c r="W444" s="22">
        <f t="shared" si="105"/>
        <v>9.3511116939219485E-2</v>
      </c>
      <c r="X444" s="22">
        <f t="shared" si="105"/>
        <v>9.4454632543911218E-2</v>
      </c>
      <c r="Y444" s="22">
        <f t="shared" si="105"/>
        <v>9.5261729847458523E-2</v>
      </c>
      <c r="Z444" s="22">
        <f t="shared" si="105"/>
        <v>9.6043167100600346E-2</v>
      </c>
      <c r="AA444" s="22">
        <f t="shared" si="105"/>
        <v>9.6820082618555486E-2</v>
      </c>
      <c r="AB444" s="22">
        <f t="shared" si="105"/>
        <v>9.7828799256679019E-2</v>
      </c>
      <c r="AC444" s="22">
        <f t="shared" si="105"/>
        <v>9.8695038380228889E-2</v>
      </c>
      <c r="AD444" s="22">
        <f t="shared" si="105"/>
        <v>9.9735260125350944E-2</v>
      </c>
      <c r="AE444" s="22">
        <f t="shared" si="105"/>
        <v>0.10081690070402227</v>
      </c>
      <c r="AF444" s="22">
        <f t="shared" si="105"/>
        <v>0.10209644254737262</v>
      </c>
      <c r="AG444" s="22">
        <f t="shared" si="105"/>
        <v>0.1034753800390871</v>
      </c>
      <c r="AH444" s="22">
        <f t="shared" si="105"/>
        <v>0.10455566334732354</v>
      </c>
      <c r="AI444" s="22">
        <f t="shared" si="105"/>
        <v>0.10563572789091812</v>
      </c>
      <c r="AJ444" s="22">
        <f t="shared" si="105"/>
        <v>0.10682289825342051</v>
      </c>
      <c r="AK444" s="22">
        <f t="shared" si="105"/>
        <v>0.10800167046327296</v>
      </c>
      <c r="AL444" s="22">
        <f t="shared" si="105"/>
        <v>0.10929716165195881</v>
      </c>
      <c r="AM444" s="22">
        <f t="shared" si="105"/>
        <v>0.11055534614063188</v>
      </c>
      <c r="AN444" s="22">
        <f t="shared" si="105"/>
        <v>0.11200286016771083</v>
      </c>
      <c r="AO444" s="22">
        <f t="shared" si="105"/>
        <v>0.11346432359154421</v>
      </c>
      <c r="AP444" s="22">
        <f t="shared" si="105"/>
        <v>0.11496258949291976</v>
      </c>
      <c r="AQ444" s="22">
        <f t="shared" si="105"/>
        <v>0.11650501801176535</v>
      </c>
      <c r="AR444" s="22">
        <f t="shared" si="105"/>
        <v>0.11810583508751735</v>
      </c>
      <c r="AS444" s="22">
        <f t="shared" si="105"/>
        <v>0.119839114487825</v>
      </c>
      <c r="AT444" s="22">
        <f t="shared" si="105"/>
        <v>0.1208654455702753</v>
      </c>
      <c r="AU444" s="22">
        <f t="shared" si="105"/>
        <v>0.12178118528960818</v>
      </c>
      <c r="AV444" s="22">
        <f t="shared" si="105"/>
        <v>0.12271067647855134</v>
      </c>
      <c r="AW444" s="22">
        <f t="shared" si="105"/>
        <v>0.12360921243640238</v>
      </c>
      <c r="AY444" s="79"/>
    </row>
    <row r="445" spans="1:51" x14ac:dyDescent="0.25">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2.7015470851155701E-2</v>
      </c>
      <c r="T445" s="22">
        <f t="shared" si="105"/>
        <v>2.7374421856830977E-2</v>
      </c>
      <c r="U445" s="22">
        <f t="shared" si="105"/>
        <v>2.7667539135683199E-2</v>
      </c>
      <c r="V445" s="22">
        <f t="shared" si="105"/>
        <v>2.7941108382300052E-2</v>
      </c>
      <c r="W445" s="22">
        <f t="shared" si="105"/>
        <v>2.8237984936139111E-2</v>
      </c>
      <c r="X445" s="22">
        <f t="shared" si="105"/>
        <v>2.8522902711740218E-2</v>
      </c>
      <c r="Y445" s="22">
        <f t="shared" si="105"/>
        <v>2.8766625621331601E-2</v>
      </c>
      <c r="Z445" s="22">
        <f t="shared" si="105"/>
        <v>2.9002599846696699E-2</v>
      </c>
      <c r="AA445" s="22">
        <f t="shared" si="105"/>
        <v>2.9237208622751944E-2</v>
      </c>
      <c r="AB445" s="22">
        <f t="shared" si="105"/>
        <v>2.9541815456297509E-2</v>
      </c>
      <c r="AC445" s="22">
        <f t="shared" si="105"/>
        <v>2.9803397695100139E-2</v>
      </c>
      <c r="AD445" s="22">
        <f t="shared" si="105"/>
        <v>3.011751827167387E-2</v>
      </c>
      <c r="AE445" s="22">
        <f t="shared" si="105"/>
        <v>3.0444146285182588E-2</v>
      </c>
      <c r="AF445" s="22">
        <f t="shared" si="105"/>
        <v>3.0830535459864049E-2</v>
      </c>
      <c r="AG445" s="22">
        <f t="shared" si="105"/>
        <v>3.1246939598681252E-2</v>
      </c>
      <c r="AH445" s="22">
        <f t="shared" si="105"/>
        <v>3.1573157750952617E-2</v>
      </c>
      <c r="AI445" s="22">
        <f t="shared" si="105"/>
        <v>3.18993098418522E-2</v>
      </c>
      <c r="AJ445" s="22">
        <f t="shared" si="105"/>
        <v>3.2257805172784482E-2</v>
      </c>
      <c r="AK445" s="22">
        <f t="shared" si="105"/>
        <v>3.2613764474677835E-2</v>
      </c>
      <c r="AL445" s="22">
        <f t="shared" si="105"/>
        <v>3.3004969947015315E-2</v>
      </c>
      <c r="AM445" s="22">
        <f t="shared" si="105"/>
        <v>3.3384909742420886E-2</v>
      </c>
      <c r="AN445" s="22">
        <f t="shared" si="105"/>
        <v>3.3822022255129661E-2</v>
      </c>
      <c r="AO445" s="22">
        <f t="shared" si="105"/>
        <v>3.4263347131761691E-2</v>
      </c>
      <c r="AP445" s="22">
        <f t="shared" si="105"/>
        <v>3.471578542293164E-2</v>
      </c>
      <c r="AQ445" s="22">
        <f t="shared" si="105"/>
        <v>3.5181559704170771E-2</v>
      </c>
      <c r="AR445" s="22">
        <f t="shared" si="105"/>
        <v>3.5664965848276414E-2</v>
      </c>
      <c r="AS445" s="22">
        <f t="shared" si="105"/>
        <v>3.6188372253825173E-2</v>
      </c>
      <c r="AT445" s="22">
        <f t="shared" si="105"/>
        <v>3.6498298202678525E-2</v>
      </c>
      <c r="AU445" s="22">
        <f t="shared" si="105"/>
        <v>3.677482836557619E-2</v>
      </c>
      <c r="AV445" s="22">
        <f t="shared" si="105"/>
        <v>3.705551112342103E-2</v>
      </c>
      <c r="AW445" s="22">
        <f t="shared" si="105"/>
        <v>3.732684618681107E-2</v>
      </c>
      <c r="AY445" s="79"/>
    </row>
    <row r="446" spans="1:51" x14ac:dyDescent="0.25">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1.4524516177783782E-3</v>
      </c>
      <c r="T446" s="22">
        <f t="shared" si="105"/>
        <v>1.471750151265679E-3</v>
      </c>
      <c r="U446" s="22">
        <f t="shared" si="105"/>
        <v>1.4875092201419302E-3</v>
      </c>
      <c r="V446" s="22">
        <f t="shared" si="105"/>
        <v>1.5022173145154195E-3</v>
      </c>
      <c r="W446" s="22">
        <f t="shared" si="105"/>
        <v>1.5181784959169848E-3</v>
      </c>
      <c r="X446" s="22">
        <f t="shared" si="105"/>
        <v>1.5334967291762047E-3</v>
      </c>
      <c r="Y446" s="22">
        <f t="shared" si="105"/>
        <v>1.5466001740976735E-3</v>
      </c>
      <c r="Z446" s="22">
        <f t="shared" si="105"/>
        <v>1.5592870211000409E-3</v>
      </c>
      <c r="AA446" s="22">
        <f t="shared" si="105"/>
        <v>1.5719004564979985E-3</v>
      </c>
      <c r="AB446" s="22">
        <f t="shared" si="105"/>
        <v>1.5882772463236207E-3</v>
      </c>
      <c r="AC446" s="22">
        <f t="shared" si="105"/>
        <v>1.6023408748283494E-3</v>
      </c>
      <c r="AD446" s="22">
        <f t="shared" si="105"/>
        <v>1.6192291586615538E-3</v>
      </c>
      <c r="AE446" s="22">
        <f t="shared" si="105"/>
        <v>1.6367898885576305E-3</v>
      </c>
      <c r="AF446" s="22">
        <f t="shared" si="105"/>
        <v>1.6575635994786871E-3</v>
      </c>
      <c r="AG446" s="22">
        <f t="shared" si="105"/>
        <v>1.6799510258688063E-3</v>
      </c>
      <c r="AH446" s="22">
        <f t="shared" si="105"/>
        <v>1.6974897201090711E-3</v>
      </c>
      <c r="AI446" s="22">
        <f t="shared" si="105"/>
        <v>1.7150248626456904E-3</v>
      </c>
      <c r="AJ446" s="22">
        <f t="shared" si="105"/>
        <v>1.7342988973736962E-3</v>
      </c>
      <c r="AK446" s="22">
        <f t="shared" si="105"/>
        <v>1.7534365858021821E-3</v>
      </c>
      <c r="AL446" s="22">
        <f t="shared" si="105"/>
        <v>1.7744692386961816E-3</v>
      </c>
      <c r="AM446" s="22">
        <f t="shared" si="105"/>
        <v>1.7948962071371785E-3</v>
      </c>
      <c r="AN446" s="22">
        <f t="shared" si="105"/>
        <v>1.8183969922885078E-3</v>
      </c>
      <c r="AO446" s="22">
        <f t="shared" si="105"/>
        <v>1.8421242497019253E-3</v>
      </c>
      <c r="AP446" s="22">
        <f t="shared" si="105"/>
        <v>1.8664490053789697E-3</v>
      </c>
      <c r="AQ446" s="22">
        <f t="shared" si="105"/>
        <v>1.8914907531994186E-3</v>
      </c>
      <c r="AR446" s="22">
        <f t="shared" si="105"/>
        <v>1.9174804551712499E-3</v>
      </c>
      <c r="AS446" s="22">
        <f t="shared" si="105"/>
        <v>1.9456207191216137E-3</v>
      </c>
      <c r="AT446" s="22">
        <f t="shared" si="105"/>
        <v>1.9622834842565875E-3</v>
      </c>
      <c r="AU446" s="22">
        <f t="shared" si="105"/>
        <v>1.9771507684389787E-3</v>
      </c>
      <c r="AV446" s="22">
        <f t="shared" si="105"/>
        <v>1.9922413114822732E-3</v>
      </c>
      <c r="AW446" s="22">
        <f t="shared" si="105"/>
        <v>2.0068292879033478E-3</v>
      </c>
      <c r="AY446" s="79"/>
    </row>
    <row r="447" spans="1:51" x14ac:dyDescent="0.25">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2.4027283638232224E-2</v>
      </c>
      <c r="T447" s="22">
        <f t="shared" si="105"/>
        <v>2.4491142479241869E-2</v>
      </c>
      <c r="U447" s="22">
        <f t="shared" si="105"/>
        <v>2.4732641326593474E-2</v>
      </c>
      <c r="V447" s="22">
        <f t="shared" si="105"/>
        <v>2.4898518821909504E-2</v>
      </c>
      <c r="W447" s="22">
        <f t="shared" si="105"/>
        <v>2.5105374251779448E-2</v>
      </c>
      <c r="X447" s="22">
        <f t="shared" si="105"/>
        <v>2.52587971042613E-2</v>
      </c>
      <c r="Y447" s="22">
        <f t="shared" si="105"/>
        <v>2.5313171199770612E-2</v>
      </c>
      <c r="Z447" s="22">
        <f t="shared" si="105"/>
        <v>2.5359142377663044E-2</v>
      </c>
      <c r="AA447" s="22">
        <f t="shared" si="105"/>
        <v>2.5413999062825866E-2</v>
      </c>
      <c r="AB447" s="22">
        <f t="shared" si="105"/>
        <v>2.5655086138679447E-2</v>
      </c>
      <c r="AC447" s="22">
        <f t="shared" si="105"/>
        <v>2.5798798140044769E-2</v>
      </c>
      <c r="AD447" s="22">
        <f t="shared" si="105"/>
        <v>2.5843723496566915E-2</v>
      </c>
      <c r="AE447" s="22">
        <f t="shared" si="105"/>
        <v>2.5900266238203924E-2</v>
      </c>
      <c r="AF447" s="22">
        <f t="shared" si="105"/>
        <v>2.6074586738300744E-2</v>
      </c>
      <c r="AG447" s="22">
        <f t="shared" si="105"/>
        <v>2.6291370966818602E-2</v>
      </c>
      <c r="AH447" s="22">
        <f t="shared" si="105"/>
        <v>2.6285162221788675E-2</v>
      </c>
      <c r="AI447" s="22">
        <f t="shared" si="105"/>
        <v>2.625985431205673E-2</v>
      </c>
      <c r="AJ447" s="22">
        <f t="shared" si="105"/>
        <v>2.6282959302882922E-2</v>
      </c>
      <c r="AK447" s="22">
        <f t="shared" si="105"/>
        <v>2.6279482800097263E-2</v>
      </c>
      <c r="AL447" s="22">
        <f t="shared" si="105"/>
        <v>2.6324619046553699E-2</v>
      </c>
      <c r="AM447" s="22">
        <f t="shared" si="105"/>
        <v>2.6324164681477795E-2</v>
      </c>
      <c r="AN447" s="22">
        <f t="shared" si="105"/>
        <v>2.6542515814287803E-2</v>
      </c>
      <c r="AO447" s="22">
        <f t="shared" si="105"/>
        <v>2.6746713869669723E-2</v>
      </c>
      <c r="AP447" s="22">
        <f t="shared" si="105"/>
        <v>2.6949098432765623E-2</v>
      </c>
      <c r="AQ447" s="22">
        <f t="shared" si="105"/>
        <v>2.715268449456202E-2</v>
      </c>
      <c r="AR447" s="22">
        <f t="shared" si="105"/>
        <v>2.7363744760657248E-2</v>
      </c>
      <c r="AS447" s="22">
        <f t="shared" si="105"/>
        <v>2.7618066003622831E-2</v>
      </c>
      <c r="AT447" s="22">
        <f t="shared" si="105"/>
        <v>2.7491808254373144E-2</v>
      </c>
      <c r="AU447" s="22">
        <f t="shared" si="105"/>
        <v>2.7300215405932585E-2</v>
      </c>
      <c r="AV447" s="22">
        <f t="shared" si="105"/>
        <v>2.7106459051467597E-2</v>
      </c>
      <c r="AW447" s="22">
        <f t="shared" si="105"/>
        <v>2.688923798723885E-2</v>
      </c>
      <c r="AY447" s="79"/>
    </row>
    <row r="448" spans="1:51" x14ac:dyDescent="0.25">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3.1895459096967733E-2</v>
      </c>
      <c r="T448" s="22">
        <f t="shared" si="106"/>
        <v>3.2511217037521946E-2</v>
      </c>
      <c r="U448" s="22">
        <f t="shared" si="106"/>
        <v>3.2831799119277187E-2</v>
      </c>
      <c r="V448" s="22">
        <f t="shared" si="106"/>
        <v>3.3051996247950577E-2</v>
      </c>
      <c r="W448" s="22">
        <f t="shared" si="106"/>
        <v>3.3326590288697826E-2</v>
      </c>
      <c r="X448" s="22">
        <f t="shared" si="106"/>
        <v>3.353025427292318E-2</v>
      </c>
      <c r="Y448" s="22">
        <f t="shared" si="106"/>
        <v>3.3602434164972751E-2</v>
      </c>
      <c r="Z448" s="22">
        <f t="shared" si="106"/>
        <v>3.3663459449652634E-2</v>
      </c>
      <c r="AA448" s="22">
        <f t="shared" si="106"/>
        <v>3.3736279964203933E-2</v>
      </c>
      <c r="AB448" s="22">
        <f t="shared" si="106"/>
        <v>3.4056315432319011E-2</v>
      </c>
      <c r="AC448" s="22">
        <f t="shared" si="106"/>
        <v>3.4247088568821089E-2</v>
      </c>
      <c r="AD448" s="22">
        <f t="shared" si="106"/>
        <v>3.4306725558709068E-2</v>
      </c>
      <c r="AE448" s="22">
        <f t="shared" si="106"/>
        <v>3.4381784259903403E-2</v>
      </c>
      <c r="AF448" s="22">
        <f t="shared" si="106"/>
        <v>3.4613189210388688E-2</v>
      </c>
      <c r="AG448" s="22">
        <f t="shared" si="106"/>
        <v>3.4900963417313899E-2</v>
      </c>
      <c r="AH448" s="22">
        <f t="shared" si="106"/>
        <v>3.4892721504656304E-2</v>
      </c>
      <c r="AI448" s="22">
        <f t="shared" si="106"/>
        <v>3.4859126054923452E-2</v>
      </c>
      <c r="AJ448" s="22">
        <f t="shared" si="106"/>
        <v>3.4889797199482625E-2</v>
      </c>
      <c r="AK448" s="22">
        <f t="shared" si="106"/>
        <v>3.4885182251989187E-2</v>
      </c>
      <c r="AL448" s="22">
        <f t="shared" si="106"/>
        <v>3.4945099191594942E-2</v>
      </c>
      <c r="AM448" s="22">
        <f t="shared" si="106"/>
        <v>3.494449603632728E-2</v>
      </c>
      <c r="AN448" s="22">
        <f t="shared" si="106"/>
        <v>3.5234350259142407E-2</v>
      </c>
      <c r="AO448" s="22">
        <f t="shared" si="106"/>
        <v>3.550541671930401E-2</v>
      </c>
      <c r="AP448" s="22">
        <f t="shared" si="106"/>
        <v>3.5774075825812907E-2</v>
      </c>
      <c r="AQ448" s="22">
        <f t="shared" si="106"/>
        <v>3.6044329883845774E-2</v>
      </c>
      <c r="AR448" s="22">
        <f t="shared" si="106"/>
        <v>3.6324505711691907E-2</v>
      </c>
      <c r="AS448" s="22">
        <f t="shared" si="106"/>
        <v>3.6662109118079128E-2</v>
      </c>
      <c r="AT448" s="22">
        <f t="shared" si="106"/>
        <v>3.6494505949218999E-2</v>
      </c>
      <c r="AU448" s="22">
        <f t="shared" si="106"/>
        <v>3.6240172502595688E-2</v>
      </c>
      <c r="AV448" s="22">
        <f t="shared" si="106"/>
        <v>3.5982967070152132E-2</v>
      </c>
      <c r="AW448" s="22">
        <f t="shared" si="106"/>
        <v>3.569461297763693E-2</v>
      </c>
      <c r="AY448" s="79"/>
    </row>
    <row r="449" spans="1:51" x14ac:dyDescent="0.25">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4.6315596244033502E-2</v>
      </c>
      <c r="O449" s="22">
        <f t="shared" si="106"/>
        <v>4.7281576900430188E-2</v>
      </c>
      <c r="P449" s="22">
        <f t="shared" si="106"/>
        <v>4.7947144057730852E-2</v>
      </c>
      <c r="Q449" s="22">
        <f t="shared" si="106"/>
        <v>4.8855920576585825E-2</v>
      </c>
      <c r="R449" s="22">
        <f t="shared" si="106"/>
        <v>4.9808583705724517E-2</v>
      </c>
      <c r="S449" s="22">
        <f t="shared" si="106"/>
        <v>4.6010915971909983E-2</v>
      </c>
      <c r="T449" s="22">
        <f t="shared" si="106"/>
        <v>4.802910751144409E-2</v>
      </c>
      <c r="U449" s="22">
        <f t="shared" si="106"/>
        <v>4.9655220500926189E-2</v>
      </c>
      <c r="V449" s="22">
        <f t="shared" si="106"/>
        <v>5.11609661465975E-2</v>
      </c>
      <c r="W449" s="22">
        <f t="shared" si="106"/>
        <v>5.2781963567036239E-2</v>
      </c>
      <c r="X449" s="22">
        <f t="shared" si="106"/>
        <v>5.4322256674573466E-2</v>
      </c>
      <c r="Y449" s="22">
        <f t="shared" si="106"/>
        <v>5.5674921696077649E-2</v>
      </c>
      <c r="Z449" s="22">
        <f t="shared" si="106"/>
        <v>5.7030253906482163E-2</v>
      </c>
      <c r="AA449" s="22">
        <f t="shared" si="106"/>
        <v>5.8427680173914358E-2</v>
      </c>
      <c r="AB449" s="22">
        <f t="shared" si="106"/>
        <v>6.0286217391837323E-2</v>
      </c>
      <c r="AC449" s="22">
        <f t="shared" si="106"/>
        <v>6.1954560287961084E-2</v>
      </c>
      <c r="AD449" s="22">
        <f t="shared" si="106"/>
        <v>6.4120605214801743E-2</v>
      </c>
      <c r="AE449" s="22">
        <f t="shared" si="106"/>
        <v>6.639604352616281E-2</v>
      </c>
      <c r="AF449" s="22">
        <f t="shared" si="106"/>
        <v>6.9069532953596913E-2</v>
      </c>
      <c r="AG449" s="22">
        <f t="shared" si="106"/>
        <v>7.1971064313873803E-2</v>
      </c>
      <c r="AH449" s="22">
        <f t="shared" si="106"/>
        <v>7.4367676941330188E-2</v>
      </c>
      <c r="AI449" s="22">
        <f t="shared" si="106"/>
        <v>7.6799205567299494E-2</v>
      </c>
      <c r="AJ449" s="22">
        <f t="shared" si="106"/>
        <v>7.9469469622950942E-2</v>
      </c>
      <c r="AK449" s="22">
        <f t="shared" si="106"/>
        <v>8.2164483463454716E-2</v>
      </c>
      <c r="AL449" s="22">
        <f t="shared" si="106"/>
        <v>8.5125421291036757E-2</v>
      </c>
      <c r="AM449" s="22">
        <f t="shared" si="106"/>
        <v>8.8060141914649323E-2</v>
      </c>
      <c r="AN449" s="22">
        <f t="shared" si="106"/>
        <v>9.1295821609452182E-2</v>
      </c>
      <c r="AO449" s="22">
        <f t="shared" si="106"/>
        <v>9.460290633719115E-2</v>
      </c>
      <c r="AP449" s="22">
        <f t="shared" si="106"/>
        <v>9.8027988298296467E-2</v>
      </c>
      <c r="AQ449" s="22">
        <f t="shared" si="106"/>
        <v>0.10158799529532597</v>
      </c>
      <c r="AR449" s="22">
        <f t="shared" si="106"/>
        <v>0.10531404865723754</v>
      </c>
      <c r="AS449" s="22">
        <f t="shared" si="106"/>
        <v>0.10935737631598824</v>
      </c>
      <c r="AT449" s="22">
        <f t="shared" si="106"/>
        <v>0.1120135619727341</v>
      </c>
      <c r="AU449" s="22">
        <f t="shared" si="106"/>
        <v>0.11447745302560278</v>
      </c>
      <c r="AV449" s="22">
        <f t="shared" si="106"/>
        <v>0.11700195875525442</v>
      </c>
      <c r="AW449" s="22">
        <f t="shared" si="106"/>
        <v>0.11949537224086629</v>
      </c>
      <c r="AY449" s="79"/>
    </row>
    <row r="450" spans="1:51" x14ac:dyDescent="0.25">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4.4026193063540792E-3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4.4794530623989371E-3</v>
      </c>
      <c r="T450" s="22">
        <f t="shared" si="106"/>
        <v>4.4987209668437998E-3</v>
      </c>
      <c r="U450" s="22">
        <f t="shared" si="106"/>
        <v>4.5200449723130963E-3</v>
      </c>
      <c r="V450" s="22">
        <f t="shared" si="106"/>
        <v>4.5424196980427588E-3</v>
      </c>
      <c r="W450" s="22">
        <f t="shared" si="106"/>
        <v>4.5660581396037205E-3</v>
      </c>
      <c r="X450" s="22">
        <f t="shared" si="106"/>
        <v>4.5908116687551669E-3</v>
      </c>
      <c r="Y450" s="22">
        <f t="shared" si="106"/>
        <v>4.6137438741763979E-3</v>
      </c>
      <c r="Z450" s="22">
        <f t="shared" si="106"/>
        <v>4.6348378392125833E-3</v>
      </c>
      <c r="AA450" s="22">
        <f t="shared" si="106"/>
        <v>4.6540023317377969E-3</v>
      </c>
      <c r="AB450" s="22">
        <f t="shared" si="106"/>
        <v>4.6713507442051822E-3</v>
      </c>
      <c r="AC450" s="22">
        <f t="shared" si="106"/>
        <v>4.6864455111026377E-3</v>
      </c>
      <c r="AD450" s="22">
        <f t="shared" si="106"/>
        <v>4.7013710987199248E-3</v>
      </c>
      <c r="AE450" s="22">
        <f t="shared" si="106"/>
        <v>4.7159612817498633E-3</v>
      </c>
      <c r="AF450" s="22">
        <f t="shared" si="106"/>
        <v>4.7303166143113345E-3</v>
      </c>
      <c r="AG450" s="22">
        <f t="shared" si="106"/>
        <v>4.7443067334937781E-3</v>
      </c>
      <c r="AH450" s="22">
        <f t="shared" si="106"/>
        <v>4.7575297211184687E-3</v>
      </c>
      <c r="AI450" s="22">
        <f t="shared" si="106"/>
        <v>4.7704530207237717E-3</v>
      </c>
      <c r="AJ450" s="22">
        <f t="shared" si="106"/>
        <v>4.7831440491877333E-3</v>
      </c>
      <c r="AK450" s="22">
        <f t="shared" si="106"/>
        <v>4.7954681346331551E-3</v>
      </c>
      <c r="AL450" s="22">
        <f t="shared" si="106"/>
        <v>4.8075117851365569E-3</v>
      </c>
      <c r="AM450" s="22">
        <f t="shared" si="106"/>
        <v>4.8191078920025122E-3</v>
      </c>
      <c r="AN450" s="22">
        <f t="shared" si="106"/>
        <v>4.8305041120240881E-3</v>
      </c>
      <c r="AO450" s="22">
        <f t="shared" si="106"/>
        <v>4.8415171590785793E-3</v>
      </c>
      <c r="AP450" s="22">
        <f t="shared" si="106"/>
        <v>4.8521457889147152E-3</v>
      </c>
      <c r="AQ450" s="22">
        <f t="shared" si="106"/>
        <v>4.8623756093351981E-3</v>
      </c>
      <c r="AR450" s="22">
        <f t="shared" si="106"/>
        <v>4.8721994435007507E-3</v>
      </c>
      <c r="AS450" s="22">
        <f t="shared" si="106"/>
        <v>4.8817355952407689E-3</v>
      </c>
      <c r="AT450" s="22">
        <f t="shared" si="106"/>
        <v>4.8902010366186415E-3</v>
      </c>
      <c r="AU450" s="22">
        <f t="shared" si="106"/>
        <v>4.898122997985345E-3</v>
      </c>
      <c r="AV450" s="22">
        <f t="shared" si="106"/>
        <v>4.9055988543673301E-3</v>
      </c>
      <c r="AW450" s="22">
        <f t="shared" si="106"/>
        <v>4.9125725740914346E-3</v>
      </c>
      <c r="AY450" s="79"/>
    </row>
    <row r="451" spans="1:51" x14ac:dyDescent="0.25">
      <c r="A451" s="95" t="str">
        <f t="shared" si="104"/>
        <v>GS MM Leaching</v>
      </c>
      <c r="B451" s="95" t="s">
        <v>1021</v>
      </c>
      <c r="C451" s="95" t="s">
        <v>1333</v>
      </c>
      <c r="D451" t="s">
        <v>369</v>
      </c>
      <c r="E451" t="s">
        <v>64</v>
      </c>
      <c r="F451" t="s">
        <v>63</v>
      </c>
      <c r="G451" t="s">
        <v>1166</v>
      </c>
      <c r="H451" t="s">
        <v>1313</v>
      </c>
      <c r="I451" t="s">
        <v>139</v>
      </c>
      <c r="J451" t="s">
        <v>287</v>
      </c>
      <c r="K451" s="22">
        <f t="shared" si="101"/>
        <v>3.6554846257269868E-3</v>
      </c>
      <c r="L451" s="22">
        <f t="shared" si="106"/>
        <v>3.6574611346322943E-3</v>
      </c>
      <c r="M451" s="22">
        <f t="shared" si="106"/>
        <v>3.6621868932729799E-3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3.7260987500038843E-3</v>
      </c>
      <c r="T451" s="22">
        <f t="shared" si="106"/>
        <v>3.7421261787250032E-3</v>
      </c>
      <c r="U451" s="22">
        <f t="shared" si="106"/>
        <v>3.7598639134478391E-3</v>
      </c>
      <c r="V451" s="22">
        <f t="shared" si="106"/>
        <v>3.7784756583219593E-3</v>
      </c>
      <c r="W451" s="22">
        <f t="shared" si="106"/>
        <v>3.7981385873281119E-3</v>
      </c>
      <c r="X451" s="22">
        <f t="shared" si="106"/>
        <v>3.8187290685195792E-3</v>
      </c>
      <c r="Y451" s="22">
        <f t="shared" si="106"/>
        <v>3.8378045361636402E-3</v>
      </c>
      <c r="Z451" s="22">
        <f t="shared" si="106"/>
        <v>3.8553509186480825E-3</v>
      </c>
      <c r="AA451" s="22">
        <f t="shared" si="106"/>
        <v>3.8712923272638065E-3</v>
      </c>
      <c r="AB451" s="22">
        <f t="shared" si="106"/>
        <v>3.8857230841238097E-3</v>
      </c>
      <c r="AC451" s="22">
        <f t="shared" si="106"/>
        <v>3.8982792134736933E-3</v>
      </c>
      <c r="AD451" s="22">
        <f t="shared" si="106"/>
        <v>3.9106946161108309E-3</v>
      </c>
      <c r="AE451" s="22">
        <f t="shared" si="106"/>
        <v>3.9228310224963623E-3</v>
      </c>
      <c r="AF451" s="22">
        <f t="shared" si="106"/>
        <v>3.9347720755597776E-3</v>
      </c>
      <c r="AG451" s="22">
        <f t="shared" si="106"/>
        <v>3.9464093368218019E-3</v>
      </c>
      <c r="AH451" s="22">
        <f t="shared" si="106"/>
        <v>3.957408482693707E-3</v>
      </c>
      <c r="AI451" s="22">
        <f t="shared" si="106"/>
        <v>3.9681583420703905E-3</v>
      </c>
      <c r="AJ451" s="22">
        <f t="shared" si="106"/>
        <v>3.97871499366091E-3</v>
      </c>
      <c r="AK451" s="22">
        <f t="shared" si="106"/>
        <v>3.9889664147012577E-3</v>
      </c>
      <c r="AL451" s="22">
        <f t="shared" si="106"/>
        <v>3.9989845643416452E-3</v>
      </c>
      <c r="AM451" s="22">
        <f t="shared" si="106"/>
        <v>4.0086304382231782E-3</v>
      </c>
      <c r="AN451" s="22">
        <f t="shared" si="106"/>
        <v>4.0181100422251956E-3</v>
      </c>
      <c r="AO451" s="22">
        <f t="shared" si="106"/>
        <v>4.0272709152808662E-3</v>
      </c>
      <c r="AP451" s="22">
        <f t="shared" si="106"/>
        <v>4.0361120223970717E-3</v>
      </c>
      <c r="AQ451" s="22">
        <f t="shared" si="106"/>
        <v>4.044621391855921E-3</v>
      </c>
      <c r="AR451" s="22">
        <f t="shared" si="106"/>
        <v>4.0527930538188017E-3</v>
      </c>
      <c r="AS451" s="22">
        <f t="shared" si="106"/>
        <v>4.0607254157798154E-3</v>
      </c>
      <c r="AT451" s="22">
        <f t="shared" si="106"/>
        <v>4.0677671394226192E-3</v>
      </c>
      <c r="AU451" s="22">
        <f t="shared" si="106"/>
        <v>4.0743567855099586E-3</v>
      </c>
      <c r="AV451" s="22">
        <f t="shared" si="106"/>
        <v>4.0805753525385872E-3</v>
      </c>
      <c r="AW451" s="22">
        <f t="shared" si="106"/>
        <v>4.0863762322408403E-3</v>
      </c>
      <c r="AY451" s="79"/>
    </row>
    <row r="452" spans="1:51" x14ac:dyDescent="0.25">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5.6474452001515989E-4</v>
      </c>
      <c r="T452" s="22">
        <f t="shared" si="106"/>
        <v>5.6876717346118224E-4</v>
      </c>
      <c r="U452" s="22">
        <f t="shared" si="106"/>
        <v>5.7312317409291492E-4</v>
      </c>
      <c r="V452" s="22">
        <f t="shared" si="106"/>
        <v>5.7762291395904166E-4</v>
      </c>
      <c r="W452" s="22">
        <f t="shared" si="106"/>
        <v>5.8230940252943419E-4</v>
      </c>
      <c r="X452" s="22">
        <f t="shared" si="106"/>
        <v>5.8715644452601856E-4</v>
      </c>
      <c r="Y452" s="22">
        <f t="shared" si="106"/>
        <v>5.9161135009556422E-4</v>
      </c>
      <c r="Z452" s="22">
        <f t="shared" si="106"/>
        <v>5.9567621733498178E-4</v>
      </c>
      <c r="AA452" s="22">
        <f t="shared" si="106"/>
        <v>5.9933879706922013E-4</v>
      </c>
      <c r="AB452" s="22">
        <f t="shared" si="106"/>
        <v>6.0262501865546397E-4</v>
      </c>
      <c r="AC452" s="22">
        <f t="shared" si="106"/>
        <v>6.0545717219793874E-4</v>
      </c>
      <c r="AD452" s="22">
        <f t="shared" si="106"/>
        <v>6.082290967851803E-4</v>
      </c>
      <c r="AE452" s="22">
        <f t="shared" si="106"/>
        <v>6.1091159037015435E-4</v>
      </c>
      <c r="AF452" s="22">
        <f t="shared" si="106"/>
        <v>6.1352518769534805E-4</v>
      </c>
      <c r="AG452" s="22">
        <f t="shared" si="106"/>
        <v>6.1604725785710502E-4</v>
      </c>
      <c r="AH452" s="22">
        <f t="shared" si="106"/>
        <v>6.1840490856558304E-4</v>
      </c>
      <c r="AI452" s="22">
        <f t="shared" si="106"/>
        <v>6.2068651944931295E-4</v>
      </c>
      <c r="AJ452" s="22">
        <f t="shared" si="106"/>
        <v>6.2290584738368534E-4</v>
      </c>
      <c r="AK452" s="22">
        <f t="shared" si="106"/>
        <v>6.2503922511390189E-4</v>
      </c>
      <c r="AL452" s="22">
        <f t="shared" si="106"/>
        <v>6.2710377712464377E-4</v>
      </c>
      <c r="AM452" s="22">
        <f t="shared" si="106"/>
        <v>6.2906986736903142E-4</v>
      </c>
      <c r="AN452" s="22">
        <f t="shared" si="106"/>
        <v>6.3098404162491132E-4</v>
      </c>
      <c r="AO452" s="22">
        <f t="shared" si="106"/>
        <v>6.3281360763776863E-4</v>
      </c>
      <c r="AP452" s="22">
        <f t="shared" si="106"/>
        <v>6.3455930674650649E-4</v>
      </c>
      <c r="AQ452" s="22">
        <f t="shared" si="106"/>
        <v>6.3621943215191044E-4</v>
      </c>
      <c r="AR452" s="22">
        <f t="shared" si="106"/>
        <v>6.3779356056612184E-4</v>
      </c>
      <c r="AS452" s="22">
        <f t="shared" si="106"/>
        <v>6.3930404027530614E-4</v>
      </c>
      <c r="AT452" s="22">
        <f t="shared" si="106"/>
        <v>6.4060948140966755E-4</v>
      </c>
      <c r="AU452" s="22">
        <f t="shared" si="106"/>
        <v>6.4180675404531867E-4</v>
      </c>
      <c r="AV452" s="22">
        <f t="shared" si="106"/>
        <v>6.4291431629533049E-4</v>
      </c>
      <c r="AW452" s="22">
        <f t="shared" si="106"/>
        <v>6.439227757226659E-4</v>
      </c>
      <c r="AY452" s="79"/>
    </row>
    <row r="453" spans="1:51" x14ac:dyDescent="0.25">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6.8438891439814992E-3</v>
      </c>
      <c r="Q453" s="22">
        <f t="shared" si="106"/>
        <v>6.8863566425632575E-3</v>
      </c>
      <c r="R453" s="22">
        <f t="shared" si="106"/>
        <v>6.9316634884048298E-3</v>
      </c>
      <c r="S453" s="22">
        <f t="shared" si="106"/>
        <v>6.9645807684222804E-3</v>
      </c>
      <c r="T453" s="22">
        <f t="shared" si="106"/>
        <v>7.0141892087617133E-3</v>
      </c>
      <c r="U453" s="22">
        <f t="shared" si="106"/>
        <v>7.0679085759300505E-3</v>
      </c>
      <c r="V453" s="22">
        <f t="shared" si="106"/>
        <v>7.1234005738580498E-3</v>
      </c>
      <c r="W453" s="22">
        <f t="shared" si="106"/>
        <v>7.1811956068544014E-3</v>
      </c>
      <c r="X453" s="22">
        <f t="shared" si="106"/>
        <v>7.2409706277297555E-3</v>
      </c>
      <c r="Y453" s="22">
        <f t="shared" si="106"/>
        <v>7.295909717097036E-3</v>
      </c>
      <c r="Z453" s="22">
        <f t="shared" si="106"/>
        <v>7.3460387492496225E-3</v>
      </c>
      <c r="AA453" s="22">
        <f t="shared" si="106"/>
        <v>7.3912066640780911E-3</v>
      </c>
      <c r="AB453" s="22">
        <f t="shared" si="106"/>
        <v>7.431733229364133E-3</v>
      </c>
      <c r="AC453" s="22">
        <f t="shared" si="106"/>
        <v>7.4666601058473404E-3</v>
      </c>
      <c r="AD453" s="22">
        <f t="shared" si="106"/>
        <v>7.5008442227136743E-3</v>
      </c>
      <c r="AE453" s="22">
        <f t="shared" si="106"/>
        <v>7.5339254524931596E-3</v>
      </c>
      <c r="AF453" s="22">
        <f t="shared" si="106"/>
        <v>7.5661570351333151E-3</v>
      </c>
      <c r="AG453" s="22">
        <f t="shared" si="106"/>
        <v>7.5972598802653288E-3</v>
      </c>
      <c r="AH453" s="22">
        <f t="shared" si="106"/>
        <v>7.6263350606362371E-3</v>
      </c>
      <c r="AI453" s="22">
        <f t="shared" si="106"/>
        <v>7.65447249751021E-3</v>
      </c>
      <c r="AJ453" s="22">
        <f t="shared" si="106"/>
        <v>7.6818418443613083E-3</v>
      </c>
      <c r="AK453" s="22">
        <f t="shared" si="106"/>
        <v>7.7081512302607019E-3</v>
      </c>
      <c r="AL453" s="22">
        <f t="shared" si="106"/>
        <v>7.7336118389427213E-3</v>
      </c>
      <c r="AM453" s="22">
        <f t="shared" si="106"/>
        <v>7.7578581907349923E-3</v>
      </c>
      <c r="AN453" s="22">
        <f t="shared" si="106"/>
        <v>7.7814643006438623E-3</v>
      </c>
      <c r="AO453" s="22">
        <f t="shared" si="106"/>
        <v>7.8040269990253576E-3</v>
      </c>
      <c r="AP453" s="22">
        <f t="shared" si="106"/>
        <v>7.8255554282695115E-3</v>
      </c>
      <c r="AQ453" s="22">
        <f t="shared" si="106"/>
        <v>7.8460285396709881E-3</v>
      </c>
      <c r="AR453" s="22">
        <f t="shared" si="106"/>
        <v>7.8654411131304884E-3</v>
      </c>
      <c r="AS453" s="22">
        <f t="shared" si="106"/>
        <v>7.8840687537021833E-3</v>
      </c>
      <c r="AT453" s="22">
        <f t="shared" si="106"/>
        <v>7.9001678036202533E-3</v>
      </c>
      <c r="AU453" s="22">
        <f t="shared" si="106"/>
        <v>7.9149328906238259E-3</v>
      </c>
      <c r="AV453" s="22">
        <f t="shared" si="106"/>
        <v>7.9285916451099364E-3</v>
      </c>
      <c r="AW453" s="22">
        <f t="shared" si="106"/>
        <v>7.941028237027933E-3</v>
      </c>
      <c r="AY453" s="79"/>
    </row>
    <row r="454" spans="1:51" x14ac:dyDescent="0.25">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5">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5">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2.6729002214214564E-2</v>
      </c>
      <c r="M456" s="22">
        <f t="shared" si="107"/>
        <v>2.6740992333189311E-2</v>
      </c>
      <c r="N456" s="22">
        <f t="shared" si="107"/>
        <v>2.6495489531984436E-2</v>
      </c>
      <c r="O456" s="22">
        <f t="shared" si="107"/>
        <v>2.609452683304701E-2</v>
      </c>
      <c r="P456" s="22">
        <f t="shared" si="107"/>
        <v>2.5544514050244025E-2</v>
      </c>
      <c r="Q456" s="22">
        <f t="shared" si="107"/>
        <v>2.5145143775072754E-2</v>
      </c>
      <c r="R456" s="22">
        <f t="shared" si="107"/>
        <v>2.4781112413324518E-2</v>
      </c>
      <c r="S456" s="22">
        <f t="shared" si="107"/>
        <v>2.2095080674359918E-2</v>
      </c>
      <c r="T456" s="22">
        <f t="shared" si="107"/>
        <v>2.2422842853825412E-2</v>
      </c>
      <c r="U456" s="22">
        <f t="shared" si="107"/>
        <v>2.2542951199580708E-2</v>
      </c>
      <c r="V456" s="22">
        <f t="shared" si="107"/>
        <v>2.2595795381010256E-2</v>
      </c>
      <c r="W456" s="22">
        <f t="shared" si="107"/>
        <v>2.2690443135842887E-2</v>
      </c>
      <c r="X456" s="22">
        <f t="shared" si="107"/>
        <v>2.2738278450867185E-2</v>
      </c>
      <c r="Y456" s="22">
        <f t="shared" si="107"/>
        <v>2.270120815179311E-2</v>
      </c>
      <c r="Z456" s="22">
        <f t="shared" si="107"/>
        <v>2.2663857571003237E-2</v>
      </c>
      <c r="AA456" s="22">
        <f t="shared" si="107"/>
        <v>2.264210183683112E-2</v>
      </c>
      <c r="AB456" s="22">
        <f t="shared" si="107"/>
        <v>2.280055903216327E-2</v>
      </c>
      <c r="AC456" s="22">
        <f t="shared" si="107"/>
        <v>2.2875025401394418E-2</v>
      </c>
      <c r="AD456" s="22">
        <f t="shared" si="107"/>
        <v>2.3064728402451298E-2</v>
      </c>
      <c r="AE456" s="22">
        <f t="shared" si="107"/>
        <v>2.3276447617351315E-2</v>
      </c>
      <c r="AF456" s="22">
        <f t="shared" si="107"/>
        <v>2.3611607545532622E-2</v>
      </c>
      <c r="AG456" s="22">
        <f t="shared" si="107"/>
        <v>2.4001151545882039E-2</v>
      </c>
      <c r="AH456" s="22">
        <f t="shared" si="107"/>
        <v>2.4190105547248403E-2</v>
      </c>
      <c r="AI456" s="22">
        <f t="shared" si="107"/>
        <v>2.4371784348709673E-2</v>
      </c>
      <c r="AJ456" s="22">
        <f t="shared" si="107"/>
        <v>2.4612487338696663E-2</v>
      </c>
      <c r="AK456" s="22">
        <f t="shared" si="107"/>
        <v>2.4839502825412897E-2</v>
      </c>
      <c r="AL456" s="22">
        <f t="shared" si="107"/>
        <v>2.5127983337408195E-2</v>
      </c>
      <c r="AM456" s="22">
        <f t="shared" si="107"/>
        <v>2.538450928254803E-2</v>
      </c>
      <c r="AN456" s="22">
        <f t="shared" si="107"/>
        <v>2.5740944720538839E-2</v>
      </c>
      <c r="AO456" s="22">
        <f t="shared" si="107"/>
        <v>2.6092605454102896E-2</v>
      </c>
      <c r="AP456" s="22">
        <f t="shared" si="107"/>
        <v>2.6452259716816903E-2</v>
      </c>
      <c r="AQ456" s="22">
        <f t="shared" si="107"/>
        <v>2.6823320277795548E-2</v>
      </c>
      <c r="AR456" s="22">
        <f t="shared" si="107"/>
        <v>2.7212697665278538E-2</v>
      </c>
      <c r="AS456" s="22">
        <f t="shared" si="107"/>
        <v>2.7658393972477109E-2</v>
      </c>
      <c r="AT456" s="22">
        <f t="shared" si="107"/>
        <v>2.7713942316898162E-2</v>
      </c>
      <c r="AU456" s="22">
        <f t="shared" si="107"/>
        <v>2.7706916143059396E-2</v>
      </c>
      <c r="AV456" s="22">
        <f t="shared" si="107"/>
        <v>2.7703704897455553E-2</v>
      </c>
      <c r="AW456" s="22">
        <f t="shared" si="107"/>
        <v>2.7681426131406145E-2</v>
      </c>
      <c r="AY456" s="79"/>
    </row>
    <row r="457" spans="1:51" x14ac:dyDescent="0.25">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3.8999555700251301E-3</v>
      </c>
      <c r="P457" s="22">
        <f t="shared" si="107"/>
        <v>3.8177534504158571E-3</v>
      </c>
      <c r="Q457" s="22">
        <f t="shared" si="107"/>
        <v>3.7580655955978047E-3</v>
      </c>
      <c r="R457" s="22">
        <f t="shared" si="107"/>
        <v>3.7036593154610876E-3</v>
      </c>
      <c r="S457" s="22">
        <f t="shared" si="107"/>
        <v>3.302218641381768E-3</v>
      </c>
      <c r="T457" s="22">
        <f t="shared" si="107"/>
        <v>3.3512043135738084E-3</v>
      </c>
      <c r="U457" s="22">
        <f t="shared" si="107"/>
        <v>3.3691550974692887E-3</v>
      </c>
      <c r="V457" s="22">
        <f t="shared" si="107"/>
        <v>3.3770529206805762E-3</v>
      </c>
      <c r="W457" s="22">
        <f t="shared" si="107"/>
        <v>3.3911984938504417E-3</v>
      </c>
      <c r="X457" s="22">
        <f t="shared" si="107"/>
        <v>3.3983477173050954E-3</v>
      </c>
      <c r="Y457" s="22">
        <f t="shared" si="107"/>
        <v>3.39280737850986E-3</v>
      </c>
      <c r="Z457" s="22">
        <f t="shared" si="107"/>
        <v>3.3872251502316047E-3</v>
      </c>
      <c r="AA457" s="22">
        <f t="shared" si="107"/>
        <v>3.3839736485965148E-3</v>
      </c>
      <c r="AB457" s="22">
        <f t="shared" si="107"/>
        <v>3.407655856957677E-3</v>
      </c>
      <c r="AC457" s="22">
        <f t="shared" si="107"/>
        <v>3.4187852226411665E-3</v>
      </c>
      <c r="AD457" s="22">
        <f t="shared" si="107"/>
        <v>3.4471372705765714E-3</v>
      </c>
      <c r="AE457" s="22">
        <f t="shared" si="107"/>
        <v>3.4787797501169542E-3</v>
      </c>
      <c r="AF457" s="22">
        <f t="shared" si="107"/>
        <v>3.5288710522939511E-3</v>
      </c>
      <c r="AG457" s="22">
        <f t="shared" si="107"/>
        <v>3.5870903219382129E-3</v>
      </c>
      <c r="AH457" s="22">
        <f t="shared" si="107"/>
        <v>3.6153304281804932E-3</v>
      </c>
      <c r="AI457" s="22">
        <f t="shared" si="107"/>
        <v>3.6424832199612222E-3</v>
      </c>
      <c r="AJ457" s="22">
        <f t="shared" si="107"/>
        <v>3.6784574674548621E-3</v>
      </c>
      <c r="AK457" s="22">
        <f t="shared" si="107"/>
        <v>3.7123860501636213E-3</v>
      </c>
      <c r="AL457" s="22">
        <f t="shared" si="107"/>
        <v>3.7555008836610017E-3</v>
      </c>
      <c r="AM457" s="22">
        <f t="shared" si="107"/>
        <v>3.7938399497419797E-3</v>
      </c>
      <c r="AN457" s="22">
        <f t="shared" si="107"/>
        <v>3.8471109816576132E-3</v>
      </c>
      <c r="AO457" s="22">
        <f t="shared" si="107"/>
        <v>3.8996684104777224E-3</v>
      </c>
      <c r="AP457" s="22">
        <f t="shared" si="107"/>
        <v>3.9534205116033283E-3</v>
      </c>
      <c r="AQ457" s="22">
        <f t="shared" si="107"/>
        <v>4.008877340189029E-3</v>
      </c>
      <c r="AR457" s="22">
        <f t="shared" si="107"/>
        <v>4.0670717087197125E-3</v>
      </c>
      <c r="AS457" s="22">
        <f t="shared" si="107"/>
        <v>4.133683217214185E-3</v>
      </c>
      <c r="AT457" s="22">
        <f t="shared" si="107"/>
        <v>4.1419851909045508E-3</v>
      </c>
      <c r="AU457" s="22">
        <f t="shared" si="107"/>
        <v>4.1409350946152498E-3</v>
      </c>
      <c r="AV457" s="22">
        <f t="shared" si="107"/>
        <v>4.1404551581419972E-3</v>
      </c>
      <c r="AW457" s="22">
        <f t="shared" si="107"/>
        <v>4.1371254868165274E-3</v>
      </c>
      <c r="AY457" s="79"/>
    </row>
    <row r="458" spans="1:51" x14ac:dyDescent="0.25">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1.7066731126843735E-2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1.8677293946611211E-2</v>
      </c>
      <c r="S458" s="22">
        <f t="shared" si="107"/>
        <v>1.7924715953761508E-2</v>
      </c>
      <c r="T458" s="22">
        <f t="shared" si="107"/>
        <v>1.843341082520359E-2</v>
      </c>
      <c r="U458" s="22">
        <f t="shared" si="107"/>
        <v>1.8863224078436151E-2</v>
      </c>
      <c r="V458" s="22">
        <f t="shared" si="107"/>
        <v>1.9268137254069565E-2</v>
      </c>
      <c r="W458" s="22">
        <f t="shared" si="107"/>
        <v>1.9697204961342345E-2</v>
      </c>
      <c r="X458" s="22">
        <f t="shared" si="107"/>
        <v>2.0110071049455811E-2</v>
      </c>
      <c r="Y458" s="22">
        <f t="shared" si="107"/>
        <v>2.0477664567589916E-2</v>
      </c>
      <c r="Z458" s="22">
        <f t="shared" si="107"/>
        <v>2.0838835860375299E-2</v>
      </c>
      <c r="AA458" s="22">
        <f t="shared" si="107"/>
        <v>2.120131927021859E-2</v>
      </c>
      <c r="AB458" s="22">
        <f t="shared" si="107"/>
        <v>2.1649857434555643E-2</v>
      </c>
      <c r="AC458" s="22">
        <f t="shared" si="107"/>
        <v>2.2051544001275489E-2</v>
      </c>
      <c r="AD458" s="22">
        <f t="shared" si="107"/>
        <v>2.251653579676623E-2</v>
      </c>
      <c r="AE458" s="22">
        <f t="shared" si="107"/>
        <v>2.2997791233831506E-2</v>
      </c>
      <c r="AF458" s="22">
        <f t="shared" si="107"/>
        <v>2.3552505988824399E-2</v>
      </c>
      <c r="AG458" s="22">
        <f t="shared" si="107"/>
        <v>2.4145713580810361E-2</v>
      </c>
      <c r="AH458" s="22">
        <f t="shared" si="107"/>
        <v>2.4632058840196262E-2</v>
      </c>
      <c r="AI458" s="22">
        <f t="shared" si="107"/>
        <v>2.5119693646547769E-2</v>
      </c>
      <c r="AJ458" s="22">
        <f t="shared" si="107"/>
        <v>2.5648335006758723E-2</v>
      </c>
      <c r="AK458" s="22">
        <f t="shared" si="107"/>
        <v>2.6175687821208025E-2</v>
      </c>
      <c r="AL458" s="22">
        <f t="shared" si="107"/>
        <v>2.6748333482610302E-2</v>
      </c>
      <c r="AM458" s="22">
        <f t="shared" si="107"/>
        <v>2.7309293249039725E-2</v>
      </c>
      <c r="AN458" s="22">
        <f t="shared" si="107"/>
        <v>2.7943263595812423E-2</v>
      </c>
      <c r="AO458" s="22">
        <f t="shared" si="107"/>
        <v>2.8585089015821099E-2</v>
      </c>
      <c r="AP458" s="22">
        <f t="shared" si="107"/>
        <v>2.9243481027066483E-2</v>
      </c>
      <c r="AQ458" s="22">
        <f t="shared" si="107"/>
        <v>2.9921398411177573E-2</v>
      </c>
      <c r="AR458" s="22">
        <f t="shared" si="107"/>
        <v>3.0624438024525739E-2</v>
      </c>
      <c r="AS458" s="22">
        <f t="shared" si="107"/>
        <v>3.1380920824929763E-2</v>
      </c>
      <c r="AT458" s="22">
        <f t="shared" si="107"/>
        <v>3.1870562476557958E-2</v>
      </c>
      <c r="AU458" s="22">
        <f t="shared" si="107"/>
        <v>3.231947178269267E-2</v>
      </c>
      <c r="AV458" s="22">
        <f t="shared" si="107"/>
        <v>3.2775118101919791E-2</v>
      </c>
      <c r="AW458" s="22">
        <f t="shared" si="107"/>
        <v>3.322035739729421E-2</v>
      </c>
      <c r="AY458" s="79"/>
    </row>
    <row r="459" spans="1:51" x14ac:dyDescent="0.25">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8.0430818839717741E-2</v>
      </c>
      <c r="P459" s="22">
        <f t="shared" si="107"/>
        <v>7.938481013134728E-2</v>
      </c>
      <c r="Q459" s="22">
        <f t="shared" si="107"/>
        <v>7.8944464359385624E-2</v>
      </c>
      <c r="R459" s="22">
        <f t="shared" si="107"/>
        <v>7.8604018955287347E-2</v>
      </c>
      <c r="S459" s="22">
        <f t="shared" si="107"/>
        <v>6.7319369228259429E-2</v>
      </c>
      <c r="T459" s="22">
        <f t="shared" si="107"/>
        <v>7.0034797923526779E-2</v>
      </c>
      <c r="U459" s="22">
        <f t="shared" si="107"/>
        <v>7.1767589190607203E-2</v>
      </c>
      <c r="V459" s="22">
        <f t="shared" si="107"/>
        <v>7.3182665204028496E-2</v>
      </c>
      <c r="W459" s="22">
        <f t="shared" si="107"/>
        <v>7.4808742806704007E-2</v>
      </c>
      <c r="X459" s="22">
        <f t="shared" si="107"/>
        <v>7.6209612458541354E-2</v>
      </c>
      <c r="Y459" s="22">
        <f t="shared" si="107"/>
        <v>7.7220772640168078E-2</v>
      </c>
      <c r="Z459" s="22">
        <f t="shared" si="107"/>
        <v>7.8264676801724914E-2</v>
      </c>
      <c r="AA459" s="22">
        <f t="shared" si="107"/>
        <v>7.9426320853994106E-2</v>
      </c>
      <c r="AB459" s="22">
        <f t="shared" si="107"/>
        <v>8.1583097307667857E-2</v>
      </c>
      <c r="AC459" s="22">
        <f t="shared" si="107"/>
        <v>8.3355511070410115E-2</v>
      </c>
      <c r="AD459" s="22">
        <f t="shared" si="107"/>
        <v>8.578662118405822E-2</v>
      </c>
      <c r="AE459" s="22">
        <f t="shared" si="107"/>
        <v>8.8388738549836809E-2</v>
      </c>
      <c r="AF459" s="22">
        <f t="shared" si="107"/>
        <v>9.1733803062760966E-2</v>
      </c>
      <c r="AG459" s="22">
        <f t="shared" si="107"/>
        <v>9.545999545455576E-2</v>
      </c>
      <c r="AH459" s="22">
        <f t="shared" si="107"/>
        <v>9.8123061491284413E-2</v>
      </c>
      <c r="AI459" s="22">
        <f t="shared" si="107"/>
        <v>0.10079815277114273</v>
      </c>
      <c r="AJ459" s="22">
        <f t="shared" si="107"/>
        <v>0.10387432756654491</v>
      </c>
      <c r="AK459" s="22">
        <f t="shared" si="107"/>
        <v>0.10693471904746969</v>
      </c>
      <c r="AL459" s="22">
        <f t="shared" si="107"/>
        <v>0.1104303206725267</v>
      </c>
      <c r="AM459" s="22">
        <f t="shared" si="107"/>
        <v>0.1138081636127603</v>
      </c>
      <c r="AN459" s="22">
        <f t="shared" si="107"/>
        <v>0.11787581618955639</v>
      </c>
      <c r="AO459" s="22">
        <f t="shared" si="107"/>
        <v>0.12200498371084653</v>
      </c>
      <c r="AP459" s="22">
        <f t="shared" si="107"/>
        <v>0.12627795709293613</v>
      </c>
      <c r="AQ459" s="22">
        <f t="shared" si="107"/>
        <v>0.13072125774320001</v>
      </c>
      <c r="AR459" s="22">
        <f t="shared" si="107"/>
        <v>0.13538539561215654</v>
      </c>
      <c r="AS459" s="22">
        <f t="shared" si="107"/>
        <v>0.14052699366770421</v>
      </c>
      <c r="AT459" s="22">
        <f t="shared" si="107"/>
        <v>0.14318904108564576</v>
      </c>
      <c r="AU459" s="22">
        <f t="shared" si="107"/>
        <v>0.14548430790858607</v>
      </c>
      <c r="AV459" s="22">
        <f t="shared" si="107"/>
        <v>0.14785203528851432</v>
      </c>
      <c r="AW459" s="22">
        <f t="shared" si="107"/>
        <v>0.15013637523841239</v>
      </c>
      <c r="AY459" s="79"/>
    </row>
    <row r="462" spans="1:51" x14ac:dyDescent="0.25">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72.449817655179615</v>
      </c>
      <c r="T462" s="93">
        <f>IF('Net zero activities &amp; levers'!$C$8="Off",('Activity data'!AM5*EF!$H4)*kgtoGg,IF('Net zero activities &amp; levers'!$C$8="On",(('Net zero supporting data'!K132*EF!$H4)+('Net zero supporting data'!K122*'Net zero supporting data'!K142))*kgtoGg,"ERROR"))</f>
        <v>73.412448847195449</v>
      </c>
      <c r="U462" s="93">
        <f>IF('Net zero activities &amp; levers'!$C$8="Off",('Activity data'!AN5*EF!$H4)*kgtoGg,IF('Net zero activities &amp; levers'!$C$8="On",(('Net zero supporting data'!L132*EF!$H4)+('Net zero supporting data'!L122*'Net zero supporting data'!L142))*kgtoGg,"ERROR"))</f>
        <v>74.198527813630264</v>
      </c>
      <c r="V462" s="93">
        <f>IF('Net zero activities &amp; levers'!$C$8="Off",('Activity data'!AO5*EF!$H4)*kgtoGg,IF('Net zero activities &amp; levers'!$C$8="On",(('Net zero supporting data'!M132*EF!$H4)+('Net zero supporting data'!M122*'Net zero supporting data'!M142))*kgtoGg,"ERROR"))</f>
        <v>74.932183064084938</v>
      </c>
      <c r="W462" s="93">
        <f>IF('Net zero activities &amp; levers'!$C$8="Off",('Activity data'!AP5*EF!$H4)*kgtoGg,IF('Net zero activities &amp; levers'!$C$8="On",(('Net zero supporting data'!N132*EF!$H4)+('Net zero supporting data'!N122*'Net zero supporting data'!N142))*kgtoGg,"ERROR"))</f>
        <v>75.728343616319663</v>
      </c>
      <c r="X462" s="93">
        <f>IF('Net zero activities &amp; levers'!$C$8="Off",('Activity data'!AQ5*EF!$H4)*kgtoGg,IF('Net zero activities &amp; levers'!$C$8="On",(('Net zero supporting data'!O132*EF!$H4)+('Net zero supporting data'!O122*'Net zero supporting data'!O142))*kgtoGg,"ERROR"))</f>
        <v>76.492433237513026</v>
      </c>
      <c r="Y462" s="93">
        <f>IF('Net zero activities &amp; levers'!$C$8="Off",('Activity data'!AR5*EF!$H4)*kgtoGg,IF('Net zero activities &amp; levers'!$C$8="On",(('Net zero supporting data'!P132*EF!$H4)+('Net zero supporting data'!P122*'Net zero supporting data'!P142))*kgtoGg,"ERROR"))</f>
        <v>77.146046881915979</v>
      </c>
      <c r="Z462" s="93">
        <f>IF('Net zero activities &amp; levers'!$C$8="Off",('Activity data'!AS5*EF!$H4)*kgtoGg,IF('Net zero activities &amp; levers'!$C$8="On",(('Net zero supporting data'!Q132*EF!$H4)+('Net zero supporting data'!Q122*'Net zero supporting data'!Q142))*kgtoGg,"ERROR"))</f>
        <v>77.778880182998051</v>
      </c>
      <c r="AA462" s="93">
        <f>IF('Net zero activities &amp; levers'!$C$8="Off",('Activity data'!AT5*EF!$H4)*kgtoGg,IF('Net zero activities &amp; levers'!$C$8="On",(('Net zero supporting data'!R132*EF!$H4)+('Net zero supporting data'!R122*'Net zero supporting data'!R142))*kgtoGg,"ERROR"))</f>
        <v>78.408051635872468</v>
      </c>
      <c r="AB462" s="93">
        <f>IF('Net zero activities &amp; levers'!$C$8="Off",('Activity data'!AU5*EF!$H4)*kgtoGg,IF('Net zero activities &amp; levers'!$C$8="On",(('Net zero supporting data'!S132*EF!$H4)+('Net zero supporting data'!S122*'Net zero supporting data'!S142))*kgtoGg,"ERROR"))</f>
        <v>79.224943174372299</v>
      </c>
      <c r="AC462" s="93">
        <f>IF('Net zero activities &amp; levers'!$C$8="Off",('Activity data'!AV5*EF!$H4)*kgtoGg,IF('Net zero activities &amp; levers'!$C$8="On",(('Net zero supporting data'!T132*EF!$H4)+('Net zero supporting data'!T122*'Net zero supporting data'!T142))*kgtoGg,"ERROR"))</f>
        <v>79.926451787992249</v>
      </c>
      <c r="AD462" s="93">
        <f>IF('Net zero activities &amp; levers'!$C$8="Off",('Activity data'!AW5*EF!$H4)*kgtoGg,IF('Net zero activities &amp; levers'!$C$8="On",(('Net zero supporting data'!U132*EF!$H4)+('Net zero supporting data'!U122*'Net zero supporting data'!U142))*kgtoGg,"ERROR"))</f>
        <v>80.76885718673185</v>
      </c>
      <c r="AE462" s="93">
        <f>IF('Net zero activities &amp; levers'!$C$8="Off",('Activity data'!AX5*EF!$H4)*kgtoGg,IF('Net zero activities &amp; levers'!$C$8="On",(('Net zero supporting data'!V132*EF!$H4)+('Net zero supporting data'!V122*'Net zero supporting data'!V142))*kgtoGg,"ERROR"))</f>
        <v>81.644804903881038</v>
      </c>
      <c r="AF462" s="93">
        <f>IF('Net zero activities &amp; levers'!$C$8="Off",('Activity data'!AY5*EF!$H4)*kgtoGg,IF('Net zero activities &amp; levers'!$C$8="On",(('Net zero supporting data'!W132*EF!$H4)+('Net zero supporting data'!W122*'Net zero supporting data'!W142))*kgtoGg,"ERROR"))</f>
        <v>82.681019501207217</v>
      </c>
      <c r="AG462" s="93">
        <f>IF('Net zero activities &amp; levers'!$C$8="Off",('Activity data'!AZ5*EF!$H4)*kgtoGg,IF('Net zero activities &amp; levers'!$C$8="On",(('Net zero supporting data'!X132*EF!$H4)+('Net zero supporting data'!X122*'Net zero supporting data'!X142))*kgtoGg,"ERROR"))</f>
        <v>83.797727927071179</v>
      </c>
      <c r="AH462" s="93">
        <f>IF('Net zero activities &amp; levers'!$C$8="Off",('Activity data'!BA5*EF!$H4)*kgtoGg,IF('Net zero activities &amp; levers'!$C$8="On",(('Net zero supporting data'!Y132*EF!$H4)+('Net zero supporting data'!Y122*'Net zero supporting data'!Y142))*kgtoGg,"ERROR"))</f>
        <v>84.672576482481759</v>
      </c>
      <c r="AI462" s="93">
        <f>IF('Net zero activities &amp; levers'!$C$8="Off",('Activity data'!BB5*EF!$H4)*kgtoGg,IF('Net zero activities &amp; levers'!$C$8="On",(('Net zero supporting data'!Z132*EF!$H4)+('Net zero supporting data'!Z122*'Net zero supporting data'!Z142))*kgtoGg,"ERROR"))</f>
        <v>85.547247875170797</v>
      </c>
      <c r="AJ462" s="93">
        <f>IF('Net zero activities &amp; levers'!$C$8="Off",('Activity data'!BC5*EF!$H4)*kgtoGg,IF('Net zero activities &amp; levers'!$C$8="On",(('Net zero supporting data'!AA132*EF!$H4)+('Net zero supporting data'!AA122*'Net zero supporting data'!AA142))*kgtoGg,"ERROR"))</f>
        <v>86.508657043249997</v>
      </c>
      <c r="AK462" s="93">
        <f>IF('Net zero activities &amp; levers'!$C$8="Off",('Activity data'!BD5*EF!$H4)*kgtoGg,IF('Net zero activities &amp; levers'!$C$8="On",(('Net zero supporting data'!AB132*EF!$H4)+('Net zero supporting data'!AB122*'Net zero supporting data'!AB142))*kgtoGg,"ERROR"))</f>
        <v>87.463265114193007</v>
      </c>
      <c r="AL462" s="93">
        <f>IF('Net zero activities &amp; levers'!$C$8="Off",('Activity data'!BE5*EF!$H4)*kgtoGg,IF('Net zero activities &amp; levers'!$C$8="On",(('Net zero supporting data'!AC132*EF!$H4)+('Net zero supporting data'!AC122*'Net zero supporting data'!AC142))*kgtoGg,"ERROR"))</f>
        <v>88.512396010068016</v>
      </c>
      <c r="AM462" s="93">
        <f>IF('Net zero activities &amp; levers'!$C$8="Off",('Activity data'!BF5*EF!$H4)*kgtoGg,IF('Net zero activities &amp; levers'!$C$8="On",(('Net zero supporting data'!AD132*EF!$H4)+('Net zero supporting data'!AD122*'Net zero supporting data'!AD142))*kgtoGg,"ERROR"))</f>
        <v>89.531314727003974</v>
      </c>
      <c r="AN462" s="93">
        <f>IF('Net zero activities &amp; levers'!$C$8="Off",('Activity data'!BG5*EF!$H4)*kgtoGg,IF('Net zero activities &amp; levers'!$C$8="On",(('Net zero supporting data'!AE132*EF!$H4)+('Net zero supporting data'!AE122*'Net zero supporting data'!AE142))*kgtoGg,"ERROR"))</f>
        <v>90.703558661415826</v>
      </c>
      <c r="AO462" s="93">
        <f>IF('Net zero activities &amp; levers'!$C$8="Off",('Activity data'!BH5*EF!$H4)*kgtoGg,IF('Net zero activities &amp; levers'!$C$8="On",(('Net zero supporting data'!AF132*EF!$H4)+('Net zero supporting data'!AF122*'Net zero supporting data'!AF142))*kgtoGg,"ERROR"))</f>
        <v>91.887099270974289</v>
      </c>
      <c r="AP462" s="93">
        <f>IF('Net zero activities &amp; levers'!$C$8="Off",('Activity data'!BI5*EF!$H4)*kgtoGg,IF('Net zero activities &amp; levers'!$C$8="On",(('Net zero supporting data'!AG132*EF!$H4)+('Net zero supporting data'!AG122*'Net zero supporting data'!AG142))*kgtoGg,"ERROR"))</f>
        <v>93.100443723717078</v>
      </c>
      <c r="AQ462" s="93">
        <f>IF('Net zero activities &amp; levers'!$C$8="Off",('Activity data'!BJ5*EF!$H4)*kgtoGg,IF('Net zero activities &amp; levers'!$C$8="On",(('Net zero supporting data'!AH132*EF!$H4)+('Net zero supporting data'!AH122*'Net zero supporting data'!AH142))*kgtoGg,"ERROR"))</f>
        <v>94.3495525003203</v>
      </c>
      <c r="AR462" s="93">
        <f>IF('Net zero activities &amp; levers'!$C$8="Off",('Activity data'!BK5*EF!$H4)*kgtoGg,IF('Net zero activities &amp; levers'!$C$8="On",(('Net zero supporting data'!AI132*EF!$H4)+('Net zero supporting data'!AI122*'Net zero supporting data'!AI142))*kgtoGg,"ERROR"))</f>
        <v>95.645946229187999</v>
      </c>
      <c r="AS462" s="93">
        <f>IF('Net zero activities &amp; levers'!$C$8="Off",('Activity data'!BL5*EF!$H4)*kgtoGg,IF('Net zero activities &amp; levers'!$C$8="On",(('Net zero supporting data'!AJ132*EF!$H4)+('Net zero supporting data'!AJ122*'Net zero supporting data'!AJ142))*kgtoGg,"ERROR"))</f>
        <v>97.049612256350315</v>
      </c>
      <c r="AT462" s="93">
        <f>IF('Net zero activities &amp; levers'!$C$8="Off",('Activity data'!BM5*EF!$H4)*kgtoGg,IF('Net zero activities &amp; levers'!$C$8="On",(('Net zero supporting data'!AK132*EF!$H4)+('Net zero supporting data'!AK122*'Net zero supporting data'!AK142))*kgtoGg,"ERROR"))</f>
        <v>97.880768544713618</v>
      </c>
      <c r="AU462" s="93">
        <f>IF('Net zero activities &amp; levers'!$C$8="Off",('Activity data'!BN5*EF!$H4)*kgtoGg,IF('Net zero activities &amp; levers'!$C$8="On",(('Net zero supporting data'!AL132*EF!$H4)+('Net zero supporting data'!AL122*'Net zero supporting data'!AL142))*kgtoGg,"ERROR"))</f>
        <v>98.622364350630747</v>
      </c>
      <c r="AV462" s="93">
        <f>IF('Net zero activities &amp; levers'!$C$8="Off",('Activity data'!BO5*EF!$H4)*kgtoGg,IF('Net zero activities &amp; levers'!$C$8="On",(('Net zero supporting data'!AM132*EF!$H4)+('Net zero supporting data'!AM122*'Net zero supporting data'!AM142))*kgtoGg,"ERROR"))</f>
        <v>99.375096543856301</v>
      </c>
      <c r="AW462" s="93">
        <f>IF('Net zero activities &amp; levers'!$C$8="Off",('Activity data'!BP5*EF!$H4)*kgtoGg,IF('Net zero activities &amp; levers'!$C$8="On",(('Net zero supporting data'!AN132*EF!$H4)+('Net zero supporting data'!AN122*'Net zero supporting data'!AN142))*kgtoGg,"ERROR"))</f>
        <v>100.10276018423386</v>
      </c>
      <c r="AY462" s="79"/>
    </row>
    <row r="463" spans="1:51" x14ac:dyDescent="0.25">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57.946563542689915</v>
      </c>
      <c r="T463" s="93">
        <f>IF('Net zero activities &amp; levers'!$C$8="Off",('Activity data'!AM6*EF!$H5)*kgtoGg,IF('Net zero activities &amp; levers'!$C$8="On",(('Net zero supporting data'!K133*EF!$H5)+('Net zero supporting data'!K123*'Net zero supporting data'!K143))*kgtoGg,"ERROR"))</f>
        <v>58.716491906095996</v>
      </c>
      <c r="U463" s="93">
        <f>IF('Net zero activities &amp; levers'!$C$8="Off",('Activity data'!AN6*EF!$H5)*kgtoGg,IF('Net zero activities &amp; levers'!$C$8="On",(('Net zero supporting data'!L133*EF!$H5)+('Net zero supporting data'!L123*'Net zero supporting data'!L143))*kgtoGg,"ERROR"))</f>
        <v>59.345210876720344</v>
      </c>
      <c r="V463" s="93">
        <f>IF('Net zero activities &amp; levers'!$C$8="Off",('Activity data'!AO6*EF!$H5)*kgtoGg,IF('Net zero activities &amp; levers'!$C$8="On",(('Net zero supporting data'!M133*EF!$H5)+('Net zero supporting data'!M123*'Net zero supporting data'!M143))*kgtoGg,"ERROR"))</f>
        <v>59.932000491447013</v>
      </c>
      <c r="W463" s="93">
        <f>IF('Net zero activities &amp; levers'!$C$8="Off",('Activity data'!AP6*EF!$H5)*kgtoGg,IF('Net zero activities &amp; levers'!$C$8="On",(('Net zero supporting data'!N133*EF!$H5)+('Net zero supporting data'!N123*'Net zero supporting data'!N143))*kgtoGg,"ERROR"))</f>
        <v>60.568782881291369</v>
      </c>
      <c r="X463" s="93">
        <f>IF('Net zero activities &amp; levers'!$C$8="Off",('Activity data'!AQ6*EF!$H5)*kgtoGg,IF('Net zero activities &amp; levers'!$C$8="On",(('Net zero supporting data'!O133*EF!$H5)+('Net zero supporting data'!O123*'Net zero supporting data'!O143))*kgtoGg,"ERROR"))</f>
        <v>61.179914409565484</v>
      </c>
      <c r="Y463" s="93">
        <f>IF('Net zero activities &amp; levers'!$C$8="Off",('Activity data'!AR6*EF!$H5)*kgtoGg,IF('Net zero activities &amp; levers'!$C$8="On",(('Net zero supporting data'!P133*EF!$H5)+('Net zero supporting data'!P123*'Net zero supporting data'!P143))*kgtoGg,"ERROR"))</f>
        <v>61.702685422710431</v>
      </c>
      <c r="Z463" s="93">
        <f>IF('Net zero activities &amp; levers'!$C$8="Off",('Activity data'!AS6*EF!$H5)*kgtoGg,IF('Net zero activities &amp; levers'!$C$8="On",(('Net zero supporting data'!Q133*EF!$H5)+('Net zero supporting data'!Q123*'Net zero supporting data'!Q143))*kgtoGg,"ERROR"))</f>
        <v>62.208835973255823</v>
      </c>
      <c r="AA463" s="93">
        <f>IF('Net zero activities &amp; levers'!$C$8="Off",('Activity data'!AT6*EF!$H5)*kgtoGg,IF('Net zero activities &amp; levers'!$C$8="On",(('Net zero supporting data'!R133*EF!$H5)+('Net zero supporting data'!R123*'Net zero supporting data'!R143))*kgtoGg,"ERROR"))</f>
        <v>62.712057716984084</v>
      </c>
      <c r="AB463" s="93">
        <f>IF('Net zero activities &amp; levers'!$C$8="Off",('Activity data'!AU6*EF!$H5)*kgtoGg,IF('Net zero activities &amp; levers'!$C$8="On",(('Net zero supporting data'!S133*EF!$H5)+('Net zero supporting data'!S123*'Net zero supporting data'!S143))*kgtoGg,"ERROR"))</f>
        <v>63.365421092837678</v>
      </c>
      <c r="AC463" s="93">
        <f>IF('Net zero activities &amp; levers'!$C$8="Off",('Activity data'!AV6*EF!$H5)*kgtoGg,IF('Net zero activities &amp; levers'!$C$8="On",(('Net zero supporting data'!T133*EF!$H5)+('Net zero supporting data'!T123*'Net zero supporting data'!T143))*kgtoGg,"ERROR"))</f>
        <v>63.926499295247297</v>
      </c>
      <c r="AD463" s="93">
        <f>IF('Net zero activities &amp; levers'!$C$8="Off",('Activity data'!AW6*EF!$H5)*kgtoGg,IF('Net zero activities &amp; levers'!$C$8="On",(('Net zero supporting data'!U133*EF!$H5)+('Net zero supporting data'!U123*'Net zero supporting data'!U143))*kgtoGg,"ERROR"))</f>
        <v>64.600269078893959</v>
      </c>
      <c r="AE463" s="93">
        <f>IF('Net zero activities &amp; levers'!$C$8="Off",('Activity data'!AX6*EF!$H5)*kgtoGg,IF('Net zero activities &amp; levers'!$C$8="On",(('Net zero supporting data'!V133*EF!$H5)+('Net zero supporting data'!V123*'Net zero supporting data'!V143))*kgtoGg,"ERROR"))</f>
        <v>65.300866564086249</v>
      </c>
      <c r="AF463" s="93">
        <f>IF('Net zero activities &amp; levers'!$C$8="Off",('Activity data'!AY6*EF!$H5)*kgtoGg,IF('Net zero activities &amp; levers'!$C$8="On",(('Net zero supporting data'!W133*EF!$H5)+('Net zero supporting data'!W123*'Net zero supporting data'!W143))*kgtoGg,"ERROR"))</f>
        <v>66.129648153207768</v>
      </c>
      <c r="AG463" s="93">
        <f>IF('Net zero activities &amp; levers'!$C$8="Off",('Activity data'!AZ6*EF!$H5)*kgtoGg,IF('Net zero activities &amp; levers'!$C$8="On",(('Net zero supporting data'!X133*EF!$H5)+('Net zero supporting data'!X123*'Net zero supporting data'!X143))*kgtoGg,"ERROR"))</f>
        <v>67.022810038941756</v>
      </c>
      <c r="AH463" s="93">
        <f>IF('Net zero activities &amp; levers'!$C$8="Off",('Activity data'!BA6*EF!$H5)*kgtoGg,IF('Net zero activities &amp; levers'!$C$8="On",(('Net zero supporting data'!Y133*EF!$H5)+('Net zero supporting data'!Y123*'Net zero supporting data'!Y143))*kgtoGg,"ERROR"))</f>
        <v>67.722528396379261</v>
      </c>
      <c r="AI463" s="93">
        <f>IF('Net zero activities &amp; levers'!$C$8="Off",('Activity data'!BB6*EF!$H5)*kgtoGg,IF('Net zero activities &amp; levers'!$C$8="On",(('Net zero supporting data'!Z133*EF!$H5)+('Net zero supporting data'!Z123*'Net zero supporting data'!Z143))*kgtoGg,"ERROR"))</f>
        <v>68.42210505613923</v>
      </c>
      <c r="AJ463" s="93">
        <f>IF('Net zero activities &amp; levers'!$C$8="Off",('Activity data'!BC6*EF!$H5)*kgtoGg,IF('Net zero activities &amp; levers'!$C$8="On",(('Net zero supporting data'!AA133*EF!$H5)+('Net zero supporting data'!AA123*'Net zero supporting data'!AA143))*kgtoGg,"ERROR"))</f>
        <v>69.191056024570585</v>
      </c>
      <c r="AK463" s="93">
        <f>IF('Net zero activities &amp; levers'!$C$8="Off",('Activity data'!BD6*EF!$H5)*kgtoGg,IF('Net zero activities &amp; levers'!$C$8="On",(('Net zero supporting data'!AB133*EF!$H5)+('Net zero supporting data'!AB123*'Net zero supporting data'!AB143))*kgtoGg,"ERROR"))</f>
        <v>69.95456736292256</v>
      </c>
      <c r="AL463" s="93">
        <f>IF('Net zero activities &amp; levers'!$C$8="Off",('Activity data'!BE6*EF!$H5)*kgtoGg,IF('Net zero activities &amp; levers'!$C$8="On",(('Net zero supporting data'!AC133*EF!$H5)+('Net zero supporting data'!AC123*'Net zero supporting data'!AC143))*kgtoGg,"ERROR"))</f>
        <v>70.793679621448376</v>
      </c>
      <c r="AM463" s="93">
        <f>IF('Net zero activities &amp; levers'!$C$8="Off",('Activity data'!BF6*EF!$H5)*kgtoGg,IF('Net zero activities &amp; levers'!$C$8="On",(('Net zero supporting data'!AD133*EF!$H5)+('Net zero supporting data'!AD123*'Net zero supporting data'!AD143))*kgtoGg,"ERROR"))</f>
        <v>71.608627679106391</v>
      </c>
      <c r="AN463" s="93">
        <f>IF('Net zero activities &amp; levers'!$C$8="Off",('Activity data'!BG6*EF!$H5)*kgtoGg,IF('Net zero activities &amp; levers'!$C$8="On",(('Net zero supporting data'!AE133*EF!$H5)+('Net zero supporting data'!AE123*'Net zero supporting data'!AE143))*kgtoGg,"ERROR"))</f>
        <v>72.546207783948418</v>
      </c>
      <c r="AO463" s="93">
        <f>IF('Net zero activities &amp; levers'!$C$8="Off",('Activity data'!BH6*EF!$H5)*kgtoGg,IF('Net zero activities &amp; levers'!$C$8="On",(('Net zero supporting data'!AF133*EF!$H5)+('Net zero supporting data'!AF123*'Net zero supporting data'!AF143))*kgtoGg,"ERROR"))</f>
        <v>73.492823156585331</v>
      </c>
      <c r="AP463" s="93">
        <f>IF('Net zero activities &amp; levers'!$C$8="Off",('Activity data'!BI6*EF!$H5)*kgtoGg,IF('Net zero activities &amp; levers'!$C$8="On",(('Net zero supporting data'!AG133*EF!$H5)+('Net zero supporting data'!AG123*'Net zero supporting data'!AG143))*kgtoGg,"ERROR"))</f>
        <v>74.463276136393532</v>
      </c>
      <c r="AQ463" s="93">
        <f>IF('Net zero activities &amp; levers'!$C$8="Off",('Activity data'!BJ6*EF!$H5)*kgtoGg,IF('Net zero activities &amp; levers'!$C$8="On",(('Net zero supporting data'!AH133*EF!$H5)+('Net zero supporting data'!AH123*'Net zero supporting data'!AH143))*kgtoGg,"ERROR"))</f>
        <v>75.462334014491503</v>
      </c>
      <c r="AR463" s="93">
        <f>IF('Net zero activities &amp; levers'!$C$8="Off",('Activity data'!BK6*EF!$H5)*kgtoGg,IF('Net zero activities &amp; levers'!$C$8="On",(('Net zero supporting data'!AI133*EF!$H5)+('Net zero supporting data'!AI123*'Net zero supporting data'!AI143))*kgtoGg,"ERROR"))</f>
        <v>76.499211180196937</v>
      </c>
      <c r="AS463" s="93">
        <f>IF('Net zero activities &amp; levers'!$C$8="Off",('Activity data'!BL6*EF!$H5)*kgtoGg,IF('Net zero activities &amp; levers'!$C$8="On",(('Net zero supporting data'!AJ133*EF!$H5)+('Net zero supporting data'!AJ123*'Net zero supporting data'!AJ143))*kgtoGg,"ERROR"))</f>
        <v>77.621886505934782</v>
      </c>
      <c r="AT463" s="93">
        <f>IF('Net zero activities &amp; levers'!$C$8="Off",('Activity data'!BM6*EF!$H5)*kgtoGg,IF('Net zero activities &amp; levers'!$C$8="On",(('Net zero supporting data'!AK133*EF!$H5)+('Net zero supporting data'!AK123*'Net zero supporting data'!AK143))*kgtoGg,"ERROR"))</f>
        <v>78.28665906487727</v>
      </c>
      <c r="AU463" s="93">
        <f>IF('Net zero activities &amp; levers'!$C$8="Off",('Activity data'!BN6*EF!$H5)*kgtoGg,IF('Net zero activities &amp; levers'!$C$8="On",(('Net zero supporting data'!AL133*EF!$H5)+('Net zero supporting data'!AL123*'Net zero supporting data'!AL143))*kgtoGg,"ERROR"))</f>
        <v>78.879799667315993</v>
      </c>
      <c r="AV463" s="93">
        <f>IF('Net zero activities &amp; levers'!$C$8="Off",('Activity data'!BO6*EF!$H5)*kgtoGg,IF('Net zero activities &amp; levers'!$C$8="On",(('Net zero supporting data'!AM133*EF!$H5)+('Net zero supporting data'!AM123*'Net zero supporting data'!AM143))*kgtoGg,"ERROR"))</f>
        <v>79.481847336683103</v>
      </c>
      <c r="AW463" s="93">
        <f>IF('Net zero activities &amp; levers'!$C$8="Off",('Activity data'!BP6*EF!$H5)*kgtoGg,IF('Net zero activities &amp; levers'!$C$8="On",(('Net zero supporting data'!AN133*EF!$H5)+('Net zero supporting data'!AN123*'Net zero supporting data'!AN143))*kgtoGg,"ERROR"))</f>
        <v>80.063844762481011</v>
      </c>
      <c r="AY463" s="79"/>
    </row>
    <row r="464" spans="1:51" x14ac:dyDescent="0.25">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26.199874403761022</v>
      </c>
      <c r="T464" s="93">
        <f>IF('Net zero activities &amp; levers'!$C$8="Off",('Activity data'!AM7*EF!$H6)*kgtoGg,IF('Net zero activities &amp; levers'!$C$8="On",(('Net zero supporting data'!K134*EF!$H6)+('Net zero supporting data'!K124*'Net zero supporting data'!K144))*kgtoGg,"ERROR"))</f>
        <v>26.54798868678095</v>
      </c>
      <c r="U464" s="93">
        <f>IF('Net zero activities &amp; levers'!$C$8="Off",('Activity data'!AN7*EF!$H6)*kgtoGg,IF('Net zero activities &amp; levers'!$C$8="On",(('Net zero supporting data'!L134*EF!$H6)+('Net zero supporting data'!L124*'Net zero supporting data'!L144))*kgtoGg,"ERROR"))</f>
        <v>26.832256761685592</v>
      </c>
      <c r="V464" s="93">
        <f>IF('Net zero activities &amp; levers'!$C$8="Off",('Activity data'!AO7*EF!$H6)*kgtoGg,IF('Net zero activities &amp; levers'!$C$8="On",(('Net zero supporting data'!M134*EF!$H6)+('Net zero supporting data'!M124*'Net zero supporting data'!M144))*kgtoGg,"ERROR"))</f>
        <v>27.09756695900116</v>
      </c>
      <c r="W464" s="93">
        <f>IF('Net zero activities &amp; levers'!$C$8="Off",('Activity data'!AP7*EF!$H6)*kgtoGg,IF('Net zero activities &amp; levers'!$C$8="On",(('Net zero supporting data'!N134*EF!$H6)+('Net zero supporting data'!N124*'Net zero supporting data'!N144))*kgtoGg,"ERROR"))</f>
        <v>27.385480816466714</v>
      </c>
      <c r="X464" s="93">
        <f>IF('Net zero activities &amp; levers'!$C$8="Off",('Activity data'!AQ7*EF!$H6)*kgtoGg,IF('Net zero activities &amp; levers'!$C$8="On",(('Net zero supporting data'!O134*EF!$H6)+('Net zero supporting data'!O124*'Net zero supporting data'!O144))*kgtoGg,"ERROR"))</f>
        <v>27.661796930935942</v>
      </c>
      <c r="Y464" s="93">
        <f>IF('Net zero activities &amp; levers'!$C$8="Off",('Activity data'!AR7*EF!$H6)*kgtoGg,IF('Net zero activities &amp; levers'!$C$8="On",(('Net zero supporting data'!P134*EF!$H6)+('Net zero supporting data'!P124*'Net zero supporting data'!P144))*kgtoGg,"ERROR"))</f>
        <v>27.898161851458521</v>
      </c>
      <c r="Z464" s="93">
        <f>IF('Net zero activities &amp; levers'!$C$8="Off",('Activity data'!AS7*EF!$H6)*kgtoGg,IF('Net zero activities &amp; levers'!$C$8="On",(('Net zero supporting data'!Q134*EF!$H6)+('Net zero supporting data'!Q124*'Net zero supporting data'!Q144))*kgtoGg,"ERROR"))</f>
        <v>28.127012020354464</v>
      </c>
      <c r="AA464" s="93">
        <f>IF('Net zero activities &amp; levers'!$C$8="Off",('Activity data'!AT7*EF!$H6)*kgtoGg,IF('Net zero activities &amp; levers'!$C$8="On",(('Net zero supporting data'!R134*EF!$H6)+('Net zero supporting data'!R124*'Net zero supporting data'!R144))*kgtoGg,"ERROR"))</f>
        <v>28.354537962824008</v>
      </c>
      <c r="AB464" s="93">
        <f>IF('Net zero activities &amp; levers'!$C$8="Off",('Activity data'!AU7*EF!$H6)*kgtoGg,IF('Net zero activities &amp; levers'!$C$8="On",(('Net zero supporting data'!S134*EF!$H6)+('Net zero supporting data'!S124*'Net zero supporting data'!S144))*kgtoGg,"ERROR"))</f>
        <v>28.649948723028462</v>
      </c>
      <c r="AC464" s="93">
        <f>IF('Net zero activities &amp; levers'!$C$8="Off",('Activity data'!AV7*EF!$H6)*kgtoGg,IF('Net zero activities &amp; levers'!$C$8="On",(('Net zero supporting data'!T134*EF!$H6)+('Net zero supporting data'!T124*'Net zero supporting data'!T144))*kgtoGg,"ERROR"))</f>
        <v>28.90363380002168</v>
      </c>
      <c r="AD464" s="93">
        <f>IF('Net zero activities &amp; levers'!$C$8="Off",('Activity data'!AW7*EF!$H6)*kgtoGg,IF('Net zero activities &amp; levers'!$C$8="On",(('Net zero supporting data'!U134*EF!$H6)+('Net zero supporting data'!U124*'Net zero supporting data'!U144))*kgtoGg,"ERROR"))</f>
        <v>29.20827108356977</v>
      </c>
      <c r="AE464" s="93">
        <f>IF('Net zero activities &amp; levers'!$C$8="Off",('Activity data'!AX7*EF!$H6)*kgtoGg,IF('Net zero activities &amp; levers'!$C$8="On",(('Net zero supporting data'!V134*EF!$H6)+('Net zero supporting data'!V124*'Net zero supporting data'!V144))*kgtoGg,"ERROR"))</f>
        <v>29.525038204817712</v>
      </c>
      <c r="AF464" s="93">
        <f>IF('Net zero activities &amp; levers'!$C$8="Off",('Activity data'!AY7*EF!$H6)*kgtoGg,IF('Net zero activities &amp; levers'!$C$8="On",(('Net zero supporting data'!W134*EF!$H6)+('Net zero supporting data'!W124*'Net zero supporting data'!W144))*kgtoGg,"ERROR"))</f>
        <v>29.899762299148801</v>
      </c>
      <c r="AG464" s="93">
        <f>IF('Net zero activities &amp; levers'!$C$8="Off",('Activity data'!AZ7*EF!$H6)*kgtoGg,IF('Net zero activities &amp; levers'!$C$8="On",(('Net zero supporting data'!X134*EF!$H6)+('Net zero supporting data'!X124*'Net zero supporting data'!X144))*kgtoGg,"ERROR"))</f>
        <v>30.303595206534538</v>
      </c>
      <c r="AH464" s="93">
        <f>IF('Net zero activities &amp; levers'!$C$8="Off",('Activity data'!BA7*EF!$H6)*kgtoGg,IF('Net zero activities &amp; levers'!$C$8="On",(('Net zero supporting data'!Y134*EF!$H6)+('Net zero supporting data'!Y124*'Net zero supporting data'!Y144))*kgtoGg,"ERROR"))</f>
        <v>30.619964840246517</v>
      </c>
      <c r="AI464" s="93">
        <f>IF('Net zero activities &amp; levers'!$C$8="Off",('Activity data'!BB7*EF!$H6)*kgtoGg,IF('Net zero activities &amp; levers'!$C$8="On",(('Net zero supporting data'!Z134*EF!$H6)+('Net zero supporting data'!Z124*'Net zero supporting data'!Z144))*kgtoGg,"ERROR"))</f>
        <v>30.936270406978018</v>
      </c>
      <c r="AJ464" s="93">
        <f>IF('Net zero activities &amp; levers'!$C$8="Off",('Activity data'!BC7*EF!$H6)*kgtoGg,IF('Net zero activities &amp; levers'!$C$8="On",(('Net zero supporting data'!AA134*EF!$H6)+('Net zero supporting data'!AA124*'Net zero supporting data'!AA144))*kgtoGg,"ERROR"))</f>
        <v>31.283942772065036</v>
      </c>
      <c r="AK464" s="93">
        <f>IF('Net zero activities &amp; levers'!$C$8="Off",('Activity data'!BD7*EF!$H6)*kgtoGg,IF('Net zero activities &amp; levers'!$C$8="On",(('Net zero supporting data'!AB134*EF!$H6)+('Net zero supporting data'!AB124*'Net zero supporting data'!AB144))*kgtoGg,"ERROR"))</f>
        <v>31.62915567077183</v>
      </c>
      <c r="AL464" s="93">
        <f>IF('Net zero activities &amp; levers'!$C$8="Off",('Activity data'!BE7*EF!$H6)*kgtoGg,IF('Net zero activities &amp; levers'!$C$8="On",(('Net zero supporting data'!AC134*EF!$H6)+('Net zero supporting data'!AC124*'Net zero supporting data'!AC144))*kgtoGg,"ERROR"))</f>
        <v>32.0085506588428</v>
      </c>
      <c r="AM464" s="93">
        <f>IF('Net zero activities &amp; levers'!$C$8="Off",('Activity data'!BF7*EF!$H6)*kgtoGg,IF('Net zero activities &amp; levers'!$C$8="On",(('Net zero supporting data'!AD134*EF!$H6)+('Net zero supporting data'!AD124*'Net zero supporting data'!AD144))*kgtoGg,"ERROR"))</f>
        <v>32.377020080510903</v>
      </c>
      <c r="AN464" s="93">
        <f>IF('Net zero activities &amp; levers'!$C$8="Off",('Activity data'!BG7*EF!$H6)*kgtoGg,IF('Net zero activities &amp; levers'!$C$8="On",(('Net zero supporting data'!AE134*EF!$H6)+('Net zero supporting data'!AE124*'Net zero supporting data'!AE144))*kgtoGg,"ERROR"))</f>
        <v>32.800936176453838</v>
      </c>
      <c r="AO464" s="93">
        <f>IF('Net zero activities &amp; levers'!$C$8="Off",('Activity data'!BH7*EF!$H6)*kgtoGg,IF('Net zero activities &amp; levers'!$C$8="On",(('Net zero supporting data'!AF134*EF!$H6)+('Net zero supporting data'!AF124*'Net zero supporting data'!AF144))*kgtoGg,"ERROR"))</f>
        <v>33.228937465149492</v>
      </c>
      <c r="AP464" s="93">
        <f>IF('Net zero activities &amp; levers'!$C$8="Off",('Activity data'!BI7*EF!$H6)*kgtoGg,IF('Net zero activities &amp; levers'!$C$8="On",(('Net zero supporting data'!AG134*EF!$H6)+('Net zero supporting data'!AG124*'Net zero supporting data'!AG144))*kgtoGg,"ERROR"))</f>
        <v>33.667716654652232</v>
      </c>
      <c r="AQ464" s="93">
        <f>IF('Net zero activities &amp; levers'!$C$8="Off",('Activity data'!BJ7*EF!$H6)*kgtoGg,IF('Net zero activities &amp; levers'!$C$8="On",(('Net zero supporting data'!AH134*EF!$H6)+('Net zero supporting data'!AH124*'Net zero supporting data'!AH144))*kgtoGg,"ERROR"))</f>
        <v>34.119429220988827</v>
      </c>
      <c r="AR464" s="93">
        <f>IF('Net zero activities &amp; levers'!$C$8="Off",('Activity data'!BK7*EF!$H6)*kgtoGg,IF('Net zero activities &amp; levers'!$C$8="On",(('Net zero supporting data'!AI134*EF!$H6)+('Net zero supporting data'!AI124*'Net zero supporting data'!AI144))*kgtoGg,"ERROR"))</f>
        <v>34.588241344655088</v>
      </c>
      <c r="AS464" s="93">
        <f>IF('Net zero activities &amp; levers'!$C$8="Off",('Activity data'!BL7*EF!$H6)*kgtoGg,IF('Net zero activities &amp; levers'!$C$8="On",(('Net zero supporting data'!AJ134*EF!$H6)+('Net zero supporting data'!AJ124*'Net zero supporting data'!AJ144))*kgtoGg,"ERROR"))</f>
        <v>35.095846122785957</v>
      </c>
      <c r="AT464" s="93">
        <f>IF('Net zero activities &amp; levers'!$C$8="Off",('Activity data'!BM7*EF!$H6)*kgtoGg,IF('Net zero activities &amp; levers'!$C$8="On",(('Net zero supporting data'!AK134*EF!$H6)+('Net zero supporting data'!AK124*'Net zero supporting data'!AK144))*kgtoGg,"ERROR"))</f>
        <v>35.396415414328644</v>
      </c>
      <c r="AU464" s="93">
        <f>IF('Net zero activities &amp; levers'!$C$8="Off",('Activity data'!BN7*EF!$H6)*kgtoGg,IF('Net zero activities &amp; levers'!$C$8="On",(('Net zero supporting data'!AL134*EF!$H6)+('Net zero supporting data'!AL124*'Net zero supporting data'!AL144))*kgtoGg,"ERROR"))</f>
        <v>35.664597137930201</v>
      </c>
      <c r="AV464" s="93">
        <f>IF('Net zero activities &amp; levers'!$C$8="Off",('Activity data'!BO7*EF!$H6)*kgtoGg,IF('Net zero activities &amp; levers'!$C$8="On",(('Net zero supporting data'!AM134*EF!$H6)+('Net zero supporting data'!AM124*'Net zero supporting data'!AM144))*kgtoGg,"ERROR"))</f>
        <v>35.9368060897324</v>
      </c>
      <c r="AW464" s="93">
        <f>IF('Net zero activities &amp; levers'!$C$8="Off",('Activity data'!BP7*EF!$H6)*kgtoGg,IF('Net zero activities &amp; levers'!$C$8="On",(('Net zero supporting data'!AN134*EF!$H6)+('Net zero supporting data'!AN124*'Net zero supporting data'!AN144))*kgtoGg,"ERROR"))</f>
        <v>36.199949553761705</v>
      </c>
      <c r="AY464" s="79"/>
    </row>
    <row r="465" spans="1:51" x14ac:dyDescent="0.25">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367.29937998549639</v>
      </c>
      <c r="T465" s="93">
        <f>IF('Net zero activities &amp; levers'!$C$8="Off",('Activity data'!AM8*EF!$H7)*kgtoGg,IF('Net zero activities &amp; levers'!$C$8="On",(('Net zero supporting data'!K135*EF!$H7)+('Net zero supporting data'!K125*'Net zero supporting data'!K145))*kgtoGg,"ERROR"))</f>
        <v>374.39027995025685</v>
      </c>
      <c r="U465" s="93">
        <f>IF('Net zero activities &amp; levers'!$C$8="Off",('Activity data'!AN8*EF!$H7)*kgtoGg,IF('Net zero activities &amp; levers'!$C$8="On",(('Net zero supporting data'!L135*EF!$H7)+('Net zero supporting data'!L125*'Net zero supporting data'!L145))*kgtoGg,"ERROR"))</f>
        <v>378.08201548869761</v>
      </c>
      <c r="V465" s="93">
        <f>IF('Net zero activities &amp; levers'!$C$8="Off",('Activity data'!AO8*EF!$H7)*kgtoGg,IF('Net zero activities &amp; levers'!$C$8="On",(('Net zero supporting data'!M135*EF!$H7)+('Net zero supporting data'!M125*'Net zero supporting data'!M145))*kgtoGg,"ERROR"))</f>
        <v>380.61774537395928</v>
      </c>
      <c r="W465" s="93">
        <f>IF('Net zero activities &amp; levers'!$C$8="Off",('Activity data'!AP8*EF!$H7)*kgtoGg,IF('Net zero activities &amp; levers'!$C$8="On",(('Net zero supporting data'!N135*EF!$H7)+('Net zero supporting data'!N125*'Net zero supporting data'!N145))*kgtoGg,"ERROR"))</f>
        <v>383.77989521502451</v>
      </c>
      <c r="X465" s="93">
        <f>IF('Net zero activities &amp; levers'!$C$8="Off",('Activity data'!AQ8*EF!$H7)*kgtoGg,IF('Net zero activities &amp; levers'!$C$8="On",(('Net zero supporting data'!O135*EF!$H7)+('Net zero supporting data'!O125*'Net zero supporting data'!O145))*kgtoGg,"ERROR"))</f>
        <v>386.12523393248665</v>
      </c>
      <c r="Y465" s="93">
        <f>IF('Net zero activities &amp; levers'!$C$8="Off",('Activity data'!AR8*EF!$H7)*kgtoGg,IF('Net zero activities &amp; levers'!$C$8="On",(('Net zero supporting data'!P135*EF!$H7)+('Net zero supporting data'!P125*'Net zero supporting data'!P145))*kgtoGg,"ERROR"))</f>
        <v>386.95643782005646</v>
      </c>
      <c r="Z465" s="93">
        <f>IF('Net zero activities &amp; levers'!$C$8="Off",('Activity data'!AS8*EF!$H7)*kgtoGg,IF('Net zero activities &amp; levers'!$C$8="On",(('Net zero supporting data'!Q135*EF!$H7)+('Net zero supporting data'!Q125*'Net zero supporting data'!Q145))*kgtoGg,"ERROR"))</f>
        <v>387.65918830118983</v>
      </c>
      <c r="AA465" s="93">
        <f>IF('Net zero activities &amp; levers'!$C$8="Off",('Activity data'!AT8*EF!$H7)*kgtoGg,IF('Net zero activities &amp; levers'!$C$8="On",(('Net zero supporting data'!R135*EF!$H7)+('Net zero supporting data'!R125*'Net zero supporting data'!R145))*kgtoGg,"ERROR"))</f>
        <v>388.49776942220768</v>
      </c>
      <c r="AB465" s="93">
        <f>IF('Net zero activities &amp; levers'!$C$8="Off",('Activity data'!AU8*EF!$H7)*kgtoGg,IF('Net zero activities &amp; levers'!$C$8="On",(('Net zero supporting data'!S135*EF!$H7)+('Net zero supporting data'!S125*'Net zero supporting data'!S145))*kgtoGg,"ERROR"))</f>
        <v>392.18321030752833</v>
      </c>
      <c r="AC465" s="93">
        <f>IF('Net zero activities &amp; levers'!$C$8="Off",('Activity data'!AV8*EF!$H7)*kgtoGg,IF('Net zero activities &amp; levers'!$C$8="On",(('Net zero supporting data'!T135*EF!$H7)+('Net zero supporting data'!T125*'Net zero supporting data'!T145))*kgtoGg,"ERROR"))</f>
        <v>394.38010154969788</v>
      </c>
      <c r="AD465" s="93">
        <f>IF('Net zero activities &amp; levers'!$C$8="Off",('Activity data'!AW8*EF!$H7)*kgtoGg,IF('Net zero activities &amp; levers'!$C$8="On",(('Net zero supporting data'!U135*EF!$H7)+('Net zero supporting data'!U125*'Net zero supporting data'!U145))*kgtoGg,"ERROR"))</f>
        <v>395.06686480786141</v>
      </c>
      <c r="AE465" s="93">
        <f>IF('Net zero activities &amp; levers'!$C$8="Off",('Activity data'!AX8*EF!$H7)*kgtoGg,IF('Net zero activities &amp; levers'!$C$8="On",(('Net zero supporting data'!V135*EF!$H7)+('Net zero supporting data'!V125*'Net zero supporting data'!V145))*kgtoGg,"ERROR"))</f>
        <v>395.93122027386613</v>
      </c>
      <c r="AF465" s="93">
        <f>IF('Net zero activities &amp; levers'!$C$8="Off",('Activity data'!AY8*EF!$H7)*kgtoGg,IF('Net zero activities &amp; levers'!$C$8="On",(('Net zero supporting data'!W135*EF!$H7)+('Net zero supporting data'!W125*'Net zero supporting data'!W145))*kgtoGg,"ERROR"))</f>
        <v>398.59601636852102</v>
      </c>
      <c r="AG465" s="93">
        <f>IF('Net zero activities &amp; levers'!$C$8="Off",('Activity data'!AZ8*EF!$H7)*kgtoGg,IF('Net zero activities &amp; levers'!$C$8="On",(('Net zero supporting data'!X135*EF!$H7)+('Net zero supporting data'!X125*'Net zero supporting data'!X145))*kgtoGg,"ERROR"))</f>
        <v>401.90994539704189</v>
      </c>
      <c r="AH465" s="93">
        <f>IF('Net zero activities &amp; levers'!$C$8="Off",('Activity data'!BA8*EF!$H7)*kgtoGg,IF('Net zero activities &amp; levers'!$C$8="On",(('Net zero supporting data'!Y135*EF!$H7)+('Net zero supporting data'!Y125*'Net zero supporting data'!Y145))*kgtoGg,"ERROR"))</f>
        <v>401.81503378596199</v>
      </c>
      <c r="AI465" s="93">
        <f>IF('Net zero activities &amp; levers'!$C$8="Off",('Activity data'!BB8*EF!$H7)*kgtoGg,IF('Net zero activities &amp; levers'!$C$8="On",(('Net zero supporting data'!Z135*EF!$H7)+('Net zero supporting data'!Z125*'Net zero supporting data'!Z145))*kgtoGg,"ERROR"))</f>
        <v>401.42815777895129</v>
      </c>
      <c r="AJ465" s="93">
        <f>IF('Net zero activities &amp; levers'!$C$8="Off",('Activity data'!BC8*EF!$H7)*kgtoGg,IF('Net zero activities &amp; levers'!$C$8="On",(('Net zero supporting data'!AA135*EF!$H7)+('Net zero supporting data'!AA125*'Net zero supporting data'!AA145))*kgtoGg,"ERROR"))</f>
        <v>401.7813582877065</v>
      </c>
      <c r="AK465" s="93">
        <f>IF('Net zero activities &amp; levers'!$C$8="Off",('Activity data'!BD8*EF!$H7)*kgtoGg,IF('Net zero activities &amp; levers'!$C$8="On",(('Net zero supporting data'!AB135*EF!$H7)+('Net zero supporting data'!AB125*'Net zero supporting data'!AB145))*kgtoGg,"ERROR"))</f>
        <v>401.72821381507623</v>
      </c>
      <c r="AL465" s="93">
        <f>IF('Net zero activities &amp; levers'!$C$8="Off",('Activity data'!BE8*EF!$H7)*kgtoGg,IF('Net zero activities &amp; levers'!$C$8="On",(('Net zero supporting data'!AC135*EF!$H7)+('Net zero supporting data'!AC125*'Net zero supporting data'!AC145))*kgtoGg,"ERROR"))</f>
        <v>402.4182008975921</v>
      </c>
      <c r="AM465" s="93">
        <f>IF('Net zero activities &amp; levers'!$C$8="Off",('Activity data'!BF8*EF!$H7)*kgtoGg,IF('Net zero activities &amp; levers'!$C$8="On",(('Net zero supporting data'!AD135*EF!$H7)+('Net zero supporting data'!AD125*'Net zero supporting data'!AD145))*kgtoGg,"ERROR"))</f>
        <v>402.41125512656032</v>
      </c>
      <c r="AN465" s="93">
        <f>IF('Net zero activities &amp; levers'!$C$8="Off",('Activity data'!BG8*EF!$H7)*kgtoGg,IF('Net zero activities &amp; levers'!$C$8="On",(('Net zero supporting data'!AE135*EF!$H7)+('Net zero supporting data'!AE125*'Net zero supporting data'!AE145))*kgtoGg,"ERROR"))</f>
        <v>405.74913704895249</v>
      </c>
      <c r="AO465" s="93">
        <f>IF('Net zero activities &amp; levers'!$C$8="Off",('Activity data'!BH8*EF!$H7)*kgtoGg,IF('Net zero activities &amp; levers'!$C$8="On",(('Net zero supporting data'!AF135*EF!$H7)+('Net zero supporting data'!AF125*'Net zero supporting data'!AF145))*kgtoGg,"ERROR"))</f>
        <v>408.87066423718124</v>
      </c>
      <c r="AP465" s="93">
        <f>IF('Net zero activities &amp; levers'!$C$8="Off",('Activity data'!BI8*EF!$H7)*kgtoGg,IF('Net zero activities &amp; levers'!$C$8="On",(('Net zero supporting data'!AG135*EF!$H7)+('Net zero supporting data'!AG125*'Net zero supporting data'!AG145))*kgtoGg,"ERROR"))</f>
        <v>411.96446899942566</v>
      </c>
      <c r="AQ465" s="93">
        <f>IF('Net zero activities &amp; levers'!$C$8="Off",('Activity data'!BJ8*EF!$H7)*kgtoGg,IF('Net zero activities &amp; levers'!$C$8="On",(('Net zero supporting data'!AH135*EF!$H7)+('Net zero supporting data'!AH125*'Net zero supporting data'!AH145))*kgtoGg,"ERROR"))</f>
        <v>415.076640787023</v>
      </c>
      <c r="AR465" s="93">
        <f>IF('Net zero activities &amp; levers'!$C$8="Off",('Activity data'!BK8*EF!$H7)*kgtoGg,IF('Net zero activities &amp; levers'!$C$8="On",(('Net zero supporting data'!AI135*EF!$H7)+('Net zero supporting data'!AI125*'Net zero supporting data'!AI145))*kgtoGg,"ERROR"))</f>
        <v>418.30306896107567</v>
      </c>
      <c r="AS465" s="93">
        <f>IF('Net zero activities &amp; levers'!$C$8="Off",('Activity data'!BL8*EF!$H7)*kgtoGg,IF('Net zero activities &amp; levers'!$C$8="On",(('Net zero supporting data'!AJ135*EF!$H7)+('Net zero supporting data'!AJ125*'Net zero supporting data'!AJ145))*kgtoGg,"ERROR"))</f>
        <v>422.19081741674233</v>
      </c>
      <c r="AT465" s="93">
        <f>IF('Net zero activities &amp; levers'!$C$8="Off",('Activity data'!BM8*EF!$H7)*kgtoGg,IF('Net zero activities &amp; levers'!$C$8="On",(('Net zero supporting data'!AK135*EF!$H7)+('Net zero supporting data'!AK125*'Net zero supporting data'!AK145))*kgtoGg,"ERROR"))</f>
        <v>420.26074518236015</v>
      </c>
      <c r="AU465" s="93">
        <f>IF('Net zero activities &amp; levers'!$C$8="Off",('Activity data'!BN8*EF!$H7)*kgtoGg,IF('Net zero activities &amp; levers'!$C$8="On",(('Net zero supporting data'!AL135*EF!$H7)+('Net zero supporting data'!AL125*'Net zero supporting data'!AL145))*kgtoGg,"ERROR"))</f>
        <v>417.33191079968799</v>
      </c>
      <c r="AV465" s="93">
        <f>IF('Net zero activities &amp; levers'!$C$8="Off",('Activity data'!BO8*EF!$H7)*kgtoGg,IF('Net zero activities &amp; levers'!$C$8="On",(('Net zero supporting data'!AM135*EF!$H7)+('Net zero supporting data'!AM125*'Net zero supporting data'!AM145))*kgtoGg,"ERROR"))</f>
        <v>414.37000341411897</v>
      </c>
      <c r="AW465" s="93">
        <f>IF('Net zero activities &amp; levers'!$C$8="Off",('Activity data'!BP8*EF!$H7)*kgtoGg,IF('Net zero activities &amp; levers'!$C$8="On",(('Net zero supporting data'!AN135*EF!$H7)+('Net zero supporting data'!AN125*'Net zero supporting data'!AN145))*kgtoGg,"ERROR"))</f>
        <v>411.04939658180723</v>
      </c>
      <c r="AY465" s="79"/>
    </row>
    <row r="466" spans="1:51" x14ac:dyDescent="0.25">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258.644557829505</v>
      </c>
      <c r="T466" s="93">
        <f>IF('Net zero activities &amp; levers'!$C$8="Off",('Activity data'!AM9*EF!$H8)*kgtoGg,IF('Net zero activities &amp; levers'!$C$8="On",(('Net zero supporting data'!K136*EF!$H8)+('Net zero supporting data'!K126*'Net zero supporting data'!K146))*kgtoGg,"ERROR"))</f>
        <v>263.63782159725537</v>
      </c>
      <c r="U466" s="93">
        <f>IF('Net zero activities &amp; levers'!$C$8="Off",('Activity data'!AN9*EF!$H8)*kgtoGg,IF('Net zero activities &amp; levers'!$C$8="On",(('Net zero supporting data'!L136*EF!$H8)+('Net zero supporting data'!L126*'Net zero supporting data'!L146))*kgtoGg,"ERROR"))</f>
        <v>266.23746471672149</v>
      </c>
      <c r="V466" s="93">
        <f>IF('Net zero activities &amp; levers'!$C$8="Off",('Activity data'!AO9*EF!$H8)*kgtoGg,IF('Net zero activities &amp; levers'!$C$8="On",(('Net zero supporting data'!M136*EF!$H8)+('Net zero supporting data'!M126*'Net zero supporting data'!M146))*kgtoGg,"ERROR"))</f>
        <v>268.02307278111425</v>
      </c>
      <c r="W466" s="93">
        <f>IF('Net zero activities &amp; levers'!$C$8="Off",('Activity data'!AP9*EF!$H8)*kgtoGg,IF('Net zero activities &amp; levers'!$C$8="On",(('Net zero supporting data'!N136*EF!$H8)+('Net zero supporting data'!N126*'Net zero supporting data'!N146))*kgtoGg,"ERROR"))</f>
        <v>270.24979270496834</v>
      </c>
      <c r="X466" s="93">
        <f>IF('Net zero activities &amp; levers'!$C$8="Off",('Activity data'!AQ9*EF!$H8)*kgtoGg,IF('Net zero activities &amp; levers'!$C$8="On",(('Net zero supporting data'!O136*EF!$H8)+('Net zero supporting data'!O126*'Net zero supporting data'!O146))*kgtoGg,"ERROR"))</f>
        <v>271.90133128246976</v>
      </c>
      <c r="Y466" s="93">
        <f>IF('Net zero activities &amp; levers'!$C$8="Off",('Activity data'!AR9*EF!$H8)*kgtoGg,IF('Net zero activities &amp; levers'!$C$8="On",(('Net zero supporting data'!P136*EF!$H8)+('Net zero supporting data'!P126*'Net zero supporting data'!P146))*kgtoGg,"ERROR"))</f>
        <v>272.48664771283012</v>
      </c>
      <c r="Z466" s="93">
        <f>IF('Net zero activities &amp; levers'!$C$8="Off",('Activity data'!AS9*EF!$H8)*kgtoGg,IF('Net zero activities &amp; levers'!$C$8="On",(('Net zero supporting data'!Q136*EF!$H8)+('Net zero supporting data'!Q126*'Net zero supporting data'!Q146))*kgtoGg,"ERROR"))</f>
        <v>272.98150993520676</v>
      </c>
      <c r="AA466" s="93">
        <f>IF('Net zero activities &amp; levers'!$C$8="Off",('Activity data'!AT9*EF!$H8)*kgtoGg,IF('Net zero activities &amp; levers'!$C$8="On",(('Net zero supporting data'!R136*EF!$H8)+('Net zero supporting data'!R126*'Net zero supporting data'!R146))*kgtoGg,"ERROR"))</f>
        <v>273.57202125939796</v>
      </c>
      <c r="AB466" s="93">
        <f>IF('Net zero activities &amp; levers'!$C$8="Off",('Activity data'!AU9*EF!$H8)*kgtoGg,IF('Net zero activities &amp; levers'!$C$8="On",(('Net zero supporting data'!S136*EF!$H8)+('Net zero supporting data'!S126*'Net zero supporting data'!S146))*kgtoGg,"ERROR"))</f>
        <v>276.16723181550663</v>
      </c>
      <c r="AC466" s="93">
        <f>IF('Net zero activities &amp; levers'!$C$8="Off",('Activity data'!AV9*EF!$H8)*kgtoGg,IF('Net zero activities &amp; levers'!$C$8="On",(('Net zero supporting data'!T136*EF!$H8)+('Net zero supporting data'!T126*'Net zero supporting data'!T146))*kgtoGg,"ERROR"))</f>
        <v>277.71423677901322</v>
      </c>
      <c r="AD466" s="93">
        <f>IF('Net zero activities &amp; levers'!$C$8="Off",('Activity data'!AW9*EF!$H8)*kgtoGg,IF('Net zero activities &amp; levers'!$C$8="On",(('Net zero supporting data'!U136*EF!$H8)+('Net zero supporting data'!U126*'Net zero supporting data'!U146))*kgtoGg,"ERROR"))</f>
        <v>278.19784113262864</v>
      </c>
      <c r="AE466" s="93">
        <f>IF('Net zero activities &amp; levers'!$C$8="Off",('Activity data'!AX9*EF!$H8)*kgtoGg,IF('Net zero activities &amp; levers'!$C$8="On",(('Net zero supporting data'!V136*EF!$H8)+('Net zero supporting data'!V126*'Net zero supporting data'!V146))*kgtoGg,"ERROR"))</f>
        <v>278.80650221264779</v>
      </c>
      <c r="AF466" s="93">
        <f>IF('Net zero activities &amp; levers'!$C$8="Off",('Activity data'!AY9*EF!$H8)*kgtoGg,IF('Net zero activities &amp; levers'!$C$8="On",(('Net zero supporting data'!W136*EF!$H8)+('Net zero supporting data'!W126*'Net zero supporting data'!W146))*kgtoGg,"ERROR"))</f>
        <v>280.682996008077</v>
      </c>
      <c r="AG466" s="93">
        <f>IF('Net zero activities &amp; levers'!$C$8="Off",('Activity data'!AZ9*EF!$H8)*kgtoGg,IF('Net zero activities &amp; levers'!$C$8="On",(('Net zero supporting data'!X136*EF!$H8)+('Net zero supporting data'!X126*'Net zero supporting data'!X146))*kgtoGg,"ERROR"))</f>
        <v>283.0165956680982</v>
      </c>
      <c r="AH466" s="93">
        <f>IF('Net zero activities &amp; levers'!$C$8="Off",('Activity data'!BA9*EF!$H8)*kgtoGg,IF('Net zero activities &amp; levers'!$C$8="On",(('Net zero supporting data'!Y136*EF!$H8)+('Net zero supporting data'!Y126*'Net zero supporting data'!Y146))*kgtoGg,"ERROR"))</f>
        <v>282.94976089238577</v>
      </c>
      <c r="AI466" s="93">
        <f>IF('Net zero activities &amp; levers'!$C$8="Off",('Activity data'!BB9*EF!$H8)*kgtoGg,IF('Net zero activities &amp; levers'!$C$8="On",(('Net zero supporting data'!Z136*EF!$H8)+('Net zero supporting data'!Z126*'Net zero supporting data'!Z146))*kgtoGg,"ERROR"))</f>
        <v>282.6773308823702</v>
      </c>
      <c r="AJ466" s="93">
        <f>IF('Net zero activities &amp; levers'!$C$8="Off",('Activity data'!BC9*EF!$H8)*kgtoGg,IF('Net zero activities &amp; levers'!$C$8="On",(('Net zero supporting data'!AA136*EF!$H8)+('Net zero supporting data'!AA126*'Net zero supporting data'!AA146))*kgtoGg,"ERROR"))</f>
        <v>282.92604730932356</v>
      </c>
      <c r="AK466" s="93">
        <f>IF('Net zero activities &amp; levers'!$C$8="Off",('Activity data'!BD9*EF!$H8)*kgtoGg,IF('Net zero activities &amp; levers'!$C$8="On",(('Net zero supporting data'!AB136*EF!$H8)+('Net zero supporting data'!AB126*'Net zero supporting data'!AB146))*kgtoGg,"ERROR"))</f>
        <v>282.88862408082514</v>
      </c>
      <c r="AL466" s="93">
        <f>IF('Net zero activities &amp; levers'!$C$8="Off",('Activity data'!BE9*EF!$H8)*kgtoGg,IF('Net zero activities &amp; levers'!$C$8="On",(('Net zero supporting data'!AC136*EF!$H8)+('Net zero supporting data'!AC126*'Net zero supporting data'!AC146))*kgtoGg,"ERROR"))</f>
        <v>283.37449858426822</v>
      </c>
      <c r="AM466" s="93">
        <f>IF('Net zero activities &amp; levers'!$C$8="Off",('Activity data'!BF9*EF!$H8)*kgtoGg,IF('Net zero activities &amp; levers'!$C$8="On",(('Net zero supporting data'!AD136*EF!$H8)+('Net zero supporting data'!AD126*'Net zero supporting data'!AD146))*kgtoGg,"ERROR"))</f>
        <v>283.36960751726616</v>
      </c>
      <c r="AN466" s="93">
        <f>IF('Net zero activities &amp; levers'!$C$8="Off",('Activity data'!BG9*EF!$H8)*kgtoGg,IF('Net zero activities &amp; levers'!$C$8="On",(('Net zero supporting data'!AE136*EF!$H8)+('Net zero supporting data'!AE126*'Net zero supporting data'!AE146))*kgtoGg,"ERROR"))</f>
        <v>285.72007430525349</v>
      </c>
      <c r="AO466" s="93">
        <f>IF('Net zero activities &amp; levers'!$C$8="Off",('Activity data'!BH9*EF!$H8)*kgtoGg,IF('Net zero activities &amp; levers'!$C$8="On",(('Net zero supporting data'!AF136*EF!$H8)+('Net zero supporting data'!AF126*'Net zero supporting data'!AF146))*kgtoGg,"ERROR"))</f>
        <v>287.91818860477679</v>
      </c>
      <c r="AP466" s="93">
        <f>IF('Net zero activities &amp; levers'!$C$8="Off",('Activity data'!BI9*EF!$H8)*kgtoGg,IF('Net zero activities &amp; levers'!$C$8="On",(('Net zero supporting data'!AG136*EF!$H8)+('Net zero supporting data'!AG126*'Net zero supporting data'!AG146))*kgtoGg,"ERROR"))</f>
        <v>290.09678135049057</v>
      </c>
      <c r="AQ466" s="93">
        <f>IF('Net zero activities &amp; levers'!$C$8="Off",('Activity data'!BJ9*EF!$H8)*kgtoGg,IF('Net zero activities &amp; levers'!$C$8="On",(('Net zero supporting data'!AH136*EF!$H8)+('Net zero supporting data'!AH126*'Net zero supporting data'!AH146))*kgtoGg,"ERROR"))</f>
        <v>292.28830777213687</v>
      </c>
      <c r="AR466" s="93">
        <f>IF('Net zero activities &amp; levers'!$C$8="Off",('Activity data'!BK9*EF!$H8)*kgtoGg,IF('Net zero activities &amp; levers'!$C$8="On",(('Net zero supporting data'!AI136*EF!$H8)+('Net zero supporting data'!AI126*'Net zero supporting data'!AI146))*kgtoGg,"ERROR"))</f>
        <v>294.56029115658873</v>
      </c>
      <c r="AS466" s="93">
        <f>IF('Net zero activities &amp; levers'!$C$8="Off",('Activity data'!BL9*EF!$H8)*kgtoGg,IF('Net zero activities &amp; levers'!$C$8="On",(('Net zero supporting data'!AJ136*EF!$H8)+('Net zero supporting data'!AJ126*'Net zero supporting data'!AJ146))*kgtoGg,"ERROR"))</f>
        <v>297.29796248156612</v>
      </c>
      <c r="AT466" s="93">
        <f>IF('Net zero activities &amp; levers'!$C$8="Off",('Activity data'!BM9*EF!$H8)*kgtoGg,IF('Net zero activities &amp; levers'!$C$8="On",(('Net zero supporting data'!AK136*EF!$H8)+('Net zero supporting data'!AK126*'Net zero supporting data'!AK146))*kgtoGg,"ERROR"))</f>
        <v>295.93884589481746</v>
      </c>
      <c r="AU466" s="93">
        <f>IF('Net zero activities &amp; levers'!$C$8="Off",('Activity data'!BN9*EF!$H8)*kgtoGg,IF('Net zero activities &amp; levers'!$C$8="On",(('Net zero supporting data'!AL136*EF!$H8)+('Net zero supporting data'!AL126*'Net zero supporting data'!AL146))*kgtoGg,"ERROR"))</f>
        <v>293.87642184745857</v>
      </c>
      <c r="AV466" s="93">
        <f>IF('Net zero activities &amp; levers'!$C$8="Off",('Activity data'!BO9*EF!$H8)*kgtoGg,IF('Net zero activities &amp; levers'!$C$8="On",(('Net zero supporting data'!AM136*EF!$H8)+('Net zero supporting data'!AM126*'Net zero supporting data'!AM146))*kgtoGg,"ERROR"))</f>
        <v>291.79070848169499</v>
      </c>
      <c r="AW466" s="93">
        <f>IF('Net zero activities &amp; levers'!$C$8="Off",('Activity data'!BP9*EF!$H8)*kgtoGg,IF('Net zero activities &amp; levers'!$C$8="On",(('Net zero supporting data'!AN136*EF!$H8)+('Net zero supporting data'!AN126*'Net zero supporting data'!AN146))*kgtoGg,"ERROR"))</f>
        <v>289.45240645161033</v>
      </c>
      <c r="AY466" s="79"/>
    </row>
    <row r="467" spans="1:51" x14ac:dyDescent="0.25">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34.963976395761406</v>
      </c>
      <c r="T467" s="93">
        <f>IF('Net zero activities &amp; levers'!$C$8="Off",('Activity data'!AM10*EF!$H9)*kgtoGg,IF('Net zero activities &amp; levers'!$C$8="On",(('Net zero supporting data'!K137*EF!$H9)+('Net zero supporting data'!K127*'Net zero supporting data'!K147))*kgtoGg,"ERROR"))</f>
        <v>36.497612487541794</v>
      </c>
      <c r="U467" s="93">
        <f>IF('Net zero activities &amp; levers'!$C$8="Off",('Activity data'!AN10*EF!$H9)*kgtoGg,IF('Net zero activities &amp; levers'!$C$8="On",(('Net zero supporting data'!L137*EF!$H9)+('Net zero supporting data'!L127*'Net zero supporting data'!L147))*kgtoGg,"ERROR"))</f>
        <v>37.733305691645874</v>
      </c>
      <c r="V467" s="93">
        <f>IF('Net zero activities &amp; levers'!$C$8="Off",('Activity data'!AO10*EF!$H9)*kgtoGg,IF('Net zero activities &amp; levers'!$C$8="On",(('Net zero supporting data'!M137*EF!$H9)+('Net zero supporting data'!M127*'Net zero supporting data'!M147))*kgtoGg,"ERROR"))</f>
        <v>38.877531015162873</v>
      </c>
      <c r="W467" s="93">
        <f>IF('Net zero activities &amp; levers'!$C$8="Off",('Activity data'!AP10*EF!$H9)*kgtoGg,IF('Net zero activities &amp; levers'!$C$8="On",(('Net zero supporting data'!N137*EF!$H9)+('Net zero supporting data'!N127*'Net zero supporting data'!N147))*kgtoGg,"ERROR"))</f>
        <v>40.109336867070091</v>
      </c>
      <c r="X467" s="93">
        <f>IF('Net zero activities &amp; levers'!$C$8="Off",('Activity data'!AQ10*EF!$H9)*kgtoGg,IF('Net zero activities &amp; levers'!$C$8="On",(('Net zero supporting data'!O137*EF!$H9)+('Net zero supporting data'!O127*'Net zero supporting data'!O147))*kgtoGg,"ERROR"))</f>
        <v>41.279815018110689</v>
      </c>
      <c r="Y467" s="93">
        <f>IF('Net zero activities &amp; levers'!$C$8="Off",('Activity data'!AR10*EF!$H9)*kgtoGg,IF('Net zero activities &amp; levers'!$C$8="On",(('Net zero supporting data'!P137*EF!$H9)+('Net zero supporting data'!P127*'Net zero supporting data'!P147))*kgtoGg,"ERROR"))</f>
        <v>42.307713439261846</v>
      </c>
      <c r="Z467" s="93">
        <f>IF('Net zero activities &amp; levers'!$C$8="Off",('Activity data'!AS10*EF!$H9)*kgtoGg,IF('Net zero activities &amp; levers'!$C$8="On",(('Net zero supporting data'!Q137*EF!$H9)+('Net zero supporting data'!Q127*'Net zero supporting data'!Q147))*kgtoGg,"ERROR"))</f>
        <v>43.337638673567746</v>
      </c>
      <c r="AA467" s="93">
        <f>IF('Net zero activities &amp; levers'!$C$8="Off",('Activity data'!AT10*EF!$H9)*kgtoGg,IF('Net zero activities &amp; levers'!$C$8="On",(('Net zero supporting data'!R137*EF!$H9)+('Net zero supporting data'!R127*'Net zero supporting data'!R147))*kgtoGg,"ERROR"))</f>
        <v>44.399551439206782</v>
      </c>
      <c r="AB467" s="93">
        <f>IF('Net zero activities &amp; levers'!$C$8="Off",('Activity data'!AU10*EF!$H9)*kgtoGg,IF('Net zero activities &amp; levers'!$C$8="On",(('Net zero supporting data'!S137*EF!$H9)+('Net zero supporting data'!S127*'Net zero supporting data'!S147))*kgtoGg,"ERROR"))</f>
        <v>45.81186523573659</v>
      </c>
      <c r="AC467" s="93">
        <f>IF('Net zero activities &amp; levers'!$C$8="Off",('Activity data'!AV10*EF!$H9)*kgtoGg,IF('Net zero activities &amp; levers'!$C$8="On",(('Net zero supporting data'!T137*EF!$H9)+('Net zero supporting data'!T127*'Net zero supporting data'!T147))*kgtoGg,"ERROR"))</f>
        <v>47.079649204126177</v>
      </c>
      <c r="AD467" s="93">
        <f>IF('Net zero activities &amp; levers'!$C$8="Off",('Activity data'!AW10*EF!$H9)*kgtoGg,IF('Net zero activities &amp; levers'!$C$8="On",(('Net zero supporting data'!U137*EF!$H9)+('Net zero supporting data'!U127*'Net zero supporting data'!U147))*kgtoGg,"ERROR"))</f>
        <v>48.725639989018426</v>
      </c>
      <c r="AE467" s="93">
        <f>IF('Net zero activities &amp; levers'!$C$8="Off",('Activity data'!AX10*EF!$H9)*kgtoGg,IF('Net zero activities &amp; levers'!$C$8="On",(('Net zero supporting data'!V137*EF!$H9)+('Net zero supporting data'!V127*'Net zero supporting data'!V147))*kgtoGg,"ERROR"))</f>
        <v>50.454759475729148</v>
      </c>
      <c r="AF467" s="93">
        <f>IF('Net zero activities &amp; levers'!$C$8="Off",('Activity data'!AY10*EF!$H9)*kgtoGg,IF('Net zero activities &amp; levers'!$C$8="On",(('Net zero supporting data'!W137*EF!$H9)+('Net zero supporting data'!W127*'Net zero supporting data'!W147))*kgtoGg,"ERROR"))</f>
        <v>52.486360439556769</v>
      </c>
      <c r="AG467" s="93">
        <f>IF('Net zero activities &amp; levers'!$C$8="Off",('Activity data'!AZ10*EF!$H9)*kgtoGg,IF('Net zero activities &amp; levers'!$C$8="On",(('Net zero supporting data'!X137*EF!$H9)+('Net zero supporting data'!X127*'Net zero supporting data'!X147))*kgtoGg,"ERROR"))</f>
        <v>54.691251862588167</v>
      </c>
      <c r="AH467" s="93">
        <f>IF('Net zero activities &amp; levers'!$C$8="Off",('Activity data'!BA10*EF!$H9)*kgtoGg,IF('Net zero activities &amp; levers'!$C$8="On",(('Net zero supporting data'!Y137*EF!$H9)+('Net zero supporting data'!Y127*'Net zero supporting data'!Y147))*kgtoGg,"ERROR"))</f>
        <v>56.512452453059495</v>
      </c>
      <c r="AI467" s="93">
        <f>IF('Net zero activities &amp; levers'!$C$8="Off",('Activity data'!BB10*EF!$H9)*kgtoGg,IF('Net zero activities &amp; levers'!$C$8="On",(('Net zero supporting data'!Z137*EF!$H9)+('Net zero supporting data'!Z127*'Net zero supporting data'!Z147))*kgtoGg,"ERROR"))</f>
        <v>58.360185924306009</v>
      </c>
      <c r="AJ467" s="93">
        <f>IF('Net zero activities &amp; levers'!$C$8="Off",('Activity data'!BC10*EF!$H9)*kgtoGg,IF('Net zero activities &amp; levers'!$C$8="On",(('Net zero supporting data'!AA137*EF!$H9)+('Net zero supporting data'!AA127*'Net zero supporting data'!AA147))*kgtoGg,"ERROR"))</f>
        <v>60.389335908393399</v>
      </c>
      <c r="AK467" s="93">
        <f>IF('Net zero activities &amp; levers'!$C$8="Off",('Activity data'!BD10*EF!$H9)*kgtoGg,IF('Net zero activities &amp; levers'!$C$8="On",(('Net zero supporting data'!AB137*EF!$H9)+('Net zero supporting data'!AB127*'Net zero supporting data'!AB147))*kgtoGg,"ERROR"))</f>
        <v>62.437293405330678</v>
      </c>
      <c r="AL467" s="93">
        <f>IF('Net zero activities &amp; levers'!$C$8="Off",('Activity data'!BE10*EF!$H9)*kgtoGg,IF('Net zero activities &amp; levers'!$C$8="On",(('Net zero supporting data'!AC137*EF!$H9)+('Net zero supporting data'!AC127*'Net zero supporting data'!AC147))*kgtoGg,"ERROR"))</f>
        <v>64.687328166127415</v>
      </c>
      <c r="AM467" s="93">
        <f>IF('Net zero activities &amp; levers'!$C$8="Off",('Activity data'!BF10*EF!$H9)*kgtoGg,IF('Net zero activities &amp; levers'!$C$8="On",(('Net zero supporting data'!AD137*EF!$H9)+('Net zero supporting data'!AD127*'Net zero supporting data'!AD147))*kgtoGg,"ERROR"))</f>
        <v>66.917440313314131</v>
      </c>
      <c r="AN467" s="93">
        <f>IF('Net zero activities &amp; levers'!$C$8="Off",('Activity data'!BG10*EF!$H9)*kgtoGg,IF('Net zero activities &amp; levers'!$C$8="On",(('Net zero supporting data'!AE137*EF!$H9)+('Net zero supporting data'!AE127*'Net zero supporting data'!AE147))*kgtoGg,"ERROR"))</f>
        <v>69.376253099010469</v>
      </c>
      <c r="AO467" s="93">
        <f>IF('Net zero activities &amp; levers'!$C$8="Off",('Activity data'!BH10*EF!$H9)*kgtoGg,IF('Net zero activities &amp; levers'!$C$8="On",(('Net zero supporting data'!AF137*EF!$H9)+('Net zero supporting data'!AF127*'Net zero supporting data'!AF147))*kgtoGg,"ERROR"))</f>
        <v>71.889327005864232</v>
      </c>
      <c r="AP467" s="93">
        <f>IF('Net zero activities &amp; levers'!$C$8="Off",('Activity data'!BI10*EF!$H9)*kgtoGg,IF('Net zero activities &amp; levers'!$C$8="On",(('Net zero supporting data'!AG137*EF!$H9)+('Net zero supporting data'!AG127*'Net zero supporting data'!AG147))*kgtoGg,"ERROR"))</f>
        <v>74.49206773188557</v>
      </c>
      <c r="AQ467" s="93">
        <f>IF('Net zero activities &amp; levers'!$C$8="Off",('Activity data'!BJ10*EF!$H9)*kgtoGg,IF('Net zero activities &amp; levers'!$C$8="On",(('Net zero supporting data'!AH137*EF!$H9)+('Net zero supporting data'!AH127*'Net zero supporting data'!AH147))*kgtoGg,"ERROR"))</f>
        <v>77.197338817748658</v>
      </c>
      <c r="AR467" s="93">
        <f>IF('Net zero activities &amp; levers'!$C$8="Off",('Activity data'!BK10*EF!$H9)*kgtoGg,IF('Net zero activities &amp; levers'!$C$8="On",(('Net zero supporting data'!AI137*EF!$H9)+('Net zero supporting data'!AI127*'Net zero supporting data'!AI147))*kgtoGg,"ERROR"))</f>
        <v>80.028789551630112</v>
      </c>
      <c r="AS467" s="93">
        <f>IF('Net zero activities &amp; levers'!$C$8="Off",('Activity data'!BL10*EF!$H9)*kgtoGg,IF('Net zero activities &amp; levers'!$C$8="On",(('Net zero supporting data'!AJ137*EF!$H9)+('Net zero supporting data'!AJ127*'Net zero supporting data'!AJ147))*kgtoGg,"ERROR"))</f>
        <v>83.101338963756518</v>
      </c>
      <c r="AT467" s="93">
        <f>IF('Net zero activities &amp; levers'!$C$8="Off",('Activity data'!BM10*EF!$H9)*kgtoGg,IF('Net zero activities &amp; levers'!$C$8="On",(('Net zero supporting data'!AK137*EF!$H9)+('Net zero supporting data'!AK127*'Net zero supporting data'!AK147))*kgtoGg,"ERROR"))</f>
        <v>85.119790686428615</v>
      </c>
      <c r="AU467" s="93">
        <f>IF('Net zero activities &amp; levers'!$C$8="Off",('Activity data'!BN10*EF!$H9)*kgtoGg,IF('Net zero activities &amp; levers'!$C$8="On",(('Net zero supporting data'!AL137*EF!$H9)+('Net zero supporting data'!AL127*'Net zero supporting data'!AL147))*kgtoGg,"ERROR"))</f>
        <v>86.99211656376653</v>
      </c>
      <c r="AV467" s="93">
        <f>IF('Net zero activities &amp; levers'!$C$8="Off",('Activity data'!BO10*EF!$H9)*kgtoGg,IF('Net zero activities &amp; levers'!$C$8="On",(('Net zero supporting data'!AM137*EF!$H9)+('Net zero supporting data'!AM127*'Net zero supporting data'!AM147))*kgtoGg,"ERROR"))</f>
        <v>88.910503904639995</v>
      </c>
      <c r="AW467" s="93">
        <f>IF('Net zero activities &amp; levers'!$C$8="Off",('Activity data'!BP10*EF!$H9)*kgtoGg,IF('Net zero activities &amp; levers'!$C$8="On",(('Net zero supporting data'!AN137*EF!$H9)+('Net zero supporting data'!AN127*'Net zero supporting data'!AN147))*kgtoGg,"ERROR"))</f>
        <v>90.805264059143951</v>
      </c>
      <c r="AY467" s="79"/>
    </row>
    <row r="468" spans="1:51" x14ac:dyDescent="0.25">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132.5903429327976</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132.83344502276299</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135.15163149297337</v>
      </c>
      <c r="T468" s="93">
        <f>IF('Net zero activities &amp; levers'!$C$8="Off",('Activity data'!AM11*EF!$H10)*kgtoGg,IF('Net zero activities &amp; levers'!$C$8="On",(('Net zero supporting data'!K138*EF!$H10)+('Net zero supporting data'!K128*'Net zero supporting data'!K148))*kgtoGg,"ERROR"))</f>
        <v>135.73297226938038</v>
      </c>
      <c r="U468" s="93">
        <f>IF('Net zero activities &amp; levers'!$C$8="Off",('Activity data'!AN11*EF!$H10)*kgtoGg,IF('Net zero activities &amp; levers'!$C$8="On",(('Net zero supporting data'!L138*EF!$H10)+('Net zero supporting data'!L128*'Net zero supporting data'!L148))*kgtoGg,"ERROR"))</f>
        <v>136.37634861220499</v>
      </c>
      <c r="V468" s="93">
        <f>IF('Net zero activities &amp; levers'!$C$8="Off",('Activity data'!AO11*EF!$H10)*kgtoGg,IF('Net zero activities &amp; levers'!$C$8="On",(('Net zero supporting data'!M138*EF!$H10)+('Net zero supporting data'!M128*'Net zero supporting data'!M148))*kgtoGg,"ERROR"))</f>
        <v>137.05142671760032</v>
      </c>
      <c r="W468" s="93">
        <f>IF('Net zero activities &amp; levers'!$C$8="Off",('Activity data'!AP11*EF!$H10)*kgtoGg,IF('Net zero activities &amp; levers'!$C$8="On",(('Net zero supporting data'!N138*EF!$H10)+('Net zero supporting data'!N128*'Net zero supporting data'!N148))*kgtoGg,"ERROR"))</f>
        <v>137.76463297256313</v>
      </c>
      <c r="X468" s="93">
        <f>IF('Net zero activities &amp; levers'!$C$8="Off",('Activity data'!AQ11*EF!$H10)*kgtoGg,IF('Net zero activities &amp; levers'!$C$8="On",(('Net zero supporting data'!O138*EF!$H10)+('Net zero supporting data'!O128*'Net zero supporting data'!O148))*kgtoGg,"ERROR"))</f>
        <v>138.51148304631639</v>
      </c>
      <c r="Y468" s="93">
        <f>IF('Net zero activities &amp; levers'!$C$8="Off",('Activity data'!AR11*EF!$H10)*kgtoGg,IF('Net zero activities &amp; levers'!$C$8="On",(('Net zero supporting data'!P138*EF!$H10)+('Net zero supporting data'!P128*'Net zero supporting data'!P148))*kgtoGg,"ERROR"))</f>
        <v>139.2033811270056</v>
      </c>
      <c r="Z468" s="93">
        <f>IF('Net zero activities &amp; levers'!$C$8="Off",('Activity data'!AS11*EF!$H10)*kgtoGg,IF('Net zero activities &amp; levers'!$C$8="On",(('Net zero supporting data'!Q138*EF!$H10)+('Net zero supporting data'!Q128*'Net zero supporting data'!Q148))*kgtoGg,"ERROR"))</f>
        <v>139.83981681448427</v>
      </c>
      <c r="AA468" s="93">
        <f>IF('Net zero activities &amp; levers'!$C$8="Off",('Activity data'!AT11*EF!$H10)*kgtoGg,IF('Net zero activities &amp; levers'!$C$8="On",(('Net zero supporting data'!R138*EF!$H10)+('Net zero supporting data'!R128*'Net zero supporting data'!R148))*kgtoGg,"ERROR"))</f>
        <v>140.41803750246495</v>
      </c>
      <c r="AB468" s="93">
        <f>IF('Net zero activities &amp; levers'!$C$8="Off",('Activity data'!AU11*EF!$H10)*kgtoGg,IF('Net zero activities &amp; levers'!$C$8="On",(('Net zero supporting data'!S138*EF!$H10)+('Net zero supporting data'!S128*'Net zero supporting data'!S148))*kgtoGg,"ERROR"))</f>
        <v>140.94146440662465</v>
      </c>
      <c r="AC468" s="93">
        <f>IF('Net zero activities &amp; levers'!$C$8="Off",('Activity data'!AV11*EF!$H10)*kgtoGg,IF('Net zero activities &amp; levers'!$C$8="On",(('Net zero supporting data'!T138*EF!$H10)+('Net zero supporting data'!T128*'Net zero supporting data'!T148))*kgtoGg,"ERROR"))</f>
        <v>141.39689553734058</v>
      </c>
      <c r="AD468" s="93">
        <f>IF('Net zero activities &amp; levers'!$C$8="Off",('Activity data'!AW11*EF!$H10)*kgtoGg,IF('Net zero activities &amp; levers'!$C$8="On",(('Net zero supporting data'!U138*EF!$H10)+('Net zero supporting data'!U128*'Net zero supporting data'!U148))*kgtoGg,"ERROR"))</f>
        <v>141.84722228245158</v>
      </c>
      <c r="AE468" s="93">
        <f>IF('Net zero activities &amp; levers'!$C$8="Off",('Activity data'!AX11*EF!$H10)*kgtoGg,IF('Net zero activities &amp; levers'!$C$8="On",(('Net zero supporting data'!V138*EF!$H10)+('Net zero supporting data'!V128*'Net zero supporting data'!V148))*kgtoGg,"ERROR"))</f>
        <v>142.28742938202578</v>
      </c>
      <c r="AF468" s="93">
        <f>IF('Net zero activities &amp; levers'!$C$8="Off",('Activity data'!AY11*EF!$H10)*kgtoGg,IF('Net zero activities &amp; levers'!$C$8="On",(('Net zero supporting data'!W138*EF!$H10)+('Net zero supporting data'!W128*'Net zero supporting data'!W148))*kgtoGg,"ERROR"))</f>
        <v>142.72055070047261</v>
      </c>
      <c r="AG468" s="93">
        <f>IF('Net zero activities &amp; levers'!$C$8="Off",('Activity data'!AZ11*EF!$H10)*kgtoGg,IF('Net zero activities &amp; levers'!$C$8="On",(('Net zero supporting data'!X138*EF!$H10)+('Net zero supporting data'!X128*'Net zero supporting data'!X148))*kgtoGg,"ERROR"))</f>
        <v>143.14265299866611</v>
      </c>
      <c r="AH468" s="93">
        <f>IF('Net zero activities &amp; levers'!$C$8="Off",('Activity data'!BA11*EF!$H10)*kgtoGg,IF('Net zero activities &amp; levers'!$C$8="On",(('Net zero supporting data'!Y138*EF!$H10)+('Net zero supporting data'!Y128*'Net zero supporting data'!Y148))*kgtoGg,"ERROR"))</f>
        <v>143.54160981901757</v>
      </c>
      <c r="AI468" s="93">
        <f>IF('Net zero activities &amp; levers'!$C$8="Off",('Activity data'!BB11*EF!$H10)*kgtoGg,IF('Net zero activities &amp; levers'!$C$8="On",(('Net zero supporting data'!Z138*EF!$H10)+('Net zero supporting data'!Z128*'Net zero supporting data'!Z148))*kgtoGg,"ERROR"))</f>
        <v>143.93152461477476</v>
      </c>
      <c r="AJ468" s="93">
        <f>IF('Net zero activities &amp; levers'!$C$8="Off",('Activity data'!BC11*EF!$H10)*kgtoGg,IF('Net zero activities &amp; levers'!$C$8="On",(('Net zero supporting data'!AA138*EF!$H10)+('Net zero supporting data'!AA128*'Net zero supporting data'!AA148))*kgtoGg,"ERROR"))</f>
        <v>144.31443145146557</v>
      </c>
      <c r="AK468" s="93">
        <f>IF('Net zero activities &amp; levers'!$C$8="Off",('Activity data'!BD11*EF!$H10)*kgtoGg,IF('Net zero activities &amp; levers'!$C$8="On",(('Net zero supporting data'!AB138*EF!$H10)+('Net zero supporting data'!AB128*'Net zero supporting data'!AB148))*kgtoGg,"ERROR"))</f>
        <v>144.68626708215652</v>
      </c>
      <c r="AL468" s="93">
        <f>IF('Net zero activities &amp; levers'!$C$8="Off",('Activity data'!BE11*EF!$H10)*kgtoGg,IF('Net zero activities &amp; levers'!$C$8="On",(('Net zero supporting data'!AC138*EF!$H10)+('Net zero supporting data'!AC128*'Net zero supporting data'!AC148))*kgtoGg,"ERROR"))</f>
        <v>145.04964158167502</v>
      </c>
      <c r="AM468" s="93">
        <f>IF('Net zero activities &amp; levers'!$C$8="Off",('Activity data'!BF11*EF!$H10)*kgtoGg,IF('Net zero activities &amp; levers'!$C$8="On",(('Net zero supporting data'!AD138*EF!$H10)+('Net zero supporting data'!AD128*'Net zero supporting data'!AD148))*kgtoGg,"ERROR"))</f>
        <v>145.39951303697748</v>
      </c>
      <c r="AN468" s="93">
        <f>IF('Net zero activities &amp; levers'!$C$8="Off",('Activity data'!BG11*EF!$H10)*kgtoGg,IF('Net zero activities &amp; levers'!$C$8="On",(('Net zero supporting data'!AE138*EF!$H10)+('Net zero supporting data'!AE128*'Net zero supporting data'!AE148))*kgtoGg,"ERROR"))</f>
        <v>145.74335361468056</v>
      </c>
      <c r="AO468" s="93">
        <f>IF('Net zero activities &amp; levers'!$C$8="Off",('Activity data'!BH11*EF!$H10)*kgtoGg,IF('Net zero activities &amp; levers'!$C$8="On",(('Net zero supporting data'!AF138*EF!$H10)+('Net zero supporting data'!AF128*'Net zero supporting data'!AF148))*kgtoGg,"ERROR"))</f>
        <v>146.0756333051672</v>
      </c>
      <c r="AP468" s="93">
        <f>IF('Net zero activities &amp; levers'!$C$8="Off",('Activity data'!BI11*EF!$H10)*kgtoGg,IF('Net zero activities &amp; levers'!$C$8="On",(('Net zero supporting data'!AG138*EF!$H10)+('Net zero supporting data'!AG128*'Net zero supporting data'!AG148))*kgtoGg,"ERROR"))</f>
        <v>146.39631456756203</v>
      </c>
      <c r="AQ468" s="93">
        <f>IF('Net zero activities &amp; levers'!$C$8="Off",('Activity data'!BJ11*EF!$H10)*kgtoGg,IF('Net zero activities &amp; levers'!$C$8="On",(('Net zero supporting data'!AH138*EF!$H10)+('Net zero supporting data'!AH128*'Net zero supporting data'!AH148))*kgtoGg,"ERROR"))</f>
        <v>146.70496316828388</v>
      </c>
      <c r="AR468" s="93">
        <f>IF('Net zero activities &amp; levers'!$C$8="Off",('Activity data'!BK11*EF!$H10)*kgtoGg,IF('Net zero activities &amp; levers'!$C$8="On",(('Net zero supporting data'!AI138*EF!$H10)+('Net zero supporting data'!AI128*'Net zero supporting data'!AI148))*kgtoGg,"ERROR"))</f>
        <v>147.00136257162529</v>
      </c>
      <c r="AS468" s="93">
        <f>IF('Net zero activities &amp; levers'!$C$8="Off",('Activity data'!BL11*EF!$H10)*kgtoGg,IF('Net zero activities &amp; levers'!$C$8="On",(('Net zero supporting data'!AJ138*EF!$H10)+('Net zero supporting data'!AJ128*'Net zero supporting data'!AJ148))*kgtoGg,"ERROR"))</f>
        <v>147.28908217664724</v>
      </c>
      <c r="AT468" s="93">
        <f>IF('Net zero activities &amp; levers'!$C$8="Off",('Activity data'!BM11*EF!$H10)*kgtoGg,IF('Net zero activities &amp; levers'!$C$8="On",(('Net zero supporting data'!AK138*EF!$H10)+('Net zero supporting data'!AK128*'Net zero supporting data'!AK148))*kgtoGg,"ERROR"))</f>
        <v>147.54449688857525</v>
      </c>
      <c r="AU468" s="93">
        <f>IF('Net zero activities &amp; levers'!$C$8="Off",('Activity data'!BN11*EF!$H10)*kgtoGg,IF('Net zero activities &amp; levers'!$C$8="On",(('Net zero supporting data'!AL138*EF!$H10)+('Net zero supporting data'!AL128*'Net zero supporting data'!AL148))*kgtoGg,"ERROR"))</f>
        <v>147.78351401598343</v>
      </c>
      <c r="AV468" s="93">
        <f>IF('Net zero activities &amp; levers'!$C$8="Off",('Activity data'!BO11*EF!$H10)*kgtoGg,IF('Net zero activities &amp; levers'!$C$8="On",(('Net zero supporting data'!AM138*EF!$H10)+('Net zero supporting data'!AM128*'Net zero supporting data'!AM148))*kgtoGg,"ERROR"))</f>
        <v>148.00907150542642</v>
      </c>
      <c r="AW468" s="93">
        <f>IF('Net zero activities &amp; levers'!$C$8="Off",('Activity data'!BP11*EF!$H10)*kgtoGg,IF('Net zero activities &amp; levers'!$C$8="On",(('Net zero supporting data'!AN138*EF!$H10)+('Net zero supporting data'!AN128*'Net zero supporting data'!AN148))*kgtoGg,"ERROR"))</f>
        <v>148.2194787996113</v>
      </c>
      <c r="AY468" s="79"/>
    </row>
    <row r="469" spans="1:51" x14ac:dyDescent="0.25">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14.369321450610601</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14.646898066183509</v>
      </c>
      <c r="T469" s="93">
        <f>IF('Net zero activities &amp; levers'!$C$8="Off",('Activity data'!AM12*EF!$H11)*kgtoGg,IF('Net zero activities &amp; levers'!$C$8="On",(('Net zero supporting data'!K139*EF!$H11)+('Net zero supporting data'!K129*'Net zero supporting data'!K149))*kgtoGg,"ERROR"))</f>
        <v>14.709900184616627</v>
      </c>
      <c r="U469" s="93">
        <f>IF('Net zero activities &amp; levers'!$C$8="Off",('Activity data'!AN12*EF!$H11)*kgtoGg,IF('Net zero activities &amp; levers'!$C$8="On",(('Net zero supporting data'!L139*EF!$H11)+('Net zero supporting data'!L129*'Net zero supporting data'!L149))*kgtoGg,"ERROR"))</f>
        <v>14.779625334120546</v>
      </c>
      <c r="V469" s="93">
        <f>IF('Net zero activities &amp; levers'!$C$8="Off",('Activity data'!AO12*EF!$H11)*kgtoGg,IF('Net zero activities &amp; levers'!$C$8="On",(('Net zero supporting data'!M139*EF!$H11)+('Net zero supporting data'!M129*'Net zero supporting data'!M149))*kgtoGg,"ERROR"))</f>
        <v>14.852786124613493</v>
      </c>
      <c r="W469" s="93">
        <f>IF('Net zero activities &amp; levers'!$C$8="Off",('Activity data'!AP12*EF!$H11)*kgtoGg,IF('Net zero activities &amp; levers'!$C$8="On",(('Net zero supporting data'!N139*EF!$H11)+('Net zero supporting data'!N129*'Net zero supporting data'!N149))*kgtoGg,"ERROR"))</f>
        <v>14.930079008178485</v>
      </c>
      <c r="X469" s="93">
        <f>IF('Net zero activities &amp; levers'!$C$8="Off",('Activity data'!AQ12*EF!$H11)*kgtoGg,IF('Net zero activities &amp; levers'!$C$8="On",(('Net zero supporting data'!O139*EF!$H11)+('Net zero supporting data'!O129*'Net zero supporting data'!O149))*kgtoGg,"ERROR"))</f>
        <v>15.011018000776245</v>
      </c>
      <c r="Y469" s="93">
        <f>IF('Net zero activities &amp; levers'!$C$8="Off",('Activity data'!AR12*EF!$H11)*kgtoGg,IF('Net zero activities &amp; levers'!$C$8="On",(('Net zero supporting data'!P139*EF!$H11)+('Net zero supporting data'!P129*'Net zero supporting data'!P149))*kgtoGg,"ERROR"))</f>
        <v>15.086001636179642</v>
      </c>
      <c r="Z469" s="93">
        <f>IF('Net zero activities &amp; levers'!$C$8="Off",('Activity data'!AS12*EF!$H11)*kgtoGg,IF('Net zero activities &amp; levers'!$C$8="On",(('Net zero supporting data'!Q139*EF!$H11)+('Net zero supporting data'!Q129*'Net zero supporting data'!Q149))*kgtoGg,"ERROR"))</f>
        <v>15.154974600377015</v>
      </c>
      <c r="AA469" s="93">
        <f>IF('Net zero activities &amp; levers'!$C$8="Off",('Activity data'!AT12*EF!$H11)*kgtoGg,IF('Net zero activities &amp; levers'!$C$8="On",(('Net zero supporting data'!R139*EF!$H11)+('Net zero supporting data'!R129*'Net zero supporting data'!R149))*kgtoGg,"ERROR"))</f>
        <v>15.217638582920591</v>
      </c>
      <c r="AB469" s="93">
        <f>IF('Net zero activities &amp; levers'!$C$8="Off",('Activity data'!AU12*EF!$H11)*kgtoGg,IF('Net zero activities &amp; levers'!$C$8="On",(('Net zero supporting data'!S139*EF!$H11)+('Net zero supporting data'!S129*'Net zero supporting data'!S149))*kgtoGg,"ERROR"))</f>
        <v>15.27436435400922</v>
      </c>
      <c r="AC469" s="93">
        <f>IF('Net zero activities &amp; levers'!$C$8="Off",('Activity data'!AV12*EF!$H11)*kgtoGg,IF('Net zero activities &amp; levers'!$C$8="On",(('Net zero supporting data'!T139*EF!$H11)+('Net zero supporting data'!T129*'Net zero supporting data'!T149))*kgtoGg,"ERROR"))</f>
        <v>15.323721163646475</v>
      </c>
      <c r="AD469" s="93">
        <f>IF('Net zero activities &amp; levers'!$C$8="Off",('Activity data'!AW12*EF!$H11)*kgtoGg,IF('Net zero activities &amp; levers'!$C$8="On",(('Net zero supporting data'!U139*EF!$H11)+('Net zero supporting data'!U129*'Net zero supporting data'!U149))*kgtoGg,"ERROR"))</f>
        <v>15.372524791536531</v>
      </c>
      <c r="AE469" s="93">
        <f>IF('Net zero activities &amp; levers'!$C$8="Off",('Activity data'!AX12*EF!$H11)*kgtoGg,IF('Net zero activities &amp; levers'!$C$8="On",(('Net zero supporting data'!V139*EF!$H11)+('Net zero supporting data'!V129*'Net zero supporting data'!V149))*kgtoGg,"ERROR"))</f>
        <v>15.420231714821497</v>
      </c>
      <c r="AF469" s="93">
        <f>IF('Net zero activities &amp; levers'!$C$8="Off",('Activity data'!AY12*EF!$H11)*kgtoGg,IF('Net zero activities &amp; levers'!$C$8="On",(('Net zero supporting data'!W139*EF!$H11)+('Net zero supporting data'!W129*'Net zero supporting data'!W149))*kgtoGg,"ERROR"))</f>
        <v>15.467170724965168</v>
      </c>
      <c r="AG469" s="93">
        <f>IF('Net zero activities &amp; levers'!$C$8="Off",('Activity data'!AZ12*EF!$H11)*kgtoGg,IF('Net zero activities &amp; levers'!$C$8="On",(('Net zero supporting data'!X139*EF!$H11)+('Net zero supporting data'!X129*'Net zero supporting data'!X149))*kgtoGg,"ERROR"))</f>
        <v>15.512915561833548</v>
      </c>
      <c r="AH469" s="93">
        <f>IF('Net zero activities &amp; levers'!$C$8="Off",('Activity data'!BA12*EF!$H11)*kgtoGg,IF('Net zero activities &amp; levers'!$C$8="On",(('Net zero supporting data'!Y139*EF!$H11)+('Net zero supporting data'!Y129*'Net zero supporting data'!Y149))*kgtoGg,"ERROR"))</f>
        <v>15.556152034941164</v>
      </c>
      <c r="AI469" s="93">
        <f>IF('Net zero activities &amp; levers'!$C$8="Off",('Activity data'!BB12*EF!$H11)*kgtoGg,IF('Net zero activities &amp; levers'!$C$8="On",(('Net zero supporting data'!Z139*EF!$H11)+('Net zero supporting data'!Z129*'Net zero supporting data'!Z149))*kgtoGg,"ERROR"))</f>
        <v>15.59840858933762</v>
      </c>
      <c r="AJ469" s="93">
        <f>IF('Net zero activities &amp; levers'!$C$8="Off",('Activity data'!BC12*EF!$H11)*kgtoGg,IF('Net zero activities &amp; levers'!$C$8="On",(('Net zero supporting data'!AA139*EF!$H11)+('Net zero supporting data'!AA129*'Net zero supporting data'!AA149))*kgtoGg,"ERROR"))</f>
        <v>15.639905664466506</v>
      </c>
      <c r="AK469" s="93">
        <f>IF('Net zero activities &amp; levers'!$C$8="Off",('Activity data'!BD12*EF!$H11)*kgtoGg,IF('Net zero activities &amp; levers'!$C$8="On",(('Net zero supporting data'!AB139*EF!$H11)+('Net zero supporting data'!AB129*'Net zero supporting data'!AB149))*kgtoGg,"ERROR"))</f>
        <v>15.680202910751605</v>
      </c>
      <c r="AL469" s="93">
        <f>IF('Net zero activities &amp; levers'!$C$8="Off",('Activity data'!BE12*EF!$H11)*kgtoGg,IF('Net zero activities &amp; levers'!$C$8="On",(('Net zero supporting data'!AC139*EF!$H11)+('Net zero supporting data'!AC129*'Net zero supporting data'!AC149))*kgtoGg,"ERROR"))</f>
        <v>15.719583191962446</v>
      </c>
      <c r="AM469" s="93">
        <f>IF('Net zero activities &amp; levers'!$C$8="Off",('Activity data'!BF12*EF!$H11)*kgtoGg,IF('Net zero activities &amp; levers'!$C$8="On",(('Net zero supporting data'!AD139*EF!$H11)+('Net zero supporting data'!AD129*'Net zero supporting data'!AD149))*kgtoGg,"ERROR"))</f>
        <v>15.757500096741722</v>
      </c>
      <c r="AN469" s="93">
        <f>IF('Net zero activities &amp; levers'!$C$8="Off",('Activity data'!BG12*EF!$H11)*kgtoGg,IF('Net zero activities &amp; levers'!$C$8="On",(('Net zero supporting data'!AE139*EF!$H11)+('Net zero supporting data'!AE129*'Net zero supporting data'!AE149))*kgtoGg,"ERROR"))</f>
        <v>15.794763412300707</v>
      </c>
      <c r="AO469" s="93">
        <f>IF('Net zero activities &amp; levers'!$C$8="Off",('Activity data'!BH12*EF!$H11)*kgtoGg,IF('Net zero activities &amp; levers'!$C$8="On",(('Net zero supporting data'!AF139*EF!$H11)+('Net zero supporting data'!AF129*'Net zero supporting data'!AF149))*kgtoGg,"ERROR"))</f>
        <v>15.830773830393765</v>
      </c>
      <c r="AP469" s="93">
        <f>IF('Net zero activities &amp; levers'!$C$8="Off",('Activity data'!BI12*EF!$H11)*kgtoGg,IF('Net zero activities &amp; levers'!$C$8="On",(('Net zero supporting data'!AG139*EF!$H11)+('Net zero supporting data'!AG129*'Net zero supporting data'!AG149))*kgtoGg,"ERROR"))</f>
        <v>15.865527282572971</v>
      </c>
      <c r="AQ469" s="93">
        <f>IF('Net zero activities &amp; levers'!$C$8="Off",('Activity data'!BJ12*EF!$H11)*kgtoGg,IF('Net zero activities &amp; levers'!$C$8="On",(('Net zero supporting data'!AH139*EF!$H11)+('Net zero supporting data'!AH129*'Net zero supporting data'!AH149))*kgtoGg,"ERROR"))</f>
        <v>15.898976709288013</v>
      </c>
      <c r="AR469" s="93">
        <f>IF('Net zero activities &amp; levers'!$C$8="Off",('Activity data'!BK12*EF!$H11)*kgtoGg,IF('Net zero activities &amp; levers'!$C$8="On",(('Net zero supporting data'!AI139*EF!$H11)+('Net zero supporting data'!AI129*'Net zero supporting data'!AI149))*kgtoGg,"ERROR"))</f>
        <v>15.93109864373795</v>
      </c>
      <c r="AS469" s="93">
        <f>IF('Net zero activities &amp; levers'!$C$8="Off",('Activity data'!BL12*EF!$H11)*kgtoGg,IF('Net zero activities &amp; levers'!$C$8="On",(('Net zero supporting data'!AJ139*EF!$H11)+('Net zero supporting data'!AJ129*'Net zero supporting data'!AJ149))*kgtoGg,"ERROR"))</f>
        <v>15.962279915320442</v>
      </c>
      <c r="AT469" s="93">
        <f>IF('Net zero activities &amp; levers'!$C$8="Off",('Activity data'!BM12*EF!$H11)*kgtoGg,IF('Net zero activities &amp; levers'!$C$8="On",(('Net zero supporting data'!AK139*EF!$H11)+('Net zero supporting data'!AK129*'Net zero supporting data'!AK149))*kgtoGg,"ERROR"))</f>
        <v>15.989960182357452</v>
      </c>
      <c r="AU469" s="93">
        <f>IF('Net zero activities &amp; levers'!$C$8="Off",('Activity data'!BN12*EF!$H11)*kgtoGg,IF('Net zero activities &amp; levers'!$C$8="On",(('Net zero supporting data'!AL139*EF!$H11)+('Net zero supporting data'!AL129*'Net zero supporting data'!AL149))*kgtoGg,"ERROR"))</f>
        <v>16.015863380584115</v>
      </c>
      <c r="AV469" s="93">
        <f>IF('Net zero activities &amp; levers'!$C$8="Off",('Activity data'!BO12*EF!$H11)*kgtoGg,IF('Net zero activities &amp; levers'!$C$8="On",(('Net zero supporting data'!AM139*EF!$H11)+('Net zero supporting data'!AM129*'Net zero supporting data'!AM149))*kgtoGg,"ERROR"))</f>
        <v>16.040307906480258</v>
      </c>
      <c r="AW469" s="93">
        <f>IF('Net zero activities &amp; levers'!$C$8="Off",('Activity data'!BP12*EF!$H11)*kgtoGg,IF('Net zero activities &amp; levers'!$C$8="On",(('Net zero supporting data'!AN139*EF!$H11)+('Net zero supporting data'!AN129*'Net zero supporting data'!AN149))*kgtoGg,"ERROR"))</f>
        <v>16.063110547900592</v>
      </c>
      <c r="AY469" s="79"/>
    </row>
    <row r="470" spans="1:51" x14ac:dyDescent="0.25">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15.722377740059782</v>
      </c>
      <c r="T470" s="93">
        <f>IF('Net zero activities &amp; levers'!$C$8="Off",('Activity data'!AM13*EF!$H12)*kgtoGg,IF('Net zero activities &amp; levers'!$C$8="On",(('Net zero supporting data'!K140*EF!$H12)+('Net zero supporting data'!K130*'Net zero supporting data'!K150))*kgtoGg,"ERROR"))</f>
        <v>15.834367630628387</v>
      </c>
      <c r="U470" s="93">
        <f>IF('Net zero activities &amp; levers'!$C$8="Off",('Activity data'!AN13*EF!$H12)*kgtoGg,IF('Net zero activities &amp; levers'!$C$8="On",(('Net zero supporting data'!L140*EF!$H12)+('Net zero supporting data'!L130*'Net zero supporting data'!L150))*kgtoGg,"ERROR"))</f>
        <v>15.955637842097104</v>
      </c>
      <c r="V470" s="93">
        <f>IF('Net zero activities &amp; levers'!$C$8="Off",('Activity data'!AO13*EF!$H12)*kgtoGg,IF('Net zero activities &amp; levers'!$C$8="On",(('Net zero supporting data'!M140*EF!$H12)+('Net zero supporting data'!M130*'Net zero supporting data'!M150))*kgtoGg,"ERROR"))</f>
        <v>16.080909725931154</v>
      </c>
      <c r="W470" s="93">
        <f>IF('Net zero activities &amp; levers'!$C$8="Off",('Activity data'!AP13*EF!$H12)*kgtoGg,IF('Net zero activities &amp; levers'!$C$8="On",(('Net zero supporting data'!N140*EF!$H12)+('Net zero supporting data'!N130*'Net zero supporting data'!N150))*kgtoGg,"ERROR"))</f>
        <v>16.211380657417489</v>
      </c>
      <c r="X470" s="93">
        <f>IF('Net zero activities &amp; levers'!$C$8="Off",('Activity data'!AQ13*EF!$H12)*kgtoGg,IF('Net zero activities &amp; levers'!$C$8="On",(('Net zero supporting data'!O140*EF!$H12)+('Net zero supporting data'!O130*'Net zero supporting data'!O150))*kgtoGg,"ERROR"))</f>
        <v>16.346321365102778</v>
      </c>
      <c r="Y470" s="93">
        <f>IF('Net zero activities &amp; levers'!$C$8="Off",('Activity data'!AR13*EF!$H12)*kgtoGg,IF('Net zero activities &amp; levers'!$C$8="On",(('Net zero supporting data'!P140*EF!$H12)+('Net zero supporting data'!P130*'Net zero supporting data'!P150))*kgtoGg,"ERROR"))</f>
        <v>16.47034507082871</v>
      </c>
      <c r="Z470" s="93">
        <f>IF('Net zero activities &amp; levers'!$C$8="Off",('Activity data'!AS13*EF!$H12)*kgtoGg,IF('Net zero activities &amp; levers'!$C$8="On",(('Net zero supporting data'!Q140*EF!$H12)+('Net zero supporting data'!Q130*'Net zero supporting data'!Q150))*kgtoGg,"ERROR"))</f>
        <v>16.583510185205739</v>
      </c>
      <c r="AA470" s="93">
        <f>IF('Net zero activities &amp; levers'!$C$8="Off",('Activity data'!AT13*EF!$H12)*kgtoGg,IF('Net zero activities &amp; levers'!$C$8="On",(('Net zero supporting data'!R140*EF!$H12)+('Net zero supporting data'!R130*'Net zero supporting data'!R150))*kgtoGg,"ERROR"))</f>
        <v>16.68547569357975</v>
      </c>
      <c r="AB470" s="93">
        <f>IF('Net zero activities &amp; levers'!$C$8="Off",('Activity data'!AU13*EF!$H12)*kgtoGg,IF('Net zero activities &amp; levers'!$C$8="On",(('Net zero supporting data'!S140*EF!$H12)+('Net zero supporting data'!S130*'Net zero supporting data'!S150))*kgtoGg,"ERROR"))</f>
        <v>16.776963464218198</v>
      </c>
      <c r="AC470" s="93">
        <f>IF('Net zero activities &amp; levers'!$C$8="Off",('Activity data'!AV13*EF!$H12)*kgtoGg,IF('Net zero activities &amp; levers'!$C$8="On",(('Net zero supporting data'!T140*EF!$H12)+('Net zero supporting data'!T130*'Net zero supporting data'!T150))*kgtoGg,"ERROR"))</f>
        <v>16.855810068717236</v>
      </c>
      <c r="AD470" s="93">
        <f>IF('Net zero activities &amp; levers'!$C$8="Off",('Activity data'!AW13*EF!$H12)*kgtoGg,IF('Net zero activities &amp; levers'!$C$8="On",(('Net zero supporting data'!U140*EF!$H12)+('Net zero supporting data'!U130*'Net zero supporting data'!U150))*kgtoGg,"ERROR"))</f>
        <v>16.932979910801585</v>
      </c>
      <c r="AE470" s="93">
        <f>IF('Net zero activities &amp; levers'!$C$8="Off",('Activity data'!AX13*EF!$H12)*kgtoGg,IF('Net zero activities &amp; levers'!$C$8="On",(('Net zero supporting data'!V140*EF!$H12)+('Net zero supporting data'!V130*'Net zero supporting data'!V150))*kgtoGg,"ERROR"))</f>
        <v>17.007660011154073</v>
      </c>
      <c r="AF470" s="93">
        <f>IF('Net zero activities &amp; levers'!$C$8="Off",('Activity data'!AY13*EF!$H12)*kgtoGg,IF('Net zero activities &amp; levers'!$C$8="On",(('Net zero supporting data'!W140*EF!$H12)+('Net zero supporting data'!W130*'Net zero supporting data'!W150))*kgtoGg,"ERROR"))</f>
        <v>17.080422053016829</v>
      </c>
      <c r="AG470" s="93">
        <f>IF('Net zero activities &amp; levers'!$C$8="Off",('Activity data'!AZ13*EF!$H12)*kgtoGg,IF('Net zero activities &amp; levers'!$C$8="On",(('Net zero supporting data'!X140*EF!$H12)+('Net zero supporting data'!X130*'Net zero supporting data'!X150))*kgtoGg,"ERROR"))</f>
        <v>17.15063599642793</v>
      </c>
      <c r="AH470" s="93">
        <f>IF('Net zero activities &amp; levers'!$C$8="Off",('Activity data'!BA13*EF!$H12)*kgtoGg,IF('Net zero activities &amp; levers'!$C$8="On",(('Net zero supporting data'!Y140*EF!$H12)+('Net zero supporting data'!Y130*'Net zero supporting data'!Y150))*kgtoGg,"ERROR"))</f>
        <v>17.216272534196932</v>
      </c>
      <c r="AI470" s="93">
        <f>IF('Net zero activities &amp; levers'!$C$8="Off",('Activity data'!BB13*EF!$H12)*kgtoGg,IF('Net zero activities &amp; levers'!$C$8="On",(('Net zero supporting data'!Z140*EF!$H12)+('Net zero supporting data'!Z130*'Net zero supporting data'!Z150))*kgtoGg,"ERROR"))</f>
        <v>17.279792138015079</v>
      </c>
      <c r="AJ470" s="93">
        <f>IF('Net zero activities &amp; levers'!$C$8="Off",('Activity data'!BC13*EF!$H12)*kgtoGg,IF('Net zero activities &amp; levers'!$C$8="On",(('Net zero supporting data'!AA140*EF!$H12)+('Net zero supporting data'!AA130*'Net zero supporting data'!AA150))*kgtoGg,"ERROR"))</f>
        <v>17.341577796621088</v>
      </c>
      <c r="AK470" s="93">
        <f>IF('Net zero activities &amp; levers'!$C$8="Off",('Activity data'!BD13*EF!$H12)*kgtoGg,IF('Net zero activities &amp; levers'!$C$8="On",(('Net zero supporting data'!AB140*EF!$H12)+('Net zero supporting data'!AB130*'Net zero supporting data'!AB150))*kgtoGg,"ERROR"))</f>
        <v>17.400970618238546</v>
      </c>
      <c r="AL470" s="93">
        <f>IF('Net zero activities &amp; levers'!$C$8="Off",('Activity data'!BE13*EF!$H12)*kgtoGg,IF('Net zero activities &amp; levers'!$C$8="On",(('Net zero supporting data'!AC140*EF!$H12)+('Net zero supporting data'!AC130*'Net zero supporting data'!AC150))*kgtoGg,"ERROR"))</f>
        <v>17.458447345194678</v>
      </c>
      <c r="AM470" s="93">
        <f>IF('Net zero activities &amp; levers'!$C$8="Off",('Activity data'!BF13*EF!$H12)*kgtoGg,IF('Net zero activities &amp; levers'!$C$8="On",(('Net zero supporting data'!AD140*EF!$H12)+('Net zero supporting data'!AD130*'Net zero supporting data'!AD150))*kgtoGg,"ERROR"))</f>
        <v>17.513182915700931</v>
      </c>
      <c r="AN470" s="93">
        <f>IF('Net zero activities &amp; levers'!$C$8="Off",('Activity data'!BG13*EF!$H12)*kgtoGg,IF('Net zero activities &amp; levers'!$C$8="On",(('Net zero supporting data'!AE140*EF!$H12)+('Net zero supporting data'!AE130*'Net zero supporting data'!AE150))*kgtoGg,"ERROR"))</f>
        <v>17.566473155171398</v>
      </c>
      <c r="AO470" s="93">
        <f>IF('Net zero activities &amp; levers'!$C$8="Off",('Activity data'!BH13*EF!$H12)*kgtoGg,IF('Net zero activities &amp; levers'!$C$8="On",(('Net zero supporting data'!AF140*EF!$H12)+('Net zero supporting data'!AF130*'Net zero supporting data'!AF150))*kgtoGg,"ERROR"))</f>
        <v>17.617407917590594</v>
      </c>
      <c r="AP470" s="93">
        <f>IF('Net zero activities &amp; levers'!$C$8="Off",('Activity data'!BI13*EF!$H12)*kgtoGg,IF('Net zero activities &amp; levers'!$C$8="On",(('Net zero supporting data'!AG140*EF!$H12)+('Net zero supporting data'!AG130*'Net zero supporting data'!AG150))*kgtoGg,"ERROR"))</f>
        <v>17.666007841689598</v>
      </c>
      <c r="AQ470" s="93">
        <f>IF('Net zero activities &amp; levers'!$C$8="Off",('Activity data'!BJ13*EF!$H12)*kgtoGg,IF('Net zero activities &amp; levers'!$C$8="On",(('Net zero supporting data'!AH140*EF!$H12)+('Net zero supporting data'!AH130*'Net zero supporting data'!AH150))*kgtoGg,"ERROR"))</f>
        <v>17.712225410509799</v>
      </c>
      <c r="AR470" s="93">
        <f>IF('Net zero activities &amp; levers'!$C$8="Off",('Activity data'!BK13*EF!$H12)*kgtoGg,IF('Net zero activities &amp; levers'!$C$8="On",(('Net zero supporting data'!AI140*EF!$H12)+('Net zero supporting data'!AI130*'Net zero supporting data'!AI150))*kgtoGg,"ERROR"))</f>
        <v>17.756048839799433</v>
      </c>
      <c r="AS470" s="93">
        <f>IF('Net zero activities &amp; levers'!$C$8="Off",('Activity data'!BL13*EF!$H12)*kgtoGg,IF('Net zero activities &amp; levers'!$C$8="On",(('Net zero supporting data'!AJ140*EF!$H12)+('Net zero supporting data'!AJ130*'Net zero supporting data'!AJ150))*kgtoGg,"ERROR"))</f>
        <v>17.798100301504366</v>
      </c>
      <c r="AT470" s="93">
        <f>IF('Net zero activities &amp; levers'!$C$8="Off",('Activity data'!BM13*EF!$H12)*kgtoGg,IF('Net zero activities &amp; levers'!$C$8="On",(('Net zero supporting data'!AK140*EF!$H12)+('Net zero supporting data'!AK130*'Net zero supporting data'!AK150))*kgtoGg,"ERROR"))</f>
        <v>17.834443529113358</v>
      </c>
      <c r="AU470" s="93">
        <f>IF('Net zero activities &amp; levers'!$C$8="Off",('Activity data'!BN13*EF!$H12)*kgtoGg,IF('Net zero activities &amp; levers'!$C$8="On",(('Net zero supporting data'!AL140*EF!$H12)+('Net zero supporting data'!AL130*'Net zero supporting data'!AL150))*kgtoGg,"ERROR"))</f>
        <v>17.867775366729134</v>
      </c>
      <c r="AV470" s="93">
        <f>IF('Net zero activities &amp; levers'!$C$8="Off",('Activity data'!BO13*EF!$H12)*kgtoGg,IF('Net zero activities &amp; levers'!$C$8="On",(('Net zero supporting data'!AM140*EF!$H12)+('Net zero supporting data'!AM130*'Net zero supporting data'!AM150))*kgtoGg,"ERROR"))</f>
        <v>17.898609684634245</v>
      </c>
      <c r="AW470" s="93">
        <f>IF('Net zero activities &amp; levers'!$C$8="Off",('Activity data'!BP13*EF!$H12)*kgtoGg,IF('Net zero activities &amp; levers'!$C$8="On",(('Net zero supporting data'!AN140*EF!$H12)+('Net zero supporting data'!AN130*'Net zero supporting data'!AN150))*kgtoGg,"ERROR"))</f>
        <v>17.926684999205985</v>
      </c>
      <c r="AY470" s="79"/>
    </row>
    <row r="471" spans="1:51" x14ac:dyDescent="0.25">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22.864295641209335</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23.267506290092879</v>
      </c>
      <c r="T471" s="93">
        <f>IF('Net zero activities &amp; levers'!$C$8="Off",('Activity data'!AM14*EF!$H13)*kgtoGg,IF('Net zero activities &amp; levers'!$C$8="On",(('Net zero supporting data'!K141*EF!$H13)+('Net zero supporting data'!K131*'Net zero supporting data'!K151))*kgtoGg,"ERROR"))</f>
        <v>23.433239840470087</v>
      </c>
      <c r="U471" s="93">
        <f>IF('Net zero activities &amp; levers'!$C$8="Off",('Activity data'!AN14*EF!$H13)*kgtoGg,IF('Net zero activities &amp; levers'!$C$8="On",(('Net zero supporting data'!L141*EF!$H13)+('Net zero supporting data'!L131*'Net zero supporting data'!L151))*kgtoGg,"ERROR"))</f>
        <v>23.612707313825592</v>
      </c>
      <c r="V471" s="93">
        <f>IF('Net zero activities &amp; levers'!$C$8="Off",('Activity data'!AO14*EF!$H13)*kgtoGg,IF('Net zero activities &amp; levers'!$C$8="On",(('Net zero supporting data'!M141*EF!$H13)+('Net zero supporting data'!M131*'Net zero supporting data'!M151))*kgtoGg,"ERROR"))</f>
        <v>23.798096851799468</v>
      </c>
      <c r="W471" s="93">
        <f>IF('Net zero activities &amp; levers'!$C$8="Off",('Activity data'!AP14*EF!$H13)*kgtoGg,IF('Net zero activities &amp; levers'!$C$8="On",(('Net zero supporting data'!N141*EF!$H13)+('Net zero supporting data'!N131*'Net zero supporting data'!N151))*kgtoGg,"ERROR"))</f>
        <v>23.991180446992438</v>
      </c>
      <c r="X471" s="93">
        <f>IF('Net zero activities &amp; levers'!$C$8="Off",('Activity data'!AQ14*EF!$H13)*kgtoGg,IF('Net zero activities &amp; levers'!$C$8="On",(('Net zero supporting data'!O141*EF!$H13)+('Net zero supporting data'!O131*'Net zero supporting data'!O151))*kgtoGg,"ERROR"))</f>
        <v>24.190878852460532</v>
      </c>
      <c r="Y471" s="93">
        <f>IF('Net zero activities &amp; levers'!$C$8="Off",('Activity data'!AR14*EF!$H13)*kgtoGg,IF('Net zero activities &amp; levers'!$C$8="On",(('Net zero supporting data'!P141*EF!$H13)+('Net zero supporting data'!P131*'Net zero supporting data'!P151))*kgtoGg,"ERROR"))</f>
        <v>24.374421214869628</v>
      </c>
      <c r="Z471" s="93">
        <f>IF('Net zero activities &amp; levers'!$C$8="Off",('Activity data'!AS14*EF!$H13)*kgtoGg,IF('Net zero activities &amp; levers'!$C$8="On",(('Net zero supporting data'!Q141*EF!$H13)+('Net zero supporting data'!Q131*'Net zero supporting data'!Q151))*kgtoGg,"ERROR"))</f>
        <v>24.541893975931572</v>
      </c>
      <c r="AA471" s="93">
        <f>IF('Net zero activities &amp; levers'!$C$8="Off",('Activity data'!AT14*EF!$H13)*kgtoGg,IF('Net zero activities &amp; levers'!$C$8="On",(('Net zero supporting data'!R141*EF!$H13)+('Net zero supporting data'!R131*'Net zero supporting data'!R151))*kgtoGg,"ERROR"))</f>
        <v>24.692792468938759</v>
      </c>
      <c r="AB471" s="93">
        <f>IF('Net zero activities &amp; levers'!$C$8="Off",('Activity data'!AU14*EF!$H13)*kgtoGg,IF('Net zero activities &amp; levers'!$C$8="On",(('Net zero supporting data'!S141*EF!$H13)+('Net zero supporting data'!S131*'Net zero supporting data'!S151))*kgtoGg,"ERROR"))</f>
        <v>24.828184984879453</v>
      </c>
      <c r="AC471" s="93">
        <f>IF('Net zero activities &amp; levers'!$C$8="Off",('Activity data'!AV14*EF!$H13)*kgtoGg,IF('Net zero activities &amp; levers'!$C$8="On",(('Net zero supporting data'!T141*EF!$H13)+('Net zero supporting data'!T131*'Net zero supporting data'!T151))*kgtoGg,"ERROR"))</f>
        <v>24.944869871635447</v>
      </c>
      <c r="AD471" s="93">
        <f>IF('Net zero activities &amp; levers'!$C$8="Off",('Activity data'!AW14*EF!$H13)*kgtoGg,IF('Net zero activities &amp; levers'!$C$8="On",(('Net zero supporting data'!U141*EF!$H13)+('Net zero supporting data'!U131*'Net zero supporting data'!U151))*kgtoGg,"ERROR"))</f>
        <v>25.059073322016115</v>
      </c>
      <c r="AE471" s="93">
        <f>IF('Net zero activities &amp; levers'!$C$8="Off",('Activity data'!AX14*EF!$H13)*kgtoGg,IF('Net zero activities &amp; levers'!$C$8="On",(('Net zero supporting data'!V141*EF!$H13)+('Net zero supporting data'!V131*'Net zero supporting data'!V151))*kgtoGg,"ERROR"))</f>
        <v>25.169592210025591</v>
      </c>
      <c r="AF471" s="93">
        <f>IF('Net zero activities &amp; levers'!$C$8="Off",('Activity data'!AY14*EF!$H13)*kgtoGg,IF('Net zero activities &amp; levers'!$C$8="On",(('Net zero supporting data'!W141*EF!$H13)+('Net zero supporting data'!W131*'Net zero supporting data'!W151))*kgtoGg,"ERROR"))</f>
        <v>25.277272568220265</v>
      </c>
      <c r="AG471" s="93">
        <f>IF('Net zero activities &amp; levers'!$C$8="Off",('Activity data'!AZ14*EF!$H13)*kgtoGg,IF('Net zero activities &amp; levers'!$C$8="On",(('Net zero supporting data'!X141*EF!$H13)+('Net zero supporting data'!X131*'Net zero supporting data'!X151))*kgtoGg,"ERROR"))</f>
        <v>25.381182002084557</v>
      </c>
      <c r="AH471" s="93">
        <f>IF('Net zero activities &amp; levers'!$C$8="Off",('Activity data'!BA14*EF!$H13)*kgtoGg,IF('Net zero activities &amp; levers'!$C$8="On",(('Net zero supporting data'!Y141*EF!$H13)+('Net zero supporting data'!Y131*'Net zero supporting data'!Y151))*kgtoGg,"ERROR"))</f>
        <v>25.47831734513823</v>
      </c>
      <c r="AI471" s="93">
        <f>IF('Net zero activities &amp; levers'!$C$8="Off",('Activity data'!BB14*EF!$H13)*kgtoGg,IF('Net zero activities &amp; levers'!$C$8="On",(('Net zero supporting data'!Z141*EF!$H13)+('Net zero supporting data'!Z131*'Net zero supporting data'!Z151))*kgtoGg,"ERROR"))</f>
        <v>25.572319843094832</v>
      </c>
      <c r="AJ471" s="93">
        <f>IF('Net zero activities &amp; levers'!$C$8="Off",('Activity data'!BC14*EF!$H13)*kgtoGg,IF('Net zero activities &amp; levers'!$C$8="On",(('Net zero supporting data'!AA141*EF!$H13)+('Net zero supporting data'!AA131*'Net zero supporting data'!AA151))*kgtoGg,"ERROR"))</f>
        <v>25.663756280001568</v>
      </c>
      <c r="AK471" s="93">
        <f>IF('Net zero activities &amp; levers'!$C$8="Off",('Activity data'!BD14*EF!$H13)*kgtoGg,IF('Net zero activities &amp; levers'!$C$8="On",(('Net zero supporting data'!AB141*EF!$H13)+('Net zero supporting data'!AB131*'Net zero supporting data'!AB151))*kgtoGg,"ERROR"))</f>
        <v>25.751651563616939</v>
      </c>
      <c r="AL471" s="93">
        <f>IF('Net zero activities &amp; levers'!$C$8="Off",('Activity data'!BE14*EF!$H13)*kgtoGg,IF('Net zero activities &amp; levers'!$C$8="On",(('Net zero supporting data'!AC141*EF!$H13)+('Net zero supporting data'!AC131*'Net zero supporting data'!AC151))*kgtoGg,"ERROR"))</f>
        <v>25.836711223682116</v>
      </c>
      <c r="AM471" s="93">
        <f>IF('Net zero activities &amp; levers'!$C$8="Off",('Activity data'!BF14*EF!$H13)*kgtoGg,IF('Net zero activities &amp; levers'!$C$8="On",(('Net zero supporting data'!AD141*EF!$H13)+('Net zero supporting data'!AD131*'Net zero supporting data'!AD151))*kgtoGg,"ERROR"))</f>
        <v>25.917714253382961</v>
      </c>
      <c r="AN471" s="93">
        <f>IF('Net zero activities &amp; levers'!$C$8="Off",('Activity data'!BG14*EF!$H13)*kgtoGg,IF('Net zero activities &amp; levers'!$C$8="On",(('Net zero supporting data'!AE141*EF!$H13)+('Net zero supporting data'!AE131*'Net zero supporting data'!AE151))*kgtoGg,"ERROR"))</f>
        <v>25.996578341409567</v>
      </c>
      <c r="AO471" s="93">
        <f>IF('Net zero activities &amp; levers'!$C$8="Off",('Activity data'!BH14*EF!$H13)*kgtoGg,IF('Net zero activities &amp; levers'!$C$8="On",(('Net zero supporting data'!AF141*EF!$H13)+('Net zero supporting data'!AF131*'Net zero supporting data'!AF151))*kgtoGg,"ERROR"))</f>
        <v>26.071956565019693</v>
      </c>
      <c r="AP471" s="93">
        <f>IF('Net zero activities &amp; levers'!$C$8="Off",('Activity data'!BI14*EF!$H13)*kgtoGg,IF('Net zero activities &amp; levers'!$C$8="On",(('Net zero supporting data'!AG141*EF!$H13)+('Net zero supporting data'!AG131*'Net zero supporting data'!AG151))*kgtoGg,"ERROR"))</f>
        <v>26.143879467418255</v>
      </c>
      <c r="AQ471" s="93">
        <f>IF('Net zero activities &amp; levers'!$C$8="Off",('Activity data'!BJ14*EF!$H13)*kgtoGg,IF('Net zero activities &amp; levers'!$C$8="On",(('Net zero supporting data'!AH141*EF!$H13)+('Net zero supporting data'!AH131*'Net zero supporting data'!AH151))*kgtoGg,"ERROR"))</f>
        <v>26.212276728380683</v>
      </c>
      <c r="AR471" s="93">
        <f>IF('Net zero activities &amp; levers'!$C$8="Off",('Activity data'!BK14*EF!$H13)*kgtoGg,IF('Net zero activities &amp; levers'!$C$8="On",(('Net zero supporting data'!AI141*EF!$H13)+('Net zero supporting data'!AI131*'Net zero supporting data'!AI151))*kgtoGg,"ERROR"))</f>
        <v>26.277130908423185</v>
      </c>
      <c r="AS471" s="93">
        <f>IF('Net zero activities &amp; levers'!$C$8="Off",('Activity data'!BL14*EF!$H13)*kgtoGg,IF('Net zero activities &amp; levers'!$C$8="On",(('Net zero supporting data'!AJ141*EF!$H13)+('Net zero supporting data'!AJ131*'Net zero supporting data'!AJ151))*kgtoGg,"ERROR"))</f>
        <v>26.339362758204672</v>
      </c>
      <c r="AT471" s="93">
        <f>IF('Net zero activities &amp; levers'!$C$8="Off",('Activity data'!BM14*EF!$H13)*kgtoGg,IF('Net zero activities &amp; levers'!$C$8="On",(('Net zero supporting data'!AK141*EF!$H13)+('Net zero supporting data'!AK131*'Net zero supporting data'!AK151))*kgtoGg,"ERROR"))</f>
        <v>26.393147007061629</v>
      </c>
      <c r="AU471" s="93">
        <f>IF('Net zero activities &amp; levers'!$C$8="Off",('Activity data'!BN14*EF!$H13)*kgtoGg,IF('Net zero activities &amp; levers'!$C$8="On",(('Net zero supporting data'!AL141*EF!$H13)+('Net zero supporting data'!AL131*'Net zero supporting data'!AL151))*kgtoGg,"ERROR"))</f>
        <v>26.442474707630055</v>
      </c>
      <c r="AV471" s="93">
        <f>IF('Net zero activities &amp; levers'!$C$8="Off",('Activity data'!BO14*EF!$H13)*kgtoGg,IF('Net zero activities &amp; levers'!$C$8="On",(('Net zero supporting data'!AM141*EF!$H13)+('Net zero supporting data'!AM131*'Net zero supporting data'!AM151))*kgtoGg,"ERROR"))</f>
        <v>26.488106335216514</v>
      </c>
      <c r="AW471" s="93">
        <f>IF('Net zero activities &amp; levers'!$C$8="Off",('Activity data'!BP14*EF!$H13)*kgtoGg,IF('Net zero activities &amp; levers'!$C$8="On",(('Net zero supporting data'!AN141*EF!$H13)+('Net zero supporting data'!AN131*'Net zero supporting data'!AN151))*kgtoGg,"ERROR"))</f>
        <v>26.529654920881757</v>
      </c>
      <c r="AY471" s="79"/>
    </row>
    <row r="472" spans="1:51" x14ac:dyDescent="0.25">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5.5483103177944022</v>
      </c>
      <c r="S472" s="27">
        <f t="shared" si="109"/>
        <v>5.2594752763681871</v>
      </c>
      <c r="T472" s="27">
        <f t="shared" si="109"/>
        <v>5.3200773987468288</v>
      </c>
      <c r="U472" s="27">
        <f t="shared" si="109"/>
        <v>5.3545163749368081</v>
      </c>
      <c r="V472" s="27">
        <f t="shared" si="109"/>
        <v>5.3801734099945513</v>
      </c>
      <c r="W472" s="27">
        <f t="shared" si="109"/>
        <v>5.4100424005182939</v>
      </c>
      <c r="X472" s="27">
        <f t="shared" si="109"/>
        <v>5.4334851067530554</v>
      </c>
      <c r="Y472" s="27">
        <f t="shared" si="109"/>
        <v>5.4482182607696963</v>
      </c>
      <c r="Z472" s="27">
        <f t="shared" si="109"/>
        <v>5.4645781472734996</v>
      </c>
      <c r="AA472" s="27">
        <f t="shared" si="109"/>
        <v>5.4846325540790337</v>
      </c>
      <c r="AB472" s="27">
        <f t="shared" si="109"/>
        <v>5.5291325404289164</v>
      </c>
      <c r="AC472" s="27">
        <f t="shared" si="109"/>
        <v>5.5654149310972549</v>
      </c>
      <c r="AD472" s="27">
        <f t="shared" si="109"/>
        <v>5.617075468057485</v>
      </c>
      <c r="AE472" s="27">
        <f t="shared" si="109"/>
        <v>5.6725961228803161</v>
      </c>
      <c r="AF472" s="27">
        <f t="shared" si="109"/>
        <v>5.7452958261110387</v>
      </c>
      <c r="AG472" s="27">
        <f t="shared" si="109"/>
        <v>5.8266619535507118</v>
      </c>
      <c r="AH472" s="27">
        <f t="shared" si="109"/>
        <v>5.8832676592940976</v>
      </c>
      <c r="AI472" s="27">
        <f t="shared" si="109"/>
        <v>5.9400353043652414</v>
      </c>
      <c r="AJ472" s="27">
        <f t="shared" si="109"/>
        <v>6.0059494822867201</v>
      </c>
      <c r="AK472" s="27">
        <f t="shared" si="109"/>
        <v>6.071414002819111</v>
      </c>
      <c r="AL472" s="27">
        <f t="shared" si="109"/>
        <v>6.1467944588042647</v>
      </c>
      <c r="AM472" s="27">
        <f t="shared" si="109"/>
        <v>6.2194412555818364</v>
      </c>
      <c r="AN472" s="27">
        <f t="shared" si="109"/>
        <v>6.307766252188495</v>
      </c>
      <c r="AO472" s="27">
        <f t="shared" si="109"/>
        <v>6.3974338322939595</v>
      </c>
      <c r="AP472" s="27">
        <f t="shared" si="109"/>
        <v>6.4903535752187125</v>
      </c>
      <c r="AQ472" s="27">
        <f t="shared" si="109"/>
        <v>6.5871606200362107</v>
      </c>
      <c r="AR472" s="27">
        <f t="shared" si="109"/>
        <v>6.68903218902632</v>
      </c>
      <c r="AS472" s="27">
        <f t="shared" si="109"/>
        <v>6.8017351840427605</v>
      </c>
      <c r="AT472" s="27">
        <f t="shared" si="109"/>
        <v>6.85860610660351</v>
      </c>
      <c r="AU472" s="27">
        <f t="shared" si="109"/>
        <v>6.9074844547049681</v>
      </c>
      <c r="AV472" s="27">
        <f t="shared" si="109"/>
        <v>6.9583121868742142</v>
      </c>
      <c r="AW472" s="27">
        <f t="shared" si="109"/>
        <v>7.0076128657995085</v>
      </c>
      <c r="AY472" s="79"/>
    </row>
    <row r="473" spans="1:51" x14ac:dyDescent="0.25">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5">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1.8300977880312244</v>
      </c>
      <c r="M474" s="27">
        <f t="shared" si="109"/>
        <v>1.8309187348828144</v>
      </c>
      <c r="N474" s="27">
        <f t="shared" si="109"/>
        <v>1.8141094978660446</v>
      </c>
      <c r="O474" s="27">
        <f t="shared" si="109"/>
        <v>1.7866561368117295</v>
      </c>
      <c r="P474" s="27">
        <f t="shared" si="109"/>
        <v>1.7489975228040078</v>
      </c>
      <c r="Q474" s="27">
        <f t="shared" si="109"/>
        <v>1.721653192801009</v>
      </c>
      <c r="R474" s="27">
        <f t="shared" si="109"/>
        <v>1.6967284692901876</v>
      </c>
      <c r="S474" s="27">
        <f t="shared" si="109"/>
        <v>1.5128195936552193</v>
      </c>
      <c r="T474" s="27">
        <f t="shared" si="109"/>
        <v>1.5352610164525544</v>
      </c>
      <c r="U474" s="27">
        <f t="shared" si="109"/>
        <v>1.5434846686536063</v>
      </c>
      <c r="V474" s="27">
        <f t="shared" si="109"/>
        <v>1.5471028366184814</v>
      </c>
      <c r="W474" s="27">
        <f t="shared" si="109"/>
        <v>1.5535832373971232</v>
      </c>
      <c r="X474" s="27">
        <f t="shared" si="109"/>
        <v>1.5568584552116209</v>
      </c>
      <c r="Y474" s="27">
        <f t="shared" si="109"/>
        <v>1.5543203031401964</v>
      </c>
      <c r="Z474" s="27">
        <f t="shared" si="109"/>
        <v>1.5517629605676078</v>
      </c>
      <c r="AA474" s="27">
        <f t="shared" si="109"/>
        <v>1.5502733755592972</v>
      </c>
      <c r="AB474" s="27">
        <f t="shared" si="109"/>
        <v>1.5611227204151548</v>
      </c>
      <c r="AC474" s="27">
        <f t="shared" si="109"/>
        <v>1.5662213296531822</v>
      </c>
      <c r="AD474" s="27">
        <f t="shared" si="109"/>
        <v>1.5792100315820725</v>
      </c>
      <c r="AE474" s="27">
        <f t="shared" si="109"/>
        <v>1.5937061532018377</v>
      </c>
      <c r="AF474" s="27">
        <f t="shared" si="109"/>
        <v>1.6166540896150841</v>
      </c>
      <c r="AG474" s="27">
        <f t="shared" si="109"/>
        <v>1.6433256281808291</v>
      </c>
      <c r="AH474" s="27">
        <f t="shared" si="109"/>
        <v>1.656263047137543</v>
      </c>
      <c r="AI474" s="27">
        <f t="shared" si="109"/>
        <v>1.6687023432258052</v>
      </c>
      <c r="AJ474" s="27">
        <f t="shared" si="109"/>
        <v>1.68518294381154</v>
      </c>
      <c r="AK474" s="27">
        <f t="shared" si="109"/>
        <v>1.700726379992157</v>
      </c>
      <c r="AL474" s="27">
        <f t="shared" si="109"/>
        <v>1.7204782413845718</v>
      </c>
      <c r="AM474" s="27">
        <f t="shared" si="109"/>
        <v>1.7380422178102748</v>
      </c>
      <c r="AN474" s="27">
        <f t="shared" si="109"/>
        <v>1.7624468589343649</v>
      </c>
      <c r="AO474" s="27">
        <f t="shared" si="109"/>
        <v>1.7865245826546603</v>
      </c>
      <c r="AP474" s="27">
        <f t="shared" si="109"/>
        <v>1.8111496122526178</v>
      </c>
      <c r="AQ474" s="27">
        <f t="shared" si="109"/>
        <v>1.836555615306166</v>
      </c>
      <c r="AR474" s="27">
        <f t="shared" si="109"/>
        <v>1.8632157461195429</v>
      </c>
      <c r="AS474" s="27">
        <f t="shared" si="109"/>
        <v>1.8937319554191192</v>
      </c>
      <c r="AT474" s="27">
        <f t="shared" si="109"/>
        <v>1.8975352736813955</v>
      </c>
      <c r="AU474" s="27">
        <f t="shared" si="109"/>
        <v>1.8970542012830474</v>
      </c>
      <c r="AV474" s="27">
        <f t="shared" si="109"/>
        <v>1.8968343317409928</v>
      </c>
      <c r="AW474" s="27">
        <f t="shared" si="109"/>
        <v>1.8953089354639328</v>
      </c>
      <c r="AY474" s="79"/>
    </row>
    <row r="475" spans="1:51" x14ac:dyDescent="0.25">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v>
      </c>
      <c r="M475" s="27">
        <f t="shared" si="109"/>
        <v>0.25369507454499329</v>
      </c>
      <c r="N475" s="27">
        <f t="shared" si="109"/>
        <v>0.25136595935447836</v>
      </c>
      <c r="O475" s="27">
        <f t="shared" si="109"/>
        <v>0.247561977044127</v>
      </c>
      <c r="P475" s="27">
        <f t="shared" si="109"/>
        <v>0.24234393830437836</v>
      </c>
      <c r="Q475" s="27">
        <f t="shared" si="109"/>
        <v>0.23855506351363695</v>
      </c>
      <c r="R475" s="27">
        <f t="shared" si="109"/>
        <v>0.23510145332951488</v>
      </c>
      <c r="S475" s="27">
        <f t="shared" si="109"/>
        <v>0.20961874073021136</v>
      </c>
      <c r="T475" s="27">
        <f t="shared" si="109"/>
        <v>0.21272826073292742</v>
      </c>
      <c r="U475" s="27">
        <f t="shared" si="109"/>
        <v>0.21386774334263015</v>
      </c>
      <c r="V475" s="27">
        <f t="shared" si="109"/>
        <v>0.21436908257417397</v>
      </c>
      <c r="W475" s="27">
        <f t="shared" si="109"/>
        <v>0.21526701743457846</v>
      </c>
      <c r="X475" s="27">
        <f t="shared" si="109"/>
        <v>0.21572083693610497</v>
      </c>
      <c r="Y475" s="27">
        <f t="shared" si="109"/>
        <v>0.2153691464614276</v>
      </c>
      <c r="Z475" s="27">
        <f t="shared" si="109"/>
        <v>0.21501479691973072</v>
      </c>
      <c r="AA475" s="27">
        <f t="shared" si="109"/>
        <v>0.21480839760089446</v>
      </c>
      <c r="AB475" s="27">
        <f t="shared" si="109"/>
        <v>0.21631170045073245</v>
      </c>
      <c r="AC475" s="27">
        <f t="shared" si="109"/>
        <v>0.21701817203031348</v>
      </c>
      <c r="AD475" s="27">
        <f t="shared" si="109"/>
        <v>0.21881790767194123</v>
      </c>
      <c r="AE475" s="27">
        <f t="shared" si="109"/>
        <v>0.2208265138349968</v>
      </c>
      <c r="AF475" s="27">
        <f t="shared" si="109"/>
        <v>0.22400621718725125</v>
      </c>
      <c r="AG475" s="27">
        <f t="shared" si="109"/>
        <v>0.22770186890338234</v>
      </c>
      <c r="AH475" s="27">
        <f t="shared" si="109"/>
        <v>0.2294944986930674</v>
      </c>
      <c r="AI475" s="27">
        <f t="shared" si="109"/>
        <v>0.23121810776881424</v>
      </c>
      <c r="AJ475" s="27">
        <f t="shared" si="109"/>
        <v>0.23350168656151898</v>
      </c>
      <c r="AK475" s="27">
        <f t="shared" si="109"/>
        <v>0.23565541033166734</v>
      </c>
      <c r="AL475" s="27">
        <f t="shared" si="109"/>
        <v>0.23839226033646654</v>
      </c>
      <c r="AM475" s="27">
        <f t="shared" si="109"/>
        <v>0.24082595344568603</v>
      </c>
      <c r="AN475" s="27">
        <f t="shared" si="109"/>
        <v>0.24420750016934012</v>
      </c>
      <c r="AO475" s="27">
        <f t="shared" si="109"/>
        <v>0.2475437486863914</v>
      </c>
      <c r="AP475" s="27">
        <f t="shared" si="109"/>
        <v>0.25095583279504319</v>
      </c>
      <c r="AQ475" s="27">
        <f t="shared" si="109"/>
        <v>0.25447612985452611</v>
      </c>
      <c r="AR475" s="27">
        <f t="shared" si="109"/>
        <v>0.25817020089395532</v>
      </c>
      <c r="AS475" s="27">
        <f t="shared" si="109"/>
        <v>0.26239857643328912</v>
      </c>
      <c r="AT475" s="27">
        <f t="shared" si="109"/>
        <v>0.26292557039084913</v>
      </c>
      <c r="AU475" s="27">
        <f t="shared" si="109"/>
        <v>0.26285891221774987</v>
      </c>
      <c r="AV475" s="27">
        <f t="shared" si="109"/>
        <v>0.26282844673678718</v>
      </c>
      <c r="AW475" s="27">
        <f t="shared" si="109"/>
        <v>0.26261708535037148</v>
      </c>
      <c r="AY475" s="79"/>
    </row>
    <row r="476" spans="1:51" x14ac:dyDescent="0.25">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7.3720632988313213</v>
      </c>
      <c r="T476" s="27">
        <f t="shared" si="109"/>
        <v>7.4700149336407531</v>
      </c>
      <c r="U476" s="27">
        <f t="shared" si="109"/>
        <v>7.5500016621929005</v>
      </c>
      <c r="V476" s="27">
        <f t="shared" si="109"/>
        <v>7.6246540646546075</v>
      </c>
      <c r="W476" s="27">
        <f t="shared" si="109"/>
        <v>7.7056666355218217</v>
      </c>
      <c r="X476" s="27">
        <f t="shared" si="109"/>
        <v>7.7834158588563369</v>
      </c>
      <c r="Y476" s="27">
        <f t="shared" si="109"/>
        <v>7.8499237027056017</v>
      </c>
      <c r="Z476" s="27">
        <f t="shared" si="109"/>
        <v>7.9143170621946428</v>
      </c>
      <c r="AA476" s="27">
        <f t="shared" si="109"/>
        <v>7.9783378137510308</v>
      </c>
      <c r="AB476" s="27">
        <f t="shared" si="109"/>
        <v>8.0614598466975114</v>
      </c>
      <c r="AC476" s="27">
        <f t="shared" si="109"/>
        <v>8.1328411982544679</v>
      </c>
      <c r="AD476" s="27">
        <f t="shared" si="109"/>
        <v>8.2185593701392197</v>
      </c>
      <c r="AE476" s="27">
        <f t="shared" si="109"/>
        <v>8.3076906091994029</v>
      </c>
      <c r="AF476" s="27">
        <f t="shared" si="109"/>
        <v>8.4131296544571725</v>
      </c>
      <c r="AG476" s="27">
        <f t="shared" si="109"/>
        <v>8.5267592738026519</v>
      </c>
      <c r="AH476" s="27">
        <f t="shared" si="109"/>
        <v>8.6157786686902096</v>
      </c>
      <c r="AI476" s="27">
        <f t="shared" si="109"/>
        <v>8.7047800365510639</v>
      </c>
      <c r="AJ476" s="27">
        <f t="shared" si="109"/>
        <v>8.8026073254600501</v>
      </c>
      <c r="AK476" s="27">
        <f t="shared" si="109"/>
        <v>8.8997425751036214</v>
      </c>
      <c r="AL476" s="27">
        <f t="shared" si="109"/>
        <v>9.0064959062156582</v>
      </c>
      <c r="AM476" s="27">
        <f t="shared" si="109"/>
        <v>9.1101750253732341</v>
      </c>
      <c r="AN476" s="27">
        <f t="shared" si="109"/>
        <v>9.2294556083456527</v>
      </c>
      <c r="AO476" s="27">
        <f t="shared" si="109"/>
        <v>9.3498856739108849</v>
      </c>
      <c r="AP476" s="27">
        <f t="shared" si="109"/>
        <v>9.4733484016085328</v>
      </c>
      <c r="AQ476" s="27">
        <f t="shared" si="109"/>
        <v>9.6004502945639025</v>
      </c>
      <c r="AR476" s="27">
        <f t="shared" si="109"/>
        <v>9.7323636235236393</v>
      </c>
      <c r="AS476" s="27">
        <f t="shared" si="109"/>
        <v>9.8751923446656313</v>
      </c>
      <c r="AT476" s="27">
        <f t="shared" si="109"/>
        <v>9.9597658738661945</v>
      </c>
      <c r="AU476" s="27">
        <f t="shared" si="109"/>
        <v>10.035226260107457</v>
      </c>
      <c r="AV476" s="27">
        <f t="shared" si="109"/>
        <v>10.111819819002775</v>
      </c>
      <c r="AW476" s="27">
        <f t="shared" si="109"/>
        <v>10.185862550796148</v>
      </c>
      <c r="AY476" s="79"/>
    </row>
    <row r="477" spans="1:51" x14ac:dyDescent="0.25">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2.1003559749103751</v>
      </c>
      <c r="T477" s="27">
        <f t="shared" si="109"/>
        <v>2.1282631283197668</v>
      </c>
      <c r="U477" s="27">
        <f t="shared" si="109"/>
        <v>2.1510519455637347</v>
      </c>
      <c r="V477" s="27">
        <f t="shared" si="109"/>
        <v>2.1723209734051974</v>
      </c>
      <c r="W477" s="27">
        <f t="shared" si="109"/>
        <v>2.1954020607977558</v>
      </c>
      <c r="X477" s="27">
        <f t="shared" si="109"/>
        <v>2.2175533960692775</v>
      </c>
      <c r="Y477" s="27">
        <f t="shared" si="109"/>
        <v>2.236501978242921</v>
      </c>
      <c r="Z477" s="27">
        <f t="shared" si="109"/>
        <v>2.2548481280065564</v>
      </c>
      <c r="AA477" s="27">
        <f t="shared" si="109"/>
        <v>2.2730881189831709</v>
      </c>
      <c r="AB477" s="27">
        <f t="shared" si="109"/>
        <v>2.2967702079003285</v>
      </c>
      <c r="AC477" s="27">
        <f t="shared" si="109"/>
        <v>2.3171072888724353</v>
      </c>
      <c r="AD477" s="27">
        <f t="shared" si="109"/>
        <v>2.3415290371915356</v>
      </c>
      <c r="AE477" s="27">
        <f t="shared" si="109"/>
        <v>2.3669231938777511</v>
      </c>
      <c r="AF477" s="27">
        <f t="shared" si="109"/>
        <v>2.3969635665277131</v>
      </c>
      <c r="AG477" s="27">
        <f t="shared" si="109"/>
        <v>2.4293374949985802</v>
      </c>
      <c r="AH477" s="27">
        <f t="shared" si="109"/>
        <v>2.4546997864434497</v>
      </c>
      <c r="AI477" s="27">
        <f t="shared" si="109"/>
        <v>2.4800569418535745</v>
      </c>
      <c r="AJ477" s="27">
        <f t="shared" si="109"/>
        <v>2.5079286681858544</v>
      </c>
      <c r="AK477" s="27">
        <f t="shared" si="109"/>
        <v>2.5356032273551481</v>
      </c>
      <c r="AL477" s="27">
        <f t="shared" si="109"/>
        <v>2.5660180498754999</v>
      </c>
      <c r="AM477" s="27">
        <f t="shared" si="109"/>
        <v>2.5955570064157376</v>
      </c>
      <c r="AN477" s="27">
        <f t="shared" si="109"/>
        <v>2.6295409366916251</v>
      </c>
      <c r="AO477" s="27">
        <f t="shared" si="109"/>
        <v>2.6638523631560296</v>
      </c>
      <c r="AP477" s="27">
        <f t="shared" si="109"/>
        <v>2.6990278177454647</v>
      </c>
      <c r="AQ477" s="27">
        <f t="shared" si="109"/>
        <v>2.7352400977368134</v>
      </c>
      <c r="AR477" s="27">
        <f t="shared" si="109"/>
        <v>2.7728231918340698</v>
      </c>
      <c r="AS477" s="27">
        <f t="shared" si="109"/>
        <v>2.813516162808281</v>
      </c>
      <c r="AT477" s="27">
        <f t="shared" si="109"/>
        <v>2.8376117938650323</v>
      </c>
      <c r="AU477" s="27">
        <f t="shared" si="109"/>
        <v>2.859111022328793</v>
      </c>
      <c r="AV477" s="27">
        <f t="shared" si="109"/>
        <v>2.8809331001575238</v>
      </c>
      <c r="AW477" s="27">
        <f t="shared" si="109"/>
        <v>2.9020284282654027</v>
      </c>
      <c r="AY477" s="79"/>
    </row>
    <row r="478" spans="1:51" x14ac:dyDescent="0.25">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0.43380376963495304</v>
      </c>
      <c r="T478" s="27">
        <f t="shared" si="109"/>
        <v>0.43956766322889096</v>
      </c>
      <c r="U478" s="27">
        <f t="shared" si="109"/>
        <v>0.4442744248179008</v>
      </c>
      <c r="V478" s="27">
        <f t="shared" si="109"/>
        <v>0.44866729181964349</v>
      </c>
      <c r="W478" s="27">
        <f t="shared" si="109"/>
        <v>0.45343441836284437</v>
      </c>
      <c r="X478" s="27">
        <f t="shared" si="109"/>
        <v>0.45800951556447167</v>
      </c>
      <c r="Y478" s="27">
        <f t="shared" si="109"/>
        <v>0.46192312186471574</v>
      </c>
      <c r="Z478" s="27">
        <f t="shared" si="109"/>
        <v>0.46571230285156817</v>
      </c>
      <c r="AA478" s="27">
        <f t="shared" si="109"/>
        <v>0.46947955799225949</v>
      </c>
      <c r="AB478" s="27">
        <f t="shared" si="109"/>
        <v>0.47437081431633649</v>
      </c>
      <c r="AC478" s="27">
        <f t="shared" si="109"/>
        <v>0.47857119867711018</v>
      </c>
      <c r="AD478" s="27">
        <f t="shared" si="109"/>
        <v>0.48361522293226239</v>
      </c>
      <c r="AE478" s="27">
        <f t="shared" si="109"/>
        <v>0.48886008667382458</v>
      </c>
      <c r="AF478" s="27">
        <f t="shared" si="109"/>
        <v>0.49506457155755884</v>
      </c>
      <c r="AG478" s="27">
        <f t="shared" si="109"/>
        <v>0.50175102489038192</v>
      </c>
      <c r="AH478" s="27">
        <f t="shared" si="109"/>
        <v>0.50698930724194102</v>
      </c>
      <c r="AI478" s="27">
        <f t="shared" si="109"/>
        <v>0.51222652880606223</v>
      </c>
      <c r="AJ478" s="27">
        <f t="shared" si="109"/>
        <v>0.51798310535480308</v>
      </c>
      <c r="AK478" s="27">
        <f t="shared" si="109"/>
        <v>0.52369895935004673</v>
      </c>
      <c r="AL478" s="27">
        <f t="shared" si="109"/>
        <v>0.52998078244085389</v>
      </c>
      <c r="AM478" s="27">
        <f t="shared" si="109"/>
        <v>0.53608170573733693</v>
      </c>
      <c r="AN478" s="27">
        <f t="shared" si="109"/>
        <v>0.54310068596582906</v>
      </c>
      <c r="AO478" s="27">
        <f t="shared" si="109"/>
        <v>0.55018730667184823</v>
      </c>
      <c r="AP478" s="27">
        <f t="shared" si="109"/>
        <v>0.55745238220275739</v>
      </c>
      <c r="AQ478" s="27">
        <f t="shared" si="109"/>
        <v>0.564931601799328</v>
      </c>
      <c r="AR478" s="27">
        <f t="shared" si="109"/>
        <v>0.57269394689163089</v>
      </c>
      <c r="AS478" s="27">
        <f t="shared" si="109"/>
        <v>0.58109860039662153</v>
      </c>
      <c r="AT478" s="27">
        <f t="shared" si="109"/>
        <v>0.58607526897519335</v>
      </c>
      <c r="AU478" s="27">
        <f t="shared" si="109"/>
        <v>0.59051568120208764</v>
      </c>
      <c r="AV478" s="27">
        <f t="shared" si="109"/>
        <v>0.5950227741598777</v>
      </c>
      <c r="AW478" s="27">
        <f t="shared" si="109"/>
        <v>0.59937976552905481</v>
      </c>
      <c r="AY478" s="79"/>
    </row>
    <row r="479" spans="1:51" x14ac:dyDescent="0.25">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7.5223794787944012E-2</v>
      </c>
      <c r="T479" s="27">
        <f t="shared" si="111"/>
        <v>7.6676028123682405E-2</v>
      </c>
      <c r="U479" s="27">
        <f t="shared" si="111"/>
        <v>7.7432104424617079E-2</v>
      </c>
      <c r="V479" s="27">
        <f t="shared" si="111"/>
        <v>7.7951427992585268E-2</v>
      </c>
      <c r="W479" s="27">
        <f t="shared" si="111"/>
        <v>7.8599043871333596E-2</v>
      </c>
      <c r="X479" s="27">
        <f t="shared" si="111"/>
        <v>7.9079374871068892E-2</v>
      </c>
      <c r="Y479" s="27">
        <f t="shared" si="111"/>
        <v>7.9249607422694671E-2</v>
      </c>
      <c r="Z479" s="27">
        <f t="shared" si="111"/>
        <v>7.9393532408307196E-2</v>
      </c>
      <c r="AA479" s="27">
        <f t="shared" si="111"/>
        <v>7.9565275835053476E-2</v>
      </c>
      <c r="AB479" s="27">
        <f t="shared" si="111"/>
        <v>8.0320062975917705E-2</v>
      </c>
      <c r="AC479" s="27">
        <f t="shared" si="111"/>
        <v>8.0769991576338754E-2</v>
      </c>
      <c r="AD479" s="27">
        <f t="shared" si="111"/>
        <v>8.0910642340306926E-2</v>
      </c>
      <c r="AE479" s="27">
        <f t="shared" si="111"/>
        <v>8.1087664414782379E-2</v>
      </c>
      <c r="AF479" s="27">
        <f t="shared" si="111"/>
        <v>8.1633421052280511E-2</v>
      </c>
      <c r="AG479" s="27">
        <f t="shared" si="111"/>
        <v>8.2312121672992442E-2</v>
      </c>
      <c r="AH479" s="27">
        <f t="shared" si="111"/>
        <v>8.2292683547191214E-2</v>
      </c>
      <c r="AI479" s="27">
        <f t="shared" si="111"/>
        <v>8.2213450412191358E-2</v>
      </c>
      <c r="AJ479" s="27">
        <f t="shared" si="111"/>
        <v>8.2285786724304519E-2</v>
      </c>
      <c r="AK479" s="27">
        <f t="shared" si="111"/>
        <v>8.2274902608727177E-2</v>
      </c>
      <c r="AL479" s="27">
        <f t="shared" si="111"/>
        <v>8.2416213619662046E-2</v>
      </c>
      <c r="AM479" s="27">
        <f t="shared" si="111"/>
        <v>8.241479110908019E-2</v>
      </c>
      <c r="AN479" s="27">
        <f t="shared" si="111"/>
        <v>8.309839733996012E-2</v>
      </c>
      <c r="AO479" s="27">
        <f t="shared" si="111"/>
        <v>8.3737693601885682E-2</v>
      </c>
      <c r="AP479" s="27">
        <f t="shared" si="111"/>
        <v>8.4371312244417102E-2</v>
      </c>
      <c r="AQ479" s="27">
        <f t="shared" si="111"/>
        <v>8.5008692497834049E-2</v>
      </c>
      <c r="AR479" s="27">
        <f t="shared" si="111"/>
        <v>8.5669472733489668E-2</v>
      </c>
      <c r="AS479" s="27">
        <f t="shared" si="111"/>
        <v>8.6465692950435769E-2</v>
      </c>
      <c r="AT479" s="27">
        <f t="shared" si="111"/>
        <v>8.6070409523355637E-2</v>
      </c>
      <c r="AU479" s="27">
        <f t="shared" si="111"/>
        <v>8.5470577210601112E-2</v>
      </c>
      <c r="AV479" s="27">
        <f t="shared" si="111"/>
        <v>8.4863971467455723E-2</v>
      </c>
      <c r="AW479" s="27">
        <f t="shared" si="111"/>
        <v>8.4183903216496173E-2</v>
      </c>
      <c r="AY479" s="79"/>
    </row>
    <row r="480" spans="1:51" x14ac:dyDescent="0.25">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5.5256818798778126E-2</v>
      </c>
      <c r="T480" s="27">
        <f t="shared" si="111"/>
        <v>5.6323579582552137E-2</v>
      </c>
      <c r="U480" s="27">
        <f t="shared" si="111"/>
        <v>5.6878967293004255E-2</v>
      </c>
      <c r="V480" s="27">
        <f t="shared" si="111"/>
        <v>5.7260444568566451E-2</v>
      </c>
      <c r="W480" s="27">
        <f t="shared" si="111"/>
        <v>5.7736160974048066E-2</v>
      </c>
      <c r="X480" s="27">
        <f t="shared" si="111"/>
        <v>5.8088995646782014E-2</v>
      </c>
      <c r="Y480" s="27">
        <f t="shared" si="111"/>
        <v>5.8214042638699344E-2</v>
      </c>
      <c r="Z480" s="27">
        <f t="shared" si="111"/>
        <v>5.8319764995209362E-2</v>
      </c>
      <c r="AA480" s="27">
        <f t="shared" si="111"/>
        <v>5.8445921824153618E-2</v>
      </c>
      <c r="AB480" s="27">
        <f t="shared" si="111"/>
        <v>5.9000362561847784E-2</v>
      </c>
      <c r="AC480" s="27">
        <f t="shared" si="111"/>
        <v>5.9330864675121102E-2</v>
      </c>
      <c r="AD480" s="27">
        <f t="shared" si="111"/>
        <v>5.9434181900746418E-2</v>
      </c>
      <c r="AE480" s="27">
        <f t="shared" si="111"/>
        <v>5.9564216243207457E-2</v>
      </c>
      <c r="AF480" s="27">
        <f t="shared" si="111"/>
        <v>5.9965110344754394E-2</v>
      </c>
      <c r="AG480" s="27">
        <f t="shared" si="111"/>
        <v>6.0463660535196369E-2</v>
      </c>
      <c r="AH480" s="27">
        <f t="shared" si="111"/>
        <v>6.0449381954885265E-2</v>
      </c>
      <c r="AI480" s="27">
        <f t="shared" si="111"/>
        <v>6.0391180012323221E-2</v>
      </c>
      <c r="AJ480" s="27">
        <f t="shared" si="111"/>
        <v>6.0444315785415724E-2</v>
      </c>
      <c r="AK480" s="27">
        <f t="shared" si="111"/>
        <v>6.0436320687535613E-2</v>
      </c>
      <c r="AL480" s="27">
        <f t="shared" si="111"/>
        <v>6.0540122907930281E-2</v>
      </c>
      <c r="AM480" s="27">
        <f t="shared" si="111"/>
        <v>6.0539077980461743E-2</v>
      </c>
      <c r="AN480" s="27">
        <f t="shared" si="111"/>
        <v>6.1041231663826613E-2</v>
      </c>
      <c r="AO480" s="27">
        <f t="shared" si="111"/>
        <v>6.1510836764227868E-2</v>
      </c>
      <c r="AP480" s="27">
        <f t="shared" si="111"/>
        <v>6.19762712802156E-2</v>
      </c>
      <c r="AQ480" s="27">
        <f t="shared" si="111"/>
        <v>6.2444468946502747E-2</v>
      </c>
      <c r="AR480" s="27">
        <f t="shared" si="111"/>
        <v>6.2929855436912666E-2</v>
      </c>
      <c r="AS480" s="27">
        <f t="shared" si="111"/>
        <v>6.3514731490769583E-2</v>
      </c>
      <c r="AT480" s="27">
        <f t="shared" si="111"/>
        <v>6.3224369847011783E-2</v>
      </c>
      <c r="AU480" s="27">
        <f t="shared" si="111"/>
        <v>6.2783753609703299E-2</v>
      </c>
      <c r="AV480" s="27">
        <f t="shared" si="111"/>
        <v>6.2338161842819269E-2</v>
      </c>
      <c r="AW480" s="27">
        <f t="shared" si="111"/>
        <v>6.1838607038119407E-2</v>
      </c>
      <c r="AY480" s="79"/>
    </row>
    <row r="481" spans="1:51" x14ac:dyDescent="0.25">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0.51986569055899412</v>
      </c>
      <c r="O481" s="27">
        <f t="shared" si="111"/>
        <v>0.53070826286138528</v>
      </c>
      <c r="P481" s="27">
        <f t="shared" si="111"/>
        <v>0.53817886796858128</v>
      </c>
      <c r="Q481" s="27">
        <f t="shared" si="111"/>
        <v>0.54837935702304741</v>
      </c>
      <c r="R481" s="27">
        <f t="shared" si="111"/>
        <v>0.55907244781022658</v>
      </c>
      <c r="S481" s="27">
        <f t="shared" si="111"/>
        <v>0.5164458313126048</v>
      </c>
      <c r="T481" s="27">
        <f t="shared" si="111"/>
        <v>0.53909886017251885</v>
      </c>
      <c r="U481" s="27">
        <f t="shared" si="111"/>
        <v>0.55735103483415815</v>
      </c>
      <c r="V481" s="27">
        <f t="shared" si="111"/>
        <v>0.57425215591157386</v>
      </c>
      <c r="W481" s="27">
        <f t="shared" si="111"/>
        <v>0.5924469112793036</v>
      </c>
      <c r="X481" s="27">
        <f t="shared" si="111"/>
        <v>0.6097358075680186</v>
      </c>
      <c r="Y481" s="27">
        <f t="shared" si="111"/>
        <v>0.62491868747296775</v>
      </c>
      <c r="Z481" s="27">
        <f t="shared" si="111"/>
        <v>0.64013150502553384</v>
      </c>
      <c r="AA481" s="27">
        <f t="shared" si="111"/>
        <v>0.65581680394074537</v>
      </c>
      <c r="AB481" s="27">
        <f t="shared" si="111"/>
        <v>0.67667780568914837</v>
      </c>
      <c r="AC481" s="27">
        <f t="shared" si="111"/>
        <v>0.6954039865465157</v>
      </c>
      <c r="AD481" s="27">
        <f t="shared" si="111"/>
        <v>0.71971658387854032</v>
      </c>
      <c r="AE481" s="27">
        <f t="shared" si="111"/>
        <v>0.74525705847002321</v>
      </c>
      <c r="AF481" s="27">
        <f t="shared" si="111"/>
        <v>0.77526542584744296</v>
      </c>
      <c r="AG481" s="27">
        <f t="shared" si="111"/>
        <v>0.80783343158661636</v>
      </c>
      <c r="AH481" s="27">
        <f t="shared" si="111"/>
        <v>0.83473401755792453</v>
      </c>
      <c r="AI481" s="27">
        <f t="shared" si="111"/>
        <v>0.86202651535053021</v>
      </c>
      <c r="AJ481" s="27">
        <f t="shared" si="111"/>
        <v>0.89199867980139647</v>
      </c>
      <c r="AK481" s="27">
        <f t="shared" si="111"/>
        <v>0.92224864622474856</v>
      </c>
      <c r="AL481" s="27">
        <f t="shared" si="111"/>
        <v>0.95548345508541344</v>
      </c>
      <c r="AM481" s="27">
        <f t="shared" si="111"/>
        <v>0.98842399104555678</v>
      </c>
      <c r="AN481" s="27">
        <f t="shared" si="111"/>
        <v>1.0247426179310546</v>
      </c>
      <c r="AO481" s="27">
        <f t="shared" si="111"/>
        <v>1.0618627248743953</v>
      </c>
      <c r="AP481" s="27">
        <f t="shared" si="111"/>
        <v>1.1003072822876137</v>
      </c>
      <c r="AQ481" s="27">
        <f t="shared" si="111"/>
        <v>1.1402662949310922</v>
      </c>
      <c r="AR481" s="27">
        <f t="shared" si="111"/>
        <v>1.1820890816624481</v>
      </c>
      <c r="AS481" s="27">
        <f t="shared" si="111"/>
        <v>1.227473088259222</v>
      </c>
      <c r="AT481" s="27">
        <f t="shared" si="111"/>
        <v>1.2572872308521712</v>
      </c>
      <c r="AU481" s="27">
        <f t="shared" si="111"/>
        <v>1.2849429781065684</v>
      </c>
      <c r="AV481" s="27">
        <f t="shared" si="111"/>
        <v>1.3132790899327131</v>
      </c>
      <c r="AW481" s="27">
        <f t="shared" si="111"/>
        <v>1.3412662093625678</v>
      </c>
      <c r="AY481" s="79"/>
    </row>
    <row r="482" spans="1:51" x14ac:dyDescent="0.25">
      <c r="A482" s="95" t="str">
        <f t="shared" si="108"/>
        <v>PQ Sheep MMCH4</v>
      </c>
      <c r="B482" s="95" t="s">
        <v>968</v>
      </c>
      <c r="C482" s="95" t="s">
        <v>1324</v>
      </c>
      <c r="D482" t="s">
        <v>15</v>
      </c>
      <c r="E482" t="s">
        <v>22</v>
      </c>
      <c r="F482" t="s">
        <v>18</v>
      </c>
      <c r="G482" t="s">
        <v>122</v>
      </c>
      <c r="H482" t="s">
        <v>1227</v>
      </c>
      <c r="I482" t="s">
        <v>121</v>
      </c>
      <c r="J482" t="s">
        <v>286</v>
      </c>
      <c r="K482" s="27">
        <f t="shared" si="110"/>
        <v>3.6054675351507595E-2</v>
      </c>
      <c r="L482" s="27">
        <f t="shared" si="111"/>
        <v>3.6074169999743479E-2</v>
      </c>
      <c r="M482" s="27">
        <f t="shared" si="111"/>
        <v>3.6120780972302445E-2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3.6751154638581106E-2</v>
      </c>
      <c r="T482" s="27">
        <f t="shared" si="111"/>
        <v>3.6909235932424442E-2</v>
      </c>
      <c r="U482" s="27">
        <f t="shared" si="111"/>
        <v>3.7084186269351616E-2</v>
      </c>
      <c r="V482" s="27">
        <f t="shared" si="111"/>
        <v>3.726775711914778E-2</v>
      </c>
      <c r="W482" s="27">
        <f t="shared" si="111"/>
        <v>3.7461695979343519E-2</v>
      </c>
      <c r="X482" s="27">
        <f t="shared" si="111"/>
        <v>3.7664783446724685E-2</v>
      </c>
      <c r="Y482" s="27">
        <f t="shared" si="111"/>
        <v>3.7852928074182404E-2</v>
      </c>
      <c r="Z482" s="27">
        <f t="shared" si="111"/>
        <v>3.8025991070978385E-2</v>
      </c>
      <c r="AA482" s="27">
        <f t="shared" si="111"/>
        <v>3.81832239336857E-2</v>
      </c>
      <c r="AB482" s="27">
        <f t="shared" si="111"/>
        <v>3.8325556977573269E-2</v>
      </c>
      <c r="AC482" s="27">
        <f t="shared" si="111"/>
        <v>3.8449400246997931E-2</v>
      </c>
      <c r="AD482" s="27">
        <f t="shared" si="111"/>
        <v>3.8571855504582621E-2</v>
      </c>
      <c r="AE482" s="27">
        <f t="shared" si="111"/>
        <v>3.8691558974017194E-2</v>
      </c>
      <c r="AF482" s="27">
        <f t="shared" si="111"/>
        <v>3.8809335639941746E-2</v>
      </c>
      <c r="AG482" s="27">
        <f t="shared" si="111"/>
        <v>3.8924115954931997E-2</v>
      </c>
      <c r="AH482" s="27">
        <f t="shared" si="111"/>
        <v>3.9032602427769104E-2</v>
      </c>
      <c r="AI482" s="27">
        <f t="shared" si="111"/>
        <v>3.9138630144907594E-2</v>
      </c>
      <c r="AJ482" s="27">
        <f t="shared" si="111"/>
        <v>3.9242752220327207E-2</v>
      </c>
      <c r="AK482" s="27">
        <f t="shared" si="111"/>
        <v>3.9343863754185138E-2</v>
      </c>
      <c r="AL482" s="27">
        <f t="shared" si="111"/>
        <v>3.9442674491991257E-2</v>
      </c>
      <c r="AM482" s="27">
        <f t="shared" si="111"/>
        <v>3.9537813409778681E-2</v>
      </c>
      <c r="AN482" s="27">
        <f t="shared" si="111"/>
        <v>3.9631312379066676E-2</v>
      </c>
      <c r="AO482" s="27">
        <f t="shared" si="111"/>
        <v>3.9721667650057024E-2</v>
      </c>
      <c r="AP482" s="27">
        <f t="shared" si="111"/>
        <v>3.9808869014434055E-2</v>
      </c>
      <c r="AQ482" s="27">
        <f t="shared" si="111"/>
        <v>3.9892798393079396E-2</v>
      </c>
      <c r="AR482" s="27">
        <f t="shared" si="111"/>
        <v>3.9973396904445131E-2</v>
      </c>
      <c r="AS482" s="27">
        <f t="shared" si="111"/>
        <v>4.0051635158618648E-2</v>
      </c>
      <c r="AT482" s="27">
        <f t="shared" si="111"/>
        <v>4.0121088893444797E-2</v>
      </c>
      <c r="AU482" s="27">
        <f t="shared" si="111"/>
        <v>4.0186083709368305E-2</v>
      </c>
      <c r="AV482" s="27">
        <f t="shared" si="111"/>
        <v>4.0247418508533056E-2</v>
      </c>
      <c r="AW482" s="27">
        <f t="shared" si="111"/>
        <v>4.03046335855562E-2</v>
      </c>
      <c r="AY482" s="79"/>
    </row>
    <row r="483" spans="1:51" x14ac:dyDescent="0.25">
      <c r="A483" s="95" t="str">
        <f t="shared" si="108"/>
        <v>PQ Sheep MMCH4</v>
      </c>
      <c r="B483" s="95" t="s">
        <v>968</v>
      </c>
      <c r="C483" s="95" t="s">
        <v>1324</v>
      </c>
      <c r="D483" t="s">
        <v>15</v>
      </c>
      <c r="E483" t="s">
        <v>22</v>
      </c>
      <c r="F483" t="s">
        <v>18</v>
      </c>
      <c r="G483" t="s">
        <v>123</v>
      </c>
      <c r="H483" t="s">
        <v>1227</v>
      </c>
      <c r="I483" t="s">
        <v>121</v>
      </c>
      <c r="J483" t="s">
        <v>286</v>
      </c>
      <c r="K483" s="27">
        <f t="shared" si="110"/>
        <v>4.1176157807460223E-3</v>
      </c>
      <c r="L483" s="27">
        <f t="shared" si="111"/>
        <v>4.1198421624963379E-3</v>
      </c>
      <c r="M483" s="27">
        <f t="shared" si="111"/>
        <v>4.1251653577350578E-3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4.1971570351175365E-3</v>
      </c>
      <c r="T483" s="27">
        <f t="shared" si="111"/>
        <v>4.2152106723732903E-3</v>
      </c>
      <c r="U483" s="27">
        <f t="shared" si="111"/>
        <v>4.2351908347559759E-3</v>
      </c>
      <c r="V483" s="27">
        <f t="shared" si="111"/>
        <v>4.256155500798213E-3</v>
      </c>
      <c r="W483" s="27">
        <f t="shared" si="111"/>
        <v>4.2783042430474903E-3</v>
      </c>
      <c r="X483" s="27">
        <f t="shared" si="111"/>
        <v>4.3014977998444299E-3</v>
      </c>
      <c r="Y483" s="27">
        <f t="shared" si="111"/>
        <v>4.3229848130966536E-3</v>
      </c>
      <c r="Z483" s="27">
        <f t="shared" si="111"/>
        <v>4.342749432240299E-3</v>
      </c>
      <c r="AA483" s="27">
        <f t="shared" si="111"/>
        <v>4.3607061746162501E-3</v>
      </c>
      <c r="AB483" s="27">
        <f t="shared" si="111"/>
        <v>4.3769612866625873E-3</v>
      </c>
      <c r="AC483" s="27">
        <f t="shared" si="111"/>
        <v>4.3911047783332397E-3</v>
      </c>
      <c r="AD483" s="27">
        <f t="shared" si="111"/>
        <v>4.4050897524357726E-3</v>
      </c>
      <c r="AE483" s="27">
        <f t="shared" si="111"/>
        <v>4.4187604592150868E-3</v>
      </c>
      <c r="AF483" s="27">
        <f t="shared" si="111"/>
        <v>4.4322111158493953E-3</v>
      </c>
      <c r="AG483" s="27">
        <f t="shared" si="111"/>
        <v>4.4453195749248166E-3</v>
      </c>
      <c r="AH483" s="27">
        <f t="shared" si="111"/>
        <v>4.4577092472265776E-3</v>
      </c>
      <c r="AI483" s="27">
        <f t="shared" si="111"/>
        <v>4.4698181179078297E-3</v>
      </c>
      <c r="AJ483" s="27">
        <f t="shared" si="111"/>
        <v>4.4817093552214915E-3</v>
      </c>
      <c r="AK483" s="27">
        <f t="shared" si="111"/>
        <v>4.493256774338982E-3</v>
      </c>
      <c r="AL483" s="27">
        <f t="shared" si="111"/>
        <v>4.5045414315805447E-3</v>
      </c>
      <c r="AM483" s="27">
        <f t="shared" si="111"/>
        <v>4.5154067494741429E-3</v>
      </c>
      <c r="AN483" s="27">
        <f t="shared" si="111"/>
        <v>4.5260847774322458E-3</v>
      </c>
      <c r="AO483" s="27">
        <f t="shared" si="111"/>
        <v>4.5364037800602322E-3</v>
      </c>
      <c r="AP483" s="27">
        <f t="shared" si="111"/>
        <v>4.5463625915197967E-3</v>
      </c>
      <c r="AQ483" s="27">
        <f t="shared" si="111"/>
        <v>4.5559477266127911E-3</v>
      </c>
      <c r="AR483" s="27">
        <f t="shared" si="111"/>
        <v>4.5651524607857839E-3</v>
      </c>
      <c r="AS483" s="27">
        <f t="shared" si="111"/>
        <v>4.5740876423371957E-3</v>
      </c>
      <c r="AT483" s="27">
        <f t="shared" si="111"/>
        <v>4.5820195899074828E-3</v>
      </c>
      <c r="AU483" s="27">
        <f t="shared" si="111"/>
        <v>4.5894423076855298E-3</v>
      </c>
      <c r="AV483" s="27">
        <f t="shared" si="111"/>
        <v>4.5964470341041553E-3</v>
      </c>
      <c r="AW483" s="27">
        <f t="shared" si="111"/>
        <v>4.602981268617439E-3</v>
      </c>
      <c r="AY483" s="79"/>
    </row>
    <row r="484" spans="1:51" x14ac:dyDescent="0.25">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1.6415023507755741E-2</v>
      </c>
      <c r="T484" s="27">
        <f t="shared" si="111"/>
        <v>1.6531947087427196E-2</v>
      </c>
      <c r="U484" s="27">
        <f t="shared" si="111"/>
        <v>1.6658559830420732E-2</v>
      </c>
      <c r="V484" s="27">
        <f t="shared" si="111"/>
        <v>1.6789350538543545E-2</v>
      </c>
      <c r="W484" s="27">
        <f t="shared" si="111"/>
        <v>1.6925569337177933E-2</v>
      </c>
      <c r="X484" s="27">
        <f t="shared" si="111"/>
        <v>1.7066454826982911E-2</v>
      </c>
      <c r="Y484" s="27">
        <f t="shared" si="111"/>
        <v>1.7195942368795552E-2</v>
      </c>
      <c r="Z484" s="27">
        <f t="shared" si="111"/>
        <v>1.7314092946492447E-2</v>
      </c>
      <c r="AA484" s="27">
        <f t="shared" si="111"/>
        <v>1.7420550522096612E-2</v>
      </c>
      <c r="AB484" s="27">
        <f t="shared" si="111"/>
        <v>1.7516068765617489E-2</v>
      </c>
      <c r="AC484" s="27">
        <f t="shared" si="111"/>
        <v>1.7598388939306021E-2</v>
      </c>
      <c r="AD484" s="27">
        <f t="shared" si="111"/>
        <v>1.7678958481193875E-2</v>
      </c>
      <c r="AE484" s="27">
        <f t="shared" si="111"/>
        <v>1.7756928596345364E-2</v>
      </c>
      <c r="AF484" s="27">
        <f t="shared" si="111"/>
        <v>1.7832896153377541E-2</v>
      </c>
      <c r="AG484" s="27">
        <f t="shared" si="111"/>
        <v>1.7906203356061575E-2</v>
      </c>
      <c r="AH484" s="27">
        <f t="shared" si="111"/>
        <v>1.7974731496541281E-2</v>
      </c>
      <c r="AI484" s="27">
        <f t="shared" si="111"/>
        <v>1.8041049442027446E-2</v>
      </c>
      <c r="AJ484" s="27">
        <f t="shared" si="111"/>
        <v>1.8105557053740378E-2</v>
      </c>
      <c r="AK484" s="27">
        <f t="shared" si="111"/>
        <v>1.8167566412576632E-2</v>
      </c>
      <c r="AL484" s="27">
        <f t="shared" si="111"/>
        <v>1.8227575263637996E-2</v>
      </c>
      <c r="AM484" s="27">
        <f t="shared" si="111"/>
        <v>1.828472219722688E-2</v>
      </c>
      <c r="AN484" s="27">
        <f t="shared" si="111"/>
        <v>1.8340360126050639E-2</v>
      </c>
      <c r="AO484" s="27">
        <f t="shared" si="111"/>
        <v>1.8393538807818521E-2</v>
      </c>
      <c r="AP484" s="27">
        <f t="shared" si="111"/>
        <v>1.8444279790496197E-2</v>
      </c>
      <c r="AQ484" s="27">
        <f t="shared" si="111"/>
        <v>1.8492533463776283E-2</v>
      </c>
      <c r="AR484" s="27">
        <f t="shared" si="111"/>
        <v>1.8538287524254488E-2</v>
      </c>
      <c r="AS484" s="27">
        <f t="shared" si="111"/>
        <v>1.8582191553519929E-2</v>
      </c>
      <c r="AT484" s="27">
        <f t="shared" si="111"/>
        <v>1.8620135873737433E-2</v>
      </c>
      <c r="AU484" s="27">
        <f t="shared" si="111"/>
        <v>1.8654936137861958E-2</v>
      </c>
      <c r="AV484" s="27">
        <f t="shared" si="111"/>
        <v>1.8687128854614234E-2</v>
      </c>
      <c r="AW484" s="27">
        <f t="shared" si="111"/>
        <v>1.871644102077015E-2</v>
      </c>
      <c r="AY484" s="79"/>
    </row>
    <row r="485" spans="1:51" x14ac:dyDescent="0.25">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2.7166328132291771E-2</v>
      </c>
      <c r="Q485" s="27">
        <f t="shared" si="111"/>
        <v>2.7334899828466052E-2</v>
      </c>
      <c r="R485" s="27">
        <f t="shared" si="111"/>
        <v>2.7514742110372921E-2</v>
      </c>
      <c r="S485" s="27">
        <f t="shared" si="111"/>
        <v>2.7645404897475918E-2</v>
      </c>
      <c r="T485" s="27">
        <f t="shared" si="111"/>
        <v>2.7842322050872156E-2</v>
      </c>
      <c r="U485" s="27">
        <f t="shared" si="111"/>
        <v>2.8055557234092133E-2</v>
      </c>
      <c r="V485" s="27">
        <f t="shared" si="111"/>
        <v>2.8275828748243439E-2</v>
      </c>
      <c r="W485" s="27">
        <f t="shared" si="111"/>
        <v>2.8505241995267803E-2</v>
      </c>
      <c r="X485" s="27">
        <f t="shared" si="111"/>
        <v>2.8742514662467918E-2</v>
      </c>
      <c r="Y485" s="27">
        <f t="shared" si="111"/>
        <v>2.8960591445659732E-2</v>
      </c>
      <c r="Z485" s="27">
        <f t="shared" si="111"/>
        <v>2.9159575050998952E-2</v>
      </c>
      <c r="AA485" s="27">
        <f t="shared" si="111"/>
        <v>2.9338865856192754E-2</v>
      </c>
      <c r="AB485" s="27">
        <f t="shared" si="111"/>
        <v>2.9499733156564435E-2</v>
      </c>
      <c r="AC485" s="27">
        <f t="shared" si="111"/>
        <v>2.9638372893009211E-2</v>
      </c>
      <c r="AD485" s="27">
        <f t="shared" si="111"/>
        <v>2.9774064298314931E-2</v>
      </c>
      <c r="AE485" s="27">
        <f t="shared" si="111"/>
        <v>2.9905377872264268E-2</v>
      </c>
      <c r="AF485" s="27">
        <f t="shared" si="111"/>
        <v>3.0033318832704214E-2</v>
      </c>
      <c r="AG485" s="27">
        <f t="shared" si="111"/>
        <v>3.015677935039059E-2</v>
      </c>
      <c r="AH485" s="27">
        <f t="shared" si="111"/>
        <v>3.0272191197929978E-2</v>
      </c>
      <c r="AI485" s="27">
        <f t="shared" si="111"/>
        <v>3.0383880739773619E-2</v>
      </c>
      <c r="AJ485" s="27">
        <f t="shared" si="111"/>
        <v>3.0492521403244526E-2</v>
      </c>
      <c r="AK485" s="27">
        <f t="shared" si="111"/>
        <v>3.059695462758022E-2</v>
      </c>
      <c r="AL485" s="27">
        <f t="shared" si="111"/>
        <v>3.0698018691499469E-2</v>
      </c>
      <c r="AM485" s="27">
        <f t="shared" si="111"/>
        <v>3.0794262849600573E-2</v>
      </c>
      <c r="AN485" s="27">
        <f t="shared" si="111"/>
        <v>3.0887965613368346E-2</v>
      </c>
      <c r="AO485" s="27">
        <f t="shared" si="111"/>
        <v>3.0977526629756322E-2</v>
      </c>
      <c r="AP485" s="27">
        <f t="shared" si="111"/>
        <v>3.1062982188827408E-2</v>
      </c>
      <c r="AQ485" s="27">
        <f t="shared" ref="L485:AW492" si="112">AQ1402</f>
        <v>3.1144248739252273E-2</v>
      </c>
      <c r="AR485" s="27">
        <f t="shared" si="112"/>
        <v>3.1221305560220326E-2</v>
      </c>
      <c r="AS485" s="27">
        <f t="shared" si="112"/>
        <v>3.1295246646268753E-2</v>
      </c>
      <c r="AT485" s="27">
        <f t="shared" si="112"/>
        <v>3.1359150672691655E-2</v>
      </c>
      <c r="AU485" s="27">
        <f t="shared" si="112"/>
        <v>3.1417759628798669E-2</v>
      </c>
      <c r="AV485" s="27">
        <f t="shared" si="112"/>
        <v>3.1471977077159069E-2</v>
      </c>
      <c r="AW485" s="27">
        <f t="shared" si="112"/>
        <v>3.152134323867687E-2</v>
      </c>
      <c r="AY485" s="79"/>
    </row>
    <row r="486" spans="1:51" x14ac:dyDescent="0.25">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3.9153871501852065E-3</v>
      </c>
      <c r="T486" s="27">
        <f t="shared" si="112"/>
        <v>3.9605020635115288E-3</v>
      </c>
      <c r="U486" s="27">
        <f t="shared" si="112"/>
        <v>3.9861399680085124E-3</v>
      </c>
      <c r="V486" s="27">
        <f t="shared" si="112"/>
        <v>4.0052402052181664E-3</v>
      </c>
      <c r="W486" s="27">
        <f t="shared" si="112"/>
        <v>4.0274760092747297E-3</v>
      </c>
      <c r="X486" s="27">
        <f t="shared" si="112"/>
        <v>4.0449278016939415E-3</v>
      </c>
      <c r="Y486" s="27">
        <f t="shared" si="112"/>
        <v>4.0558958163507746E-3</v>
      </c>
      <c r="Z486" s="27">
        <f t="shared" si="112"/>
        <v>4.0680748429702722E-3</v>
      </c>
      <c r="AA486" s="27">
        <f t="shared" si="112"/>
        <v>4.0830042347032814E-3</v>
      </c>
      <c r="AB486" s="27">
        <f t="shared" si="112"/>
        <v>4.1161320023193042E-3</v>
      </c>
      <c r="AC486" s="27">
        <f t="shared" si="112"/>
        <v>4.1431422264835115E-3</v>
      </c>
      <c r="AD486" s="27">
        <f t="shared" si="112"/>
        <v>4.1816006262205717E-3</v>
      </c>
      <c r="AE486" s="27">
        <f t="shared" si="112"/>
        <v>4.2229326692553469E-3</v>
      </c>
      <c r="AF486" s="27">
        <f t="shared" si="112"/>
        <v>4.2770535594382183E-3</v>
      </c>
      <c r="AG486" s="27">
        <f t="shared" si="112"/>
        <v>4.3376261209766417E-3</v>
      </c>
      <c r="AH486" s="27">
        <f t="shared" si="112"/>
        <v>4.3797659241411619E-3</v>
      </c>
      <c r="AI486" s="27">
        <f t="shared" si="112"/>
        <v>4.4220262821385685E-3</v>
      </c>
      <c r="AJ486" s="27">
        <f t="shared" si="112"/>
        <v>4.4710957257023363E-3</v>
      </c>
      <c r="AK486" s="27">
        <f t="shared" si="112"/>
        <v>4.5198304243208942E-3</v>
      </c>
      <c r="AL486" s="27">
        <f t="shared" si="112"/>
        <v>4.5759469859987297E-3</v>
      </c>
      <c r="AM486" s="27">
        <f t="shared" si="112"/>
        <v>4.630028490266478E-3</v>
      </c>
      <c r="AN486" s="27">
        <f t="shared" si="112"/>
        <v>4.6957815432958801E-3</v>
      </c>
      <c r="AO486" s="27">
        <f t="shared" si="112"/>
        <v>4.7625340751521698E-3</v>
      </c>
      <c r="AP486" s="27">
        <f t="shared" si="112"/>
        <v>4.8317076615517086E-3</v>
      </c>
      <c r="AQ486" s="27">
        <f t="shared" si="112"/>
        <v>4.9037751282491786E-3</v>
      </c>
      <c r="AR486" s="27">
        <f t="shared" si="112"/>
        <v>4.9796128518307045E-3</v>
      </c>
      <c r="AS486" s="27">
        <f t="shared" si="112"/>
        <v>5.0635139703429444E-3</v>
      </c>
      <c r="AT486" s="27">
        <f t="shared" si="112"/>
        <v>5.1058512126937244E-3</v>
      </c>
      <c r="AU486" s="27">
        <f t="shared" si="112"/>
        <v>5.1422384273914767E-3</v>
      </c>
      <c r="AV486" s="27">
        <f t="shared" si="112"/>
        <v>5.1800768502285816E-3</v>
      </c>
      <c r="AW486" s="27">
        <f t="shared" si="112"/>
        <v>5.2167784667618566E-3</v>
      </c>
      <c r="AY486" s="79"/>
    </row>
    <row r="487" spans="1:51" x14ac:dyDescent="0.25">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5">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23.152530650802593</v>
      </c>
      <c r="M488" s="27">
        <f t="shared" si="112"/>
        <v>23.1629164330643</v>
      </c>
      <c r="N488" s="27">
        <f t="shared" si="112"/>
        <v>22.950263110497293</v>
      </c>
      <c r="O488" s="27">
        <f t="shared" si="112"/>
        <v>22.602951186820601</v>
      </c>
      <c r="P488" s="27">
        <f t="shared" si="112"/>
        <v>22.126532811374943</v>
      </c>
      <c r="Q488" s="27">
        <f t="shared" si="112"/>
        <v>21.780600237355962</v>
      </c>
      <c r="R488" s="27">
        <f t="shared" si="112"/>
        <v>21.465278056857684</v>
      </c>
      <c r="S488" s="27">
        <f t="shared" si="112"/>
        <v>19.138650535672685</v>
      </c>
      <c r="T488" s="27">
        <f t="shared" si="112"/>
        <v>19.422556528325604</v>
      </c>
      <c r="U488" s="27">
        <f t="shared" si="112"/>
        <v>19.526593788460882</v>
      </c>
      <c r="V488" s="27">
        <f t="shared" si="112"/>
        <v>19.572367159290774</v>
      </c>
      <c r="W488" s="27">
        <f t="shared" si="112"/>
        <v>19.654350580416263</v>
      </c>
      <c r="X488" s="27">
        <f t="shared" si="112"/>
        <v>19.69578529572718</v>
      </c>
      <c r="Y488" s="27">
        <f t="shared" si="112"/>
        <v>19.663675184445491</v>
      </c>
      <c r="Z488" s="27">
        <f t="shared" si="112"/>
        <v>19.631322294515954</v>
      </c>
      <c r="AA488" s="27">
        <f t="shared" si="112"/>
        <v>19.612477584256517</v>
      </c>
      <c r="AB488" s="27">
        <f t="shared" si="112"/>
        <v>19.749732429849548</v>
      </c>
      <c r="AC488" s="27">
        <f t="shared" si="112"/>
        <v>19.814234833727586</v>
      </c>
      <c r="AD488" s="27">
        <f t="shared" si="112"/>
        <v>19.978554643023834</v>
      </c>
      <c r="AE488" s="27">
        <f t="shared" si="112"/>
        <v>20.161944788793271</v>
      </c>
      <c r="AF488" s="27">
        <f t="shared" si="112"/>
        <v>20.452258675108563</v>
      </c>
      <c r="AG488" s="27">
        <f t="shared" si="112"/>
        <v>20.789679778060538</v>
      </c>
      <c r="AH488" s="27">
        <f t="shared" si="112"/>
        <v>20.953350807497621</v>
      </c>
      <c r="AI488" s="27">
        <f t="shared" si="112"/>
        <v>21.110720094451256</v>
      </c>
      <c r="AJ488" s="27">
        <f t="shared" si="112"/>
        <v>21.319215844077476</v>
      </c>
      <c r="AK488" s="27">
        <f t="shared" si="112"/>
        <v>21.515855545488005</v>
      </c>
      <c r="AL488" s="27">
        <f t="shared" si="112"/>
        <v>21.765735950398085</v>
      </c>
      <c r="AM488" s="27">
        <f t="shared" si="112"/>
        <v>21.98793746618896</v>
      </c>
      <c r="AN488" s="27">
        <f t="shared" si="112"/>
        <v>22.296680094775589</v>
      </c>
      <c r="AO488" s="27">
        <f t="shared" si="112"/>
        <v>22.601286897800797</v>
      </c>
      <c r="AP488" s="27">
        <f t="shared" si="112"/>
        <v>22.912817656578977</v>
      </c>
      <c r="AQ488" s="27">
        <f t="shared" si="112"/>
        <v>23.23422849498256</v>
      </c>
      <c r="AR488" s="27">
        <f t="shared" si="112"/>
        <v>23.571505278686633</v>
      </c>
      <c r="AS488" s="27">
        <f t="shared" si="112"/>
        <v>23.957565234485394</v>
      </c>
      <c r="AT488" s="27">
        <f t="shared" si="112"/>
        <v>24.005680938038509</v>
      </c>
      <c r="AU488" s="27">
        <f t="shared" si="112"/>
        <v>23.999594900712601</v>
      </c>
      <c r="AV488" s="27">
        <f t="shared" si="112"/>
        <v>23.996813335517075</v>
      </c>
      <c r="AW488" s="27">
        <f t="shared" si="112"/>
        <v>23.977515577610244</v>
      </c>
      <c r="AY488" s="79"/>
    </row>
    <row r="489" spans="1:51" x14ac:dyDescent="0.25">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7.7508449141861099E-2</v>
      </c>
      <c r="M489" s="27">
        <f t="shared" si="112"/>
        <v>7.7543217949140569E-2</v>
      </c>
      <c r="N489" s="27">
        <f t="shared" si="112"/>
        <v>7.6831311787104603E-2</v>
      </c>
      <c r="O489" s="27">
        <f t="shared" si="112"/>
        <v>7.5668604825232008E-2</v>
      </c>
      <c r="P489" s="27">
        <f t="shared" si="112"/>
        <v>7.4073684167079379E-2</v>
      </c>
      <c r="Q489" s="27">
        <f t="shared" si="112"/>
        <v>7.2915594897087016E-2</v>
      </c>
      <c r="R489" s="27">
        <f t="shared" si="112"/>
        <v>7.1859980996426695E-2</v>
      </c>
      <c r="S489" s="27">
        <f t="shared" si="112"/>
        <v>6.4071057460693442E-2</v>
      </c>
      <c r="T489" s="27">
        <f t="shared" si="112"/>
        <v>6.5021498409223E-2</v>
      </c>
      <c r="U489" s="27">
        <f t="shared" si="112"/>
        <v>6.536978719059533E-2</v>
      </c>
      <c r="V489" s="27">
        <f t="shared" si="112"/>
        <v>6.5523024132099927E-2</v>
      </c>
      <c r="W489" s="27">
        <f t="shared" si="112"/>
        <v>6.5797482588612552E-2</v>
      </c>
      <c r="X489" s="27">
        <f t="shared" si="112"/>
        <v>6.5936194877684609E-2</v>
      </c>
      <c r="Y489" s="27">
        <f t="shared" si="112"/>
        <v>6.5828698856417914E-2</v>
      </c>
      <c r="Z489" s="27">
        <f t="shared" si="112"/>
        <v>6.5720390077497956E-2</v>
      </c>
      <c r="AA489" s="27">
        <f t="shared" si="112"/>
        <v>6.5657303053069979E-2</v>
      </c>
      <c r="AB489" s="27">
        <f t="shared" si="112"/>
        <v>6.6116795381557736E-2</v>
      </c>
      <c r="AC489" s="27">
        <f t="shared" si="112"/>
        <v>6.6332732091281307E-2</v>
      </c>
      <c r="AD489" s="27">
        <f t="shared" si="112"/>
        <v>6.6882830643095442E-2</v>
      </c>
      <c r="AE489" s="27">
        <f t="shared" si="112"/>
        <v>6.7496771555252091E-2</v>
      </c>
      <c r="AF489" s="27">
        <f t="shared" si="112"/>
        <v>6.8468664409300189E-2</v>
      </c>
      <c r="AG489" s="27">
        <f t="shared" si="112"/>
        <v>6.9598259562071857E-2</v>
      </c>
      <c r="AH489" s="27">
        <f t="shared" si="112"/>
        <v>7.0146186173311684E-2</v>
      </c>
      <c r="AI489" s="27">
        <f t="shared" si="112"/>
        <v>7.0673016244646183E-2</v>
      </c>
      <c r="AJ489" s="27">
        <f t="shared" si="112"/>
        <v>7.1371003970045782E-2</v>
      </c>
      <c r="AK489" s="27">
        <f t="shared" si="112"/>
        <v>7.2029300832964327E-2</v>
      </c>
      <c r="AL489" s="27">
        <f t="shared" si="112"/>
        <v>7.2865833259921686E-2</v>
      </c>
      <c r="AM489" s="27">
        <f t="shared" si="112"/>
        <v>7.360970420628514E-2</v>
      </c>
      <c r="AN489" s="27">
        <f t="shared" si="112"/>
        <v>7.4643291535750639E-2</v>
      </c>
      <c r="AO489" s="27">
        <f t="shared" si="112"/>
        <v>7.5663033232960128E-2</v>
      </c>
      <c r="AP489" s="27">
        <f t="shared" si="112"/>
        <v>7.6705954472848309E-2</v>
      </c>
      <c r="AQ489" s="27">
        <f t="shared" si="112"/>
        <v>7.7781951563524146E-2</v>
      </c>
      <c r="AR489" s="27">
        <f t="shared" si="112"/>
        <v>7.8911063574247334E-2</v>
      </c>
      <c r="AS489" s="27">
        <f t="shared" si="112"/>
        <v>8.0203488532065076E-2</v>
      </c>
      <c r="AT489" s="27">
        <f t="shared" si="112"/>
        <v>8.0364566973900195E-2</v>
      </c>
      <c r="AU489" s="27">
        <f t="shared" si="112"/>
        <v>8.0344192556880079E-2</v>
      </c>
      <c r="AV489" s="27">
        <f t="shared" si="112"/>
        <v>8.0334880624299401E-2</v>
      </c>
      <c r="AW489" s="27">
        <f t="shared" si="112"/>
        <v>8.0270276918128672E-2</v>
      </c>
      <c r="AY489" s="79"/>
    </row>
    <row r="490" spans="1:51" x14ac:dyDescent="0.25">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0.56716712532642322</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0.62068986953889782</v>
      </c>
      <c r="S490" s="27">
        <f t="shared" si="112"/>
        <v>0.59567995442298338</v>
      </c>
      <c r="T490" s="27">
        <f t="shared" si="112"/>
        <v>0.61258506681737179</v>
      </c>
      <c r="U490" s="27">
        <f t="shared" si="112"/>
        <v>0.6268687597783329</v>
      </c>
      <c r="V490" s="27">
        <f t="shared" si="112"/>
        <v>0.64032496531200889</v>
      </c>
      <c r="W490" s="27">
        <f t="shared" si="112"/>
        <v>0.65458388204864981</v>
      </c>
      <c r="X490" s="27">
        <f t="shared" si="112"/>
        <v>0.66830438134050119</v>
      </c>
      <c r="Y490" s="27">
        <f t="shared" si="112"/>
        <v>0.68052036795324078</v>
      </c>
      <c r="Z490" s="27">
        <f t="shared" si="112"/>
        <v>0.69252292909732049</v>
      </c>
      <c r="AA490" s="27">
        <f t="shared" si="112"/>
        <v>0.70456909493958753</v>
      </c>
      <c r="AB490" s="27">
        <f t="shared" si="112"/>
        <v>0.71947506019886931</v>
      </c>
      <c r="AC490" s="27">
        <f t="shared" si="112"/>
        <v>0.73282403802218554</v>
      </c>
      <c r="AD490" s="27">
        <f t="shared" si="112"/>
        <v>0.74827679567031213</v>
      </c>
      <c r="AE490" s="27">
        <f t="shared" si="112"/>
        <v>0.76427003191217846</v>
      </c>
      <c r="AF490" s="27">
        <f t="shared" si="112"/>
        <v>0.78270449195184111</v>
      </c>
      <c r="AG490" s="27">
        <f t="shared" si="112"/>
        <v>0.80241815839258679</v>
      </c>
      <c r="AH490" s="27">
        <f t="shared" si="112"/>
        <v>0.81858054125500712</v>
      </c>
      <c r="AI490" s="27">
        <f t="shared" si="112"/>
        <v>0.83478577875901172</v>
      </c>
      <c r="AJ490" s="27">
        <f t="shared" si="112"/>
        <v>0.85235375931551716</v>
      </c>
      <c r="AK490" s="27">
        <f t="shared" si="112"/>
        <v>0.86987891850277199</v>
      </c>
      <c r="AL490" s="27">
        <f t="shared" si="112"/>
        <v>0.88890926422007976</v>
      </c>
      <c r="AM490" s="27">
        <f t="shared" si="112"/>
        <v>0.90755126049839108</v>
      </c>
      <c r="AN490" s="27">
        <f t="shared" si="112"/>
        <v>0.92861956798204925</v>
      </c>
      <c r="AO490" s="27">
        <f t="shared" si="112"/>
        <v>0.94994891779849933</v>
      </c>
      <c r="AP490" s="27">
        <f t="shared" si="112"/>
        <v>0.97182881392978526</v>
      </c>
      <c r="AQ490" s="27">
        <f t="shared" si="112"/>
        <v>0.99435758356337589</v>
      </c>
      <c r="AR490" s="27">
        <f t="shared" si="112"/>
        <v>1.0177212232392898</v>
      </c>
      <c r="AS490" s="27">
        <f t="shared" si="112"/>
        <v>1.0428609041820094</v>
      </c>
      <c r="AT490" s="27">
        <f t="shared" si="112"/>
        <v>1.0591328338169261</v>
      </c>
      <c r="AU490" s="27">
        <f t="shared" si="112"/>
        <v>1.0740511329803928</v>
      </c>
      <c r="AV490" s="27">
        <f t="shared" si="112"/>
        <v>1.0891933187405669</v>
      </c>
      <c r="AW490" s="27">
        <f t="shared" si="112"/>
        <v>1.1039896549201815</v>
      </c>
      <c r="AY490" s="79"/>
    </row>
    <row r="491" spans="1:51" x14ac:dyDescent="0.25">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2.2910596881616572</v>
      </c>
      <c r="P491" s="27">
        <f t="shared" si="112"/>
        <v>2.2612642885898917</v>
      </c>
      <c r="Q491" s="27">
        <f t="shared" si="112"/>
        <v>2.2487211059946208</v>
      </c>
      <c r="R491" s="27">
        <f t="shared" si="112"/>
        <v>2.2390235702415184</v>
      </c>
      <c r="S491" s="27">
        <f t="shared" si="112"/>
        <v>1.917582032562541</v>
      </c>
      <c r="T491" s="27">
        <f t="shared" si="112"/>
        <v>1.9949306075186419</v>
      </c>
      <c r="U491" s="27">
        <f t="shared" si="112"/>
        <v>2.044288904217296</v>
      </c>
      <c r="V491" s="27">
        <f t="shared" si="112"/>
        <v>2.0845971300541457</v>
      </c>
      <c r="W491" s="27">
        <f t="shared" si="112"/>
        <v>2.1309157041909628</v>
      </c>
      <c r="X491" s="27">
        <f t="shared" si="112"/>
        <v>2.1708192639705723</v>
      </c>
      <c r="Y491" s="27">
        <f t="shared" si="112"/>
        <v>2.1996220085381215</v>
      </c>
      <c r="Z491" s="27">
        <f t="shared" si="112"/>
        <v>2.2293574604127704</v>
      </c>
      <c r="AA491" s="27">
        <f t="shared" si="112"/>
        <v>2.2624467152349834</v>
      </c>
      <c r="AB491" s="27">
        <f t="shared" si="112"/>
        <v>2.3238821657335698</v>
      </c>
      <c r="AC491" s="27">
        <f t="shared" si="112"/>
        <v>2.3743691032177434</v>
      </c>
      <c r="AD491" s="27">
        <f t="shared" si="112"/>
        <v>2.4436189064549914</v>
      </c>
      <c r="AE491" s="27">
        <f t="shared" si="112"/>
        <v>2.517739825358988</v>
      </c>
      <c r="AF491" s="27">
        <f t="shared" si="112"/>
        <v>2.6130234811816759</v>
      </c>
      <c r="AG491" s="27">
        <f t="shared" si="112"/>
        <v>2.7191635068873463</v>
      </c>
      <c r="AH491" s="27">
        <f t="shared" si="112"/>
        <v>2.795020539448708</v>
      </c>
      <c r="AI491" s="27">
        <f t="shared" si="112"/>
        <v>2.8712201092386116</v>
      </c>
      <c r="AJ491" s="27">
        <f t="shared" si="112"/>
        <v>2.9588444821985522</v>
      </c>
      <c r="AK491" s="27">
        <f t="shared" si="112"/>
        <v>3.0460192698370157</v>
      </c>
      <c r="AL491" s="27">
        <f t="shared" si="112"/>
        <v>3.1455909524901542</v>
      </c>
      <c r="AM491" s="27">
        <f t="shared" si="112"/>
        <v>3.2418082968483239</v>
      </c>
      <c r="AN491" s="27">
        <f t="shared" si="112"/>
        <v>3.3576747641873639</v>
      </c>
      <c r="AO491" s="27">
        <f t="shared" si="112"/>
        <v>3.4752934753998708</v>
      </c>
      <c r="AP491" s="27">
        <f t="shared" si="112"/>
        <v>3.597008474768483</v>
      </c>
      <c r="AQ491" s="27">
        <f t="shared" si="112"/>
        <v>3.7235752205638795</v>
      </c>
      <c r="AR491" s="27">
        <f t="shared" si="112"/>
        <v>3.8564324810735506</v>
      </c>
      <c r="AS491" s="27">
        <f t="shared" si="112"/>
        <v>4.0028901226558187</v>
      </c>
      <c r="AT491" s="27">
        <f t="shared" si="112"/>
        <v>4.078718140015364</v>
      </c>
      <c r="AU491" s="27">
        <f t="shared" si="112"/>
        <v>4.144098467699119</v>
      </c>
      <c r="AV491" s="27">
        <f t="shared" si="112"/>
        <v>4.211542823369804</v>
      </c>
      <c r="AW491" s="27">
        <f t="shared" si="112"/>
        <v>4.2766119007305354</v>
      </c>
      <c r="AY491" s="79"/>
    </row>
    <row r="492" spans="1:51" x14ac:dyDescent="0.25">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2.3631963555267654E-2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2.5862077897454101E-2</v>
      </c>
      <c r="S492" s="27">
        <f t="shared" si="112"/>
        <v>2.4819998100957669E-2</v>
      </c>
      <c r="T492" s="27">
        <f t="shared" si="112"/>
        <v>2.5524377784057181E-2</v>
      </c>
      <c r="U492" s="27">
        <f t="shared" si="112"/>
        <v>2.6119531657430559E-2</v>
      </c>
      <c r="V492" s="27">
        <f t="shared" si="112"/>
        <v>2.668020688800039E-2</v>
      </c>
      <c r="W492" s="27">
        <f t="shared" si="112"/>
        <v>2.7274328418693768E-2</v>
      </c>
      <c r="X492" s="27">
        <f t="shared" si="112"/>
        <v>2.7846015889187579E-2</v>
      </c>
      <c r="Y492" s="27">
        <f t="shared" si="112"/>
        <v>2.8355015331385056E-2</v>
      </c>
      <c r="Z492" s="27">
        <f t="shared" si="112"/>
        <v>2.8855122045721715E-2</v>
      </c>
      <c r="AA492" s="27">
        <f t="shared" si="112"/>
        <v>2.9357045622482838E-2</v>
      </c>
      <c r="AB492" s="27">
        <f t="shared" si="112"/>
        <v>2.997812750828625E-2</v>
      </c>
      <c r="AC492" s="27">
        <f t="shared" si="112"/>
        <v>3.0534334917591093E-2</v>
      </c>
      <c r="AD492" s="27">
        <f t="shared" si="112"/>
        <v>3.1178199819596363E-2</v>
      </c>
      <c r="AE492" s="27">
        <f t="shared" si="112"/>
        <v>3.1844584663007464E-2</v>
      </c>
      <c r="AF492" s="27">
        <f t="shared" ref="L492:AW499" si="113">AF1409</f>
        <v>3.2612687164660079E-2</v>
      </c>
      <c r="AG492" s="27">
        <f t="shared" si="113"/>
        <v>3.3434089933024477E-2</v>
      </c>
      <c r="AH492" s="27">
        <f t="shared" si="113"/>
        <v>3.4107522552291991E-2</v>
      </c>
      <c r="AI492" s="27">
        <f t="shared" si="113"/>
        <v>3.4782740781625521E-2</v>
      </c>
      <c r="AJ492" s="27">
        <f t="shared" si="113"/>
        <v>3.5514739971479907E-2</v>
      </c>
      <c r="AK492" s="27">
        <f t="shared" si="113"/>
        <v>3.624495493761553E-2</v>
      </c>
      <c r="AL492" s="27">
        <f t="shared" si="113"/>
        <v>3.7037886009170025E-2</v>
      </c>
      <c r="AM492" s="27">
        <f t="shared" si="113"/>
        <v>3.7814635854099665E-2</v>
      </c>
      <c r="AN492" s="27">
        <f t="shared" si="113"/>
        <v>3.8692481999252085E-2</v>
      </c>
      <c r="AO492" s="27">
        <f t="shared" si="113"/>
        <v>3.9581204908270835E-2</v>
      </c>
      <c r="AP492" s="27">
        <f t="shared" si="113"/>
        <v>4.0492867247074425E-2</v>
      </c>
      <c r="AQ492" s="27">
        <f t="shared" si="113"/>
        <v>4.1431565981807375E-2</v>
      </c>
      <c r="AR492" s="27">
        <f t="shared" si="113"/>
        <v>4.2405050968303784E-2</v>
      </c>
      <c r="AS492" s="27">
        <f t="shared" si="113"/>
        <v>4.3452537674250426E-2</v>
      </c>
      <c r="AT492" s="27">
        <f t="shared" si="113"/>
        <v>4.4130534742371962E-2</v>
      </c>
      <c r="AU492" s="27">
        <f t="shared" si="113"/>
        <v>4.4752130540849741E-2</v>
      </c>
      <c r="AV492" s="27">
        <f t="shared" si="113"/>
        <v>4.5383054947523663E-2</v>
      </c>
      <c r="AW492" s="27">
        <f t="shared" si="113"/>
        <v>4.5999568955007598E-2</v>
      </c>
      <c r="AY492" s="79"/>
    </row>
    <row r="493" spans="1:51" x14ac:dyDescent="0.25">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9.5803753116994225E-2</v>
      </c>
      <c r="O493" s="27">
        <f t="shared" si="113"/>
        <v>9.5460820340069155E-2</v>
      </c>
      <c r="P493" s="27">
        <f t="shared" si="113"/>
        <v>9.4219345357912251E-2</v>
      </c>
      <c r="Q493" s="27">
        <f t="shared" si="113"/>
        <v>9.3696712749775951E-2</v>
      </c>
      <c r="R493" s="27">
        <f t="shared" si="113"/>
        <v>9.3292648760063338E-2</v>
      </c>
      <c r="S493" s="27">
        <f t="shared" si="113"/>
        <v>7.9899251356772616E-2</v>
      </c>
      <c r="T493" s="27">
        <f t="shared" si="113"/>
        <v>8.3122108646610154E-2</v>
      </c>
      <c r="U493" s="27">
        <f t="shared" si="113"/>
        <v>8.5178704342387404E-2</v>
      </c>
      <c r="V493" s="27">
        <f t="shared" si="113"/>
        <v>8.6858213752256136E-2</v>
      </c>
      <c r="W493" s="27">
        <f t="shared" si="113"/>
        <v>8.8788154341290212E-2</v>
      </c>
      <c r="X493" s="27">
        <f t="shared" si="113"/>
        <v>9.0450802665440602E-2</v>
      </c>
      <c r="Y493" s="27">
        <f t="shared" si="113"/>
        <v>9.1650917022421813E-2</v>
      </c>
      <c r="Z493" s="27">
        <f t="shared" si="113"/>
        <v>9.2889894183865521E-2</v>
      </c>
      <c r="AA493" s="27">
        <f t="shared" si="113"/>
        <v>9.4268613134791082E-2</v>
      </c>
      <c r="AB493" s="27">
        <f t="shared" si="113"/>
        <v>9.6828423572232161E-2</v>
      </c>
      <c r="AC493" s="27">
        <f t="shared" si="113"/>
        <v>9.8932045967406068E-2</v>
      </c>
      <c r="AD493" s="27">
        <f t="shared" si="113"/>
        <v>0.10181745443562475</v>
      </c>
      <c r="AE493" s="27">
        <f t="shared" si="113"/>
        <v>0.10490582605662462</v>
      </c>
      <c r="AF493" s="27">
        <f t="shared" si="113"/>
        <v>0.10887597838256992</v>
      </c>
      <c r="AG493" s="27">
        <f t="shared" si="113"/>
        <v>0.11329847945363954</v>
      </c>
      <c r="AH493" s="27">
        <f t="shared" si="113"/>
        <v>0.11645918914369628</v>
      </c>
      <c r="AI493" s="27">
        <f t="shared" si="113"/>
        <v>0.11963417121827559</v>
      </c>
      <c r="AJ493" s="27">
        <f t="shared" si="113"/>
        <v>0.12328518675827312</v>
      </c>
      <c r="AK493" s="27">
        <f t="shared" si="113"/>
        <v>0.12691746957654246</v>
      </c>
      <c r="AL493" s="27">
        <f t="shared" si="113"/>
        <v>0.13106628968708986</v>
      </c>
      <c r="AM493" s="27">
        <f t="shared" si="113"/>
        <v>0.13507534570201363</v>
      </c>
      <c r="AN493" s="27">
        <f t="shared" si="113"/>
        <v>0.13990311517447362</v>
      </c>
      <c r="AO493" s="27">
        <f t="shared" si="113"/>
        <v>0.14480389480832806</v>
      </c>
      <c r="AP493" s="27">
        <f t="shared" si="113"/>
        <v>0.1498753531153536</v>
      </c>
      <c r="AQ493" s="27">
        <f t="shared" si="113"/>
        <v>0.15514896752349511</v>
      </c>
      <c r="AR493" s="27">
        <f t="shared" si="113"/>
        <v>0.1606846867113981</v>
      </c>
      <c r="AS493" s="27">
        <f t="shared" si="113"/>
        <v>0.16678708844399262</v>
      </c>
      <c r="AT493" s="27">
        <f t="shared" si="113"/>
        <v>0.16994658916730698</v>
      </c>
      <c r="AU493" s="27">
        <f t="shared" si="113"/>
        <v>0.17267076948746343</v>
      </c>
      <c r="AV493" s="27">
        <f t="shared" si="113"/>
        <v>0.175480950973742</v>
      </c>
      <c r="AW493" s="27">
        <f t="shared" si="113"/>
        <v>0.17819216253043912</v>
      </c>
      <c r="AY493" s="79"/>
    </row>
    <row r="494" spans="1:51" x14ac:dyDescent="0.25">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5.9641811308270655E-2</v>
      </c>
      <c r="T494" s="27">
        <f t="shared" si="113"/>
        <v>6.043426420562531E-2</v>
      </c>
      <c r="U494" s="27">
        <f t="shared" si="113"/>
        <v>6.1081376578117977E-2</v>
      </c>
      <c r="V494" s="27">
        <f t="shared" si="113"/>
        <v>6.1685332936175313E-2</v>
      </c>
      <c r="W494" s="27">
        <f t="shared" si="113"/>
        <v>6.2340744626146333E-2</v>
      </c>
      <c r="X494" s="27">
        <f t="shared" si="113"/>
        <v>6.2969755029274155E-2</v>
      </c>
      <c r="Y494" s="27">
        <f t="shared" si="113"/>
        <v>6.3507819898305687E-2</v>
      </c>
      <c r="Z494" s="27">
        <f t="shared" si="113"/>
        <v>6.4028778067066902E-2</v>
      </c>
      <c r="AA494" s="27">
        <f t="shared" si="113"/>
        <v>6.4546721745703667E-2</v>
      </c>
      <c r="AB494" s="27">
        <f t="shared" si="113"/>
        <v>6.521919950445268E-2</v>
      </c>
      <c r="AC494" s="27">
        <f t="shared" si="113"/>
        <v>6.5796692253485931E-2</v>
      </c>
      <c r="AD494" s="27">
        <f t="shared" si="113"/>
        <v>6.6490173416900639E-2</v>
      </c>
      <c r="AE494" s="27">
        <f t="shared" si="113"/>
        <v>6.7211267136014843E-2</v>
      </c>
      <c r="AF494" s="27">
        <f t="shared" si="113"/>
        <v>6.8064295031581748E-2</v>
      </c>
      <c r="AG494" s="27">
        <f t="shared" si="113"/>
        <v>6.8983586692724724E-2</v>
      </c>
      <c r="AH494" s="27">
        <f t="shared" si="113"/>
        <v>6.9703775564882359E-2</v>
      </c>
      <c r="AI494" s="27">
        <f t="shared" si="113"/>
        <v>7.042381859394542E-2</v>
      </c>
      <c r="AJ494" s="27">
        <f t="shared" si="113"/>
        <v>7.1215265502280342E-2</v>
      </c>
      <c r="AK494" s="27">
        <f t="shared" si="113"/>
        <v>7.2001113642181966E-2</v>
      </c>
      <c r="AL494" s="27">
        <f t="shared" si="113"/>
        <v>7.2864774434639193E-2</v>
      </c>
      <c r="AM494" s="27">
        <f t="shared" si="113"/>
        <v>7.3703564093754587E-2</v>
      </c>
      <c r="AN494" s="27">
        <f t="shared" si="113"/>
        <v>7.4668573445140565E-2</v>
      </c>
      <c r="AO494" s="27">
        <f t="shared" si="113"/>
        <v>7.5642882394362801E-2</v>
      </c>
      <c r="AP494" s="27">
        <f t="shared" si="113"/>
        <v>7.6641726328613172E-2</v>
      </c>
      <c r="AQ494" s="27">
        <f t="shared" si="113"/>
        <v>7.7670012007843584E-2</v>
      </c>
      <c r="AR494" s="27">
        <f t="shared" si="113"/>
        <v>7.8737223391678227E-2</v>
      </c>
      <c r="AS494" s="27">
        <f t="shared" si="113"/>
        <v>7.9892742991883328E-2</v>
      </c>
      <c r="AT494" s="27">
        <f t="shared" si="113"/>
        <v>8.0576963713516872E-2</v>
      </c>
      <c r="AU494" s="27">
        <f t="shared" si="113"/>
        <v>8.1187456859738785E-2</v>
      </c>
      <c r="AV494" s="27">
        <f t="shared" si="113"/>
        <v>8.1807117652367575E-2</v>
      </c>
      <c r="AW494" s="27">
        <f t="shared" si="113"/>
        <v>8.2406141624268278E-2</v>
      </c>
      <c r="AY494" s="79"/>
    </row>
    <row r="495" spans="1:51" x14ac:dyDescent="0.25">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0.26114955156117181</v>
      </c>
      <c r="T495" s="27">
        <f t="shared" si="113"/>
        <v>0.26461941128269945</v>
      </c>
      <c r="U495" s="27">
        <f t="shared" si="113"/>
        <v>0.2674528783116043</v>
      </c>
      <c r="V495" s="27">
        <f t="shared" si="113"/>
        <v>0.27009738102890052</v>
      </c>
      <c r="W495" s="27">
        <f t="shared" si="113"/>
        <v>0.27296718771601136</v>
      </c>
      <c r="X495" s="27">
        <f t="shared" si="113"/>
        <v>0.2757213928801554</v>
      </c>
      <c r="Y495" s="27">
        <f t="shared" si="113"/>
        <v>0.27807738100620549</v>
      </c>
      <c r="Z495" s="27">
        <f t="shared" si="113"/>
        <v>0.28035846518473473</v>
      </c>
      <c r="AA495" s="27">
        <f t="shared" si="113"/>
        <v>0.28262635001993552</v>
      </c>
      <c r="AB495" s="27">
        <f t="shared" si="113"/>
        <v>0.28557088274420922</v>
      </c>
      <c r="AC495" s="27">
        <f t="shared" si="113"/>
        <v>0.2880995110526347</v>
      </c>
      <c r="AD495" s="27">
        <f t="shared" si="113"/>
        <v>0.29113600995951411</v>
      </c>
      <c r="AE495" s="27">
        <f t="shared" si="113"/>
        <v>0.29429341409009835</v>
      </c>
      <c r="AF495" s="27">
        <f t="shared" si="113"/>
        <v>0.29802850944535247</v>
      </c>
      <c r="AG495" s="27">
        <f t="shared" si="113"/>
        <v>0.30205374945391877</v>
      </c>
      <c r="AH495" s="27">
        <f t="shared" si="113"/>
        <v>0.30520719159254189</v>
      </c>
      <c r="AI495" s="27">
        <f t="shared" si="113"/>
        <v>0.30835999513790457</v>
      </c>
      <c r="AJ495" s="27">
        <f t="shared" si="113"/>
        <v>0.3118254500035833</v>
      </c>
      <c r="AK495" s="27">
        <f t="shared" si="113"/>
        <v>0.31526638992188577</v>
      </c>
      <c r="AL495" s="27">
        <f t="shared" si="113"/>
        <v>0.31904804282114807</v>
      </c>
      <c r="AM495" s="27">
        <f t="shared" si="113"/>
        <v>0.32272079417673527</v>
      </c>
      <c r="AN495" s="27">
        <f t="shared" si="113"/>
        <v>0.32694621513292005</v>
      </c>
      <c r="AO495" s="27">
        <f t="shared" si="113"/>
        <v>0.33121235560702972</v>
      </c>
      <c r="AP495" s="27">
        <f t="shared" si="113"/>
        <v>0.3355859257550059</v>
      </c>
      <c r="AQ495" s="27">
        <f t="shared" si="113"/>
        <v>0.34008841047365079</v>
      </c>
      <c r="AR495" s="27">
        <f t="shared" si="113"/>
        <v>0.34476133653333862</v>
      </c>
      <c r="AS495" s="27">
        <f t="shared" si="113"/>
        <v>0.34982093178697676</v>
      </c>
      <c r="AT495" s="27">
        <f t="shared" si="113"/>
        <v>0.35281688262589234</v>
      </c>
      <c r="AU495" s="27">
        <f t="shared" si="113"/>
        <v>0.35549000753390314</v>
      </c>
      <c r="AV495" s="27">
        <f t="shared" si="113"/>
        <v>0.35820327419307002</v>
      </c>
      <c r="AW495" s="27">
        <f t="shared" si="113"/>
        <v>0.36082617980584042</v>
      </c>
      <c r="AY495" s="79"/>
    </row>
    <row r="496" spans="1:51" x14ac:dyDescent="0.25">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1.1619612942227023E-2</v>
      </c>
      <c r="T496" s="27">
        <f t="shared" si="113"/>
        <v>1.177400121012543E-2</v>
      </c>
      <c r="U496" s="27">
        <f t="shared" si="113"/>
        <v>1.190007376113544E-2</v>
      </c>
      <c r="V496" s="27">
        <f t="shared" si="113"/>
        <v>1.2017738516123354E-2</v>
      </c>
      <c r="W496" s="27">
        <f t="shared" si="113"/>
        <v>1.2145427967335877E-2</v>
      </c>
      <c r="X496" s="27">
        <f t="shared" si="113"/>
        <v>1.2267973833409636E-2</v>
      </c>
      <c r="Y496" s="27">
        <f t="shared" si="113"/>
        <v>1.2372801392781385E-2</v>
      </c>
      <c r="Z496" s="27">
        <f t="shared" si="113"/>
        <v>1.2474296168800325E-2</v>
      </c>
      <c r="AA496" s="27">
        <f t="shared" si="113"/>
        <v>1.2575203651983986E-2</v>
      </c>
      <c r="AB496" s="27">
        <f t="shared" si="113"/>
        <v>1.2706217970588964E-2</v>
      </c>
      <c r="AC496" s="27">
        <f t="shared" si="113"/>
        <v>1.281872699862679E-2</v>
      </c>
      <c r="AD496" s="27">
        <f t="shared" si="113"/>
        <v>1.2953833269292428E-2</v>
      </c>
      <c r="AE496" s="27">
        <f t="shared" si="113"/>
        <v>1.3094319108461041E-2</v>
      </c>
      <c r="AF496" s="27">
        <f t="shared" si="113"/>
        <v>1.3260508795829495E-2</v>
      </c>
      <c r="AG496" s="27">
        <f t="shared" si="113"/>
        <v>1.3439608206950445E-2</v>
      </c>
      <c r="AH496" s="27">
        <f t="shared" si="113"/>
        <v>1.3579917760872567E-2</v>
      </c>
      <c r="AI496" s="27">
        <f t="shared" si="113"/>
        <v>1.3720198901165522E-2</v>
      </c>
      <c r="AJ496" s="27">
        <f t="shared" si="113"/>
        <v>1.3874391178989566E-2</v>
      </c>
      <c r="AK496" s="27">
        <f t="shared" si="113"/>
        <v>1.4027492686417455E-2</v>
      </c>
      <c r="AL496" s="27">
        <f t="shared" si="113"/>
        <v>1.4195753909569451E-2</v>
      </c>
      <c r="AM496" s="27">
        <f t="shared" si="113"/>
        <v>1.4359169657097425E-2</v>
      </c>
      <c r="AN496" s="27">
        <f t="shared" si="113"/>
        <v>1.4547175938308062E-2</v>
      </c>
      <c r="AO496" s="27">
        <f t="shared" si="113"/>
        <v>1.4736993997615399E-2</v>
      </c>
      <c r="AP496" s="27">
        <f t="shared" si="113"/>
        <v>1.4931592043031754E-2</v>
      </c>
      <c r="AQ496" s="27">
        <f t="shared" si="113"/>
        <v>1.5131926025595346E-2</v>
      </c>
      <c r="AR496" s="27">
        <f t="shared" si="113"/>
        <v>1.5339843641369999E-2</v>
      </c>
      <c r="AS496" s="27">
        <f t="shared" si="113"/>
        <v>1.5564965752972906E-2</v>
      </c>
      <c r="AT496" s="27">
        <f t="shared" si="113"/>
        <v>1.5698267874052697E-2</v>
      </c>
      <c r="AU496" s="27">
        <f t="shared" si="113"/>
        <v>1.5817206147511829E-2</v>
      </c>
      <c r="AV496" s="27">
        <f t="shared" si="113"/>
        <v>1.5937930491858186E-2</v>
      </c>
      <c r="AW496" s="27">
        <f t="shared" si="113"/>
        <v>1.6054634303226775E-2</v>
      </c>
      <c r="AY496" s="79"/>
    </row>
    <row r="497" spans="1:51" x14ac:dyDescent="0.25">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0.41647291639602518</v>
      </c>
      <c r="T497" s="27">
        <f t="shared" si="113"/>
        <v>0.42451313630685894</v>
      </c>
      <c r="U497" s="27">
        <f t="shared" si="113"/>
        <v>0.4286991163276202</v>
      </c>
      <c r="V497" s="27">
        <f t="shared" si="113"/>
        <v>0.43157432624643138</v>
      </c>
      <c r="W497" s="27">
        <f t="shared" si="113"/>
        <v>0.43515982036417711</v>
      </c>
      <c r="X497" s="27">
        <f t="shared" si="113"/>
        <v>0.43781914980719577</v>
      </c>
      <c r="Y497" s="27">
        <f t="shared" si="113"/>
        <v>0.4387616341293572</v>
      </c>
      <c r="Z497" s="27">
        <f t="shared" si="113"/>
        <v>0.43955846787949271</v>
      </c>
      <c r="AA497" s="27">
        <f t="shared" si="113"/>
        <v>0.44050931708898167</v>
      </c>
      <c r="AB497" s="27">
        <f t="shared" si="113"/>
        <v>0.44468815973711034</v>
      </c>
      <c r="AC497" s="27">
        <f t="shared" si="113"/>
        <v>0.44717916776077588</v>
      </c>
      <c r="AD497" s="27">
        <f t="shared" si="113"/>
        <v>0.44795787394049319</v>
      </c>
      <c r="AE497" s="27">
        <f t="shared" si="113"/>
        <v>0.44893794812886795</v>
      </c>
      <c r="AF497" s="27">
        <f t="shared" si="113"/>
        <v>0.45195950346387948</v>
      </c>
      <c r="AG497" s="27">
        <f t="shared" si="113"/>
        <v>0.45571709675818911</v>
      </c>
      <c r="AH497" s="27">
        <f t="shared" si="113"/>
        <v>0.45560947851100364</v>
      </c>
      <c r="AI497" s="27">
        <f t="shared" si="113"/>
        <v>0.45517080807564986</v>
      </c>
      <c r="AJ497" s="27">
        <f t="shared" si="113"/>
        <v>0.45557129458330387</v>
      </c>
      <c r="AK497" s="27">
        <f t="shared" si="113"/>
        <v>0.45551103520168579</v>
      </c>
      <c r="AL497" s="27">
        <f t="shared" si="113"/>
        <v>0.45629339680693076</v>
      </c>
      <c r="AM497" s="27">
        <f t="shared" si="113"/>
        <v>0.4562855211456151</v>
      </c>
      <c r="AN497" s="27">
        <f t="shared" si="113"/>
        <v>0.46007027411432189</v>
      </c>
      <c r="AO497" s="27">
        <f t="shared" si="113"/>
        <v>0.46360970707427518</v>
      </c>
      <c r="AP497" s="27">
        <f t="shared" si="113"/>
        <v>0.46711770616793746</v>
      </c>
      <c r="AQ497" s="27">
        <f t="shared" si="113"/>
        <v>0.47064653123907496</v>
      </c>
      <c r="AR497" s="27">
        <f t="shared" si="113"/>
        <v>0.47430490918472545</v>
      </c>
      <c r="AS497" s="27">
        <f t="shared" si="113"/>
        <v>0.47871314406279569</v>
      </c>
      <c r="AT497" s="27">
        <f t="shared" si="113"/>
        <v>0.47652467640913432</v>
      </c>
      <c r="AU497" s="27">
        <f t="shared" si="113"/>
        <v>0.47320373370283142</v>
      </c>
      <c r="AV497" s="27">
        <f t="shared" si="113"/>
        <v>0.46984529022543825</v>
      </c>
      <c r="AW497" s="27">
        <f t="shared" si="113"/>
        <v>0.46608012511214003</v>
      </c>
      <c r="AY497" s="79"/>
    </row>
    <row r="498" spans="1:51" x14ac:dyDescent="0.25">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0.63790918193935475</v>
      </c>
      <c r="T498" s="27">
        <f t="shared" si="113"/>
        <v>0.650224340750439</v>
      </c>
      <c r="U498" s="27">
        <f t="shared" si="113"/>
        <v>0.65663598238554377</v>
      </c>
      <c r="V498" s="27">
        <f t="shared" si="113"/>
        <v>0.66103992495901154</v>
      </c>
      <c r="W498" s="27">
        <f t="shared" si="113"/>
        <v>0.66653180577395654</v>
      </c>
      <c r="X498" s="27">
        <f t="shared" si="113"/>
        <v>0.67060508545846376</v>
      </c>
      <c r="Y498" s="27">
        <f t="shared" si="113"/>
        <v>0.672048683299455</v>
      </c>
      <c r="Z498" s="27">
        <f t="shared" si="113"/>
        <v>0.67326918899305277</v>
      </c>
      <c r="AA498" s="27">
        <f t="shared" si="113"/>
        <v>0.67472559928407883</v>
      </c>
      <c r="AB498" s="27">
        <f t="shared" si="113"/>
        <v>0.68112630864638002</v>
      </c>
      <c r="AC498" s="27">
        <f t="shared" si="113"/>
        <v>0.68494177137642187</v>
      </c>
      <c r="AD498" s="27">
        <f t="shared" si="113"/>
        <v>0.68613451117418145</v>
      </c>
      <c r="AE498" s="27">
        <f t="shared" si="113"/>
        <v>0.68763568519806828</v>
      </c>
      <c r="AF498" s="27">
        <f t="shared" si="113"/>
        <v>0.6922637842077739</v>
      </c>
      <c r="AG498" s="27">
        <f t="shared" si="113"/>
        <v>0.69801926834627781</v>
      </c>
      <c r="AH498" s="27">
        <f t="shared" si="113"/>
        <v>0.69785443009312609</v>
      </c>
      <c r="AI498" s="27">
        <f t="shared" si="113"/>
        <v>0.69718252109846901</v>
      </c>
      <c r="AJ498" s="27">
        <f t="shared" si="113"/>
        <v>0.69779594398965272</v>
      </c>
      <c r="AK498" s="27">
        <f t="shared" si="113"/>
        <v>0.69770364503978377</v>
      </c>
      <c r="AL498" s="27">
        <f t="shared" si="113"/>
        <v>0.69890198383189894</v>
      </c>
      <c r="AM498" s="27">
        <f t="shared" si="113"/>
        <v>0.69888992072654588</v>
      </c>
      <c r="AN498" s="27">
        <f t="shared" si="113"/>
        <v>0.70468700518284833</v>
      </c>
      <c r="AO498" s="27">
        <f t="shared" si="113"/>
        <v>0.71010833438608023</v>
      </c>
      <c r="AP498" s="27">
        <f t="shared" si="113"/>
        <v>0.71548151651625824</v>
      </c>
      <c r="AQ498" s="27">
        <f t="shared" si="113"/>
        <v>0.72088659767691576</v>
      </c>
      <c r="AR498" s="27">
        <f t="shared" si="113"/>
        <v>0.72649011423383802</v>
      </c>
      <c r="AS498" s="27">
        <f t="shared" si="113"/>
        <v>0.73324218236158256</v>
      </c>
      <c r="AT498" s="27">
        <f t="shared" si="113"/>
        <v>0.72989011898438005</v>
      </c>
      <c r="AU498" s="27">
        <f t="shared" si="113"/>
        <v>0.72480345005191393</v>
      </c>
      <c r="AV498" s="27">
        <f t="shared" si="113"/>
        <v>0.71965934140304277</v>
      </c>
      <c r="AW498" s="27">
        <f t="shared" si="113"/>
        <v>0.71389225955273872</v>
      </c>
      <c r="AY498" s="79"/>
    </row>
    <row r="499" spans="1:51" x14ac:dyDescent="0.25">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1.0806972456941153</v>
      </c>
      <c r="O499" s="27">
        <f t="shared" si="113"/>
        <v>1.1032367943433712</v>
      </c>
      <c r="P499" s="27">
        <f t="shared" si="113"/>
        <v>1.1187666946803865</v>
      </c>
      <c r="Q499" s="27">
        <f t="shared" si="113"/>
        <v>1.1399714801203362</v>
      </c>
      <c r="R499" s="27">
        <f t="shared" si="113"/>
        <v>1.1622002864669057</v>
      </c>
      <c r="S499" s="27">
        <f t="shared" si="113"/>
        <v>1.0735880393445663</v>
      </c>
      <c r="T499" s="27">
        <f t="shared" si="113"/>
        <v>1.1206791752670291</v>
      </c>
      <c r="U499" s="27">
        <f t="shared" ref="L499:AW505" si="114">U1416</f>
        <v>1.1586218116882778</v>
      </c>
      <c r="V499" s="27">
        <f t="shared" si="114"/>
        <v>1.193755876753942</v>
      </c>
      <c r="W499" s="27">
        <f t="shared" si="114"/>
        <v>1.2315791498975122</v>
      </c>
      <c r="X499" s="27">
        <f t="shared" si="114"/>
        <v>1.2675193224067141</v>
      </c>
      <c r="Y499" s="27">
        <f t="shared" si="114"/>
        <v>1.2990815062418122</v>
      </c>
      <c r="Z499" s="27">
        <f t="shared" si="114"/>
        <v>1.330705924484584</v>
      </c>
      <c r="AA499" s="27">
        <f t="shared" si="114"/>
        <v>1.3633125373913351</v>
      </c>
      <c r="AB499" s="27">
        <f t="shared" si="114"/>
        <v>1.4066784058095376</v>
      </c>
      <c r="AC499" s="27">
        <f t="shared" si="114"/>
        <v>1.4456064067190921</v>
      </c>
      <c r="AD499" s="27">
        <f t="shared" si="114"/>
        <v>1.4961474550120406</v>
      </c>
      <c r="AE499" s="27">
        <f t="shared" si="114"/>
        <v>1.5492410156104657</v>
      </c>
      <c r="AF499" s="27">
        <f t="shared" si="114"/>
        <v>1.6116224355839281</v>
      </c>
      <c r="AG499" s="27">
        <f t="shared" si="114"/>
        <v>1.679324833990389</v>
      </c>
      <c r="AH499" s="27">
        <f t="shared" si="114"/>
        <v>1.7352457952977047</v>
      </c>
      <c r="AI499" s="27">
        <f t="shared" si="114"/>
        <v>1.7919814632369884</v>
      </c>
      <c r="AJ499" s="27">
        <f t="shared" si="114"/>
        <v>1.8542876245355222</v>
      </c>
      <c r="AK499" s="27">
        <f t="shared" si="114"/>
        <v>1.9171712808139438</v>
      </c>
      <c r="AL499" s="27">
        <f t="shared" si="114"/>
        <v>1.9862598301241912</v>
      </c>
      <c r="AM499" s="27">
        <f t="shared" si="114"/>
        <v>2.0547366446751507</v>
      </c>
      <c r="AN499" s="27">
        <f t="shared" si="114"/>
        <v>2.1302358375538848</v>
      </c>
      <c r="AO499" s="27">
        <f t="shared" si="114"/>
        <v>2.2074011478677935</v>
      </c>
      <c r="AP499" s="27">
        <f t="shared" si="114"/>
        <v>2.2873197269602517</v>
      </c>
      <c r="AQ499" s="27">
        <f t="shared" si="114"/>
        <v>2.3703865568909399</v>
      </c>
      <c r="AR499" s="27">
        <f t="shared" si="114"/>
        <v>2.4573278020022085</v>
      </c>
      <c r="AS499" s="27">
        <f t="shared" si="114"/>
        <v>2.551672114039726</v>
      </c>
      <c r="AT499" s="27">
        <f t="shared" si="114"/>
        <v>2.6136497793637963</v>
      </c>
      <c r="AU499" s="27">
        <f t="shared" si="114"/>
        <v>2.6711405705973985</v>
      </c>
      <c r="AV499" s="27">
        <f t="shared" si="114"/>
        <v>2.7300457042892705</v>
      </c>
      <c r="AW499" s="27">
        <f t="shared" si="114"/>
        <v>2.7882253522868798</v>
      </c>
      <c r="AY499" s="79"/>
    </row>
    <row r="500" spans="1:51" x14ac:dyDescent="0.25">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0.11740318150277544</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0.11945208166397166</v>
      </c>
      <c r="T500" s="27">
        <f t="shared" si="114"/>
        <v>0.11996589244916799</v>
      </c>
      <c r="U500" s="27">
        <f t="shared" si="114"/>
        <v>0.12053453259501594</v>
      </c>
      <c r="V500" s="27">
        <f t="shared" si="114"/>
        <v>0.12113119194780692</v>
      </c>
      <c r="W500" s="27">
        <f t="shared" si="114"/>
        <v>0.12176155038943258</v>
      </c>
      <c r="X500" s="27">
        <f t="shared" si="114"/>
        <v>0.12242164450013776</v>
      </c>
      <c r="Y500" s="27">
        <f t="shared" si="114"/>
        <v>0.12303316997803727</v>
      </c>
      <c r="Z500" s="27">
        <f t="shared" si="114"/>
        <v>0.12359567571233554</v>
      </c>
      <c r="AA500" s="27">
        <f t="shared" si="114"/>
        <v>0.12410672884634125</v>
      </c>
      <c r="AB500" s="27">
        <f t="shared" si="114"/>
        <v>0.12456935317880485</v>
      </c>
      <c r="AC500" s="27">
        <f t="shared" si="114"/>
        <v>0.12497188029607036</v>
      </c>
      <c r="AD500" s="27">
        <f t="shared" si="114"/>
        <v>0.12536989596586467</v>
      </c>
      <c r="AE500" s="27">
        <f t="shared" si="114"/>
        <v>0.12575896751332971</v>
      </c>
      <c r="AF500" s="27">
        <f t="shared" si="114"/>
        <v>0.12614177638163557</v>
      </c>
      <c r="AG500" s="27">
        <f t="shared" si="114"/>
        <v>0.12651484622650078</v>
      </c>
      <c r="AH500" s="27">
        <f t="shared" si="114"/>
        <v>0.12686745922982584</v>
      </c>
      <c r="AI500" s="27">
        <f t="shared" si="114"/>
        <v>0.12721208055263392</v>
      </c>
      <c r="AJ500" s="27">
        <f t="shared" si="114"/>
        <v>0.12755050797833958</v>
      </c>
      <c r="AK500" s="27">
        <f t="shared" si="114"/>
        <v>0.12787915025688415</v>
      </c>
      <c r="AL500" s="27">
        <f t="shared" si="114"/>
        <v>0.12820031427030817</v>
      </c>
      <c r="AM500" s="27">
        <f t="shared" si="114"/>
        <v>0.12850954378673363</v>
      </c>
      <c r="AN500" s="27">
        <f t="shared" si="114"/>
        <v>0.12881344298730901</v>
      </c>
      <c r="AO500" s="27">
        <f t="shared" si="114"/>
        <v>0.12910712424209544</v>
      </c>
      <c r="AP500" s="27">
        <f t="shared" si="114"/>
        <v>0.12939055437105906</v>
      </c>
      <c r="AQ500" s="27">
        <f t="shared" si="114"/>
        <v>0.12966334958227196</v>
      </c>
      <c r="AR500" s="27">
        <f t="shared" si="114"/>
        <v>0.12992531849335337</v>
      </c>
      <c r="AS500" s="27">
        <f t="shared" si="114"/>
        <v>0.13017961587308713</v>
      </c>
      <c r="AT500" s="27">
        <f t="shared" si="114"/>
        <v>0.1304053609764971</v>
      </c>
      <c r="AU500" s="27">
        <f t="shared" si="114"/>
        <v>0.13061661327960919</v>
      </c>
      <c r="AV500" s="27">
        <f t="shared" si="114"/>
        <v>0.13081596944979548</v>
      </c>
      <c r="AW500" s="27">
        <f t="shared" si="114"/>
        <v>0.13100193530910495</v>
      </c>
      <c r="AY500" s="79"/>
    </row>
    <row r="501" spans="1:51" x14ac:dyDescent="0.25">
      <c r="A501" s="95" t="str">
        <f t="shared" si="108"/>
        <v>PQ Sheep MMN2O</v>
      </c>
      <c r="B501" s="95" t="s">
        <v>968</v>
      </c>
      <c r="C501" s="95" t="s">
        <v>1328</v>
      </c>
      <c r="D501" t="s">
        <v>15</v>
      </c>
      <c r="E501" t="s">
        <v>657</v>
      </c>
      <c r="F501" t="s">
        <v>18</v>
      </c>
      <c r="G501" t="s">
        <v>123</v>
      </c>
      <c r="H501" t="s">
        <v>1227</v>
      </c>
      <c r="I501" t="s">
        <v>139</v>
      </c>
      <c r="J501" t="s">
        <v>287</v>
      </c>
      <c r="K501" s="27">
        <f t="shared" si="110"/>
        <v>6.2665450726748353E-2</v>
      </c>
      <c r="L501" s="27">
        <f t="shared" si="114"/>
        <v>6.269933373655362E-2</v>
      </c>
      <c r="M501" s="27">
        <f t="shared" si="114"/>
        <v>6.2780346741822507E-2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6.3875978571495157E-2</v>
      </c>
      <c r="T501" s="27">
        <f t="shared" si="114"/>
        <v>6.4150734492428599E-2</v>
      </c>
      <c r="U501" s="27">
        <f t="shared" si="114"/>
        <v>6.4454809944820071E-2</v>
      </c>
      <c r="V501" s="27">
        <f t="shared" si="114"/>
        <v>6.4773868428376444E-2</v>
      </c>
      <c r="W501" s="27">
        <f t="shared" si="114"/>
        <v>6.5110947211339046E-2</v>
      </c>
      <c r="X501" s="27">
        <f t="shared" si="114"/>
        <v>6.5463926888907065E-2</v>
      </c>
      <c r="Y501" s="27">
        <f t="shared" si="114"/>
        <v>6.5790934905662388E-2</v>
      </c>
      <c r="Z501" s="27">
        <f t="shared" si="114"/>
        <v>6.6091730033967122E-2</v>
      </c>
      <c r="AA501" s="27">
        <f t="shared" si="114"/>
        <v>6.6365011324522383E-2</v>
      </c>
      <c r="AB501" s="27">
        <f t="shared" si="114"/>
        <v>6.6612395727836712E-2</v>
      </c>
      <c r="AC501" s="27">
        <f t="shared" si="114"/>
        <v>6.6827643659549019E-2</v>
      </c>
      <c r="AD501" s="27">
        <f t="shared" si="114"/>
        <v>6.7040479133328515E-2</v>
      </c>
      <c r="AE501" s="27">
        <f t="shared" si="114"/>
        <v>6.7248531814223342E-2</v>
      </c>
      <c r="AF501" s="27">
        <f t="shared" si="114"/>
        <v>6.7453235581024756E-2</v>
      </c>
      <c r="AG501" s="27">
        <f t="shared" si="114"/>
        <v>6.7652731488373724E-2</v>
      </c>
      <c r="AH501" s="27">
        <f t="shared" si="114"/>
        <v>6.7841288274749237E-2</v>
      </c>
      <c r="AI501" s="27">
        <f t="shared" si="114"/>
        <v>6.8025571578349556E-2</v>
      </c>
      <c r="AJ501" s="27">
        <f t="shared" si="114"/>
        <v>6.8206542748472723E-2</v>
      </c>
      <c r="AK501" s="27">
        <f t="shared" si="114"/>
        <v>6.8382281394878702E-2</v>
      </c>
      <c r="AL501" s="27">
        <f t="shared" si="114"/>
        <v>6.8554021102999629E-2</v>
      </c>
      <c r="AM501" s="27">
        <f t="shared" si="114"/>
        <v>6.8719378940968759E-2</v>
      </c>
      <c r="AN501" s="27">
        <f t="shared" si="114"/>
        <v>6.8881886438146203E-2</v>
      </c>
      <c r="AO501" s="27">
        <f t="shared" si="114"/>
        <v>6.9038929976243418E-2</v>
      </c>
      <c r="AP501" s="27">
        <f t="shared" si="114"/>
        <v>6.919049181252121E-2</v>
      </c>
      <c r="AQ501" s="27">
        <f t="shared" si="114"/>
        <v>6.933636671753006E-2</v>
      </c>
      <c r="AR501" s="27">
        <f t="shared" si="114"/>
        <v>6.9476452351179455E-2</v>
      </c>
      <c r="AS501" s="27">
        <f t="shared" si="114"/>
        <v>6.9612435699082542E-2</v>
      </c>
      <c r="AT501" s="27">
        <f t="shared" si="114"/>
        <v>6.9733150961530599E-2</v>
      </c>
      <c r="AU501" s="27">
        <f t="shared" si="114"/>
        <v>6.9846116323027854E-2</v>
      </c>
      <c r="AV501" s="27">
        <f t="shared" si="114"/>
        <v>6.9952720329232901E-2</v>
      </c>
      <c r="AW501" s="27">
        <f t="shared" si="114"/>
        <v>7.0052163981271523E-2</v>
      </c>
      <c r="AY501" s="79"/>
    </row>
    <row r="502" spans="1:51" x14ac:dyDescent="0.25">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1.5059853867070929E-2</v>
      </c>
      <c r="T502" s="27">
        <f t="shared" si="114"/>
        <v>1.5167124625631526E-2</v>
      </c>
      <c r="U502" s="27">
        <f t="shared" si="114"/>
        <v>1.5283284642477728E-2</v>
      </c>
      <c r="V502" s="27">
        <f t="shared" si="114"/>
        <v>1.5403277705574446E-2</v>
      </c>
      <c r="W502" s="27">
        <f t="shared" si="114"/>
        <v>1.5528250734118242E-2</v>
      </c>
      <c r="X502" s="27">
        <f t="shared" si="114"/>
        <v>1.5657505187360494E-2</v>
      </c>
      <c r="Y502" s="27">
        <f t="shared" si="114"/>
        <v>1.5776302669215047E-2</v>
      </c>
      <c r="Z502" s="27">
        <f t="shared" si="114"/>
        <v>1.5884699128932849E-2</v>
      </c>
      <c r="AA502" s="27">
        <f t="shared" si="114"/>
        <v>1.5982367921845868E-2</v>
      </c>
      <c r="AB502" s="27">
        <f t="shared" si="114"/>
        <v>1.6070000497479042E-2</v>
      </c>
      <c r="AC502" s="27">
        <f t="shared" si="114"/>
        <v>1.6145524591945036E-2</v>
      </c>
      <c r="AD502" s="27">
        <f t="shared" si="114"/>
        <v>1.6219442580938142E-2</v>
      </c>
      <c r="AE502" s="27">
        <f t="shared" si="114"/>
        <v>1.6290975743204119E-2</v>
      </c>
      <c r="AF502" s="27">
        <f t="shared" si="114"/>
        <v>1.6360671671875947E-2</v>
      </c>
      <c r="AG502" s="27">
        <f t="shared" si="114"/>
        <v>1.6427926876189464E-2</v>
      </c>
      <c r="AH502" s="27">
        <f t="shared" si="114"/>
        <v>1.6490797561748882E-2</v>
      </c>
      <c r="AI502" s="27">
        <f t="shared" si="114"/>
        <v>1.6551640518648342E-2</v>
      </c>
      <c r="AJ502" s="27">
        <f t="shared" si="114"/>
        <v>1.6610822596898271E-2</v>
      </c>
      <c r="AK502" s="27">
        <f t="shared" si="114"/>
        <v>1.6667712669704054E-2</v>
      </c>
      <c r="AL502" s="27">
        <f t="shared" si="114"/>
        <v>1.6722767389990501E-2</v>
      </c>
      <c r="AM502" s="27">
        <f t="shared" si="114"/>
        <v>1.6775196463174172E-2</v>
      </c>
      <c r="AN502" s="27">
        <f t="shared" si="114"/>
        <v>1.6826241109997638E-2</v>
      </c>
      <c r="AO502" s="27">
        <f t="shared" si="114"/>
        <v>1.6875029537007157E-2</v>
      </c>
      <c r="AP502" s="27">
        <f t="shared" si="114"/>
        <v>1.6921581513240178E-2</v>
      </c>
      <c r="AQ502" s="27">
        <f t="shared" si="114"/>
        <v>1.6965851524050946E-2</v>
      </c>
      <c r="AR502" s="27">
        <f t="shared" si="114"/>
        <v>1.7007828281763254E-2</v>
      </c>
      <c r="AS502" s="27">
        <f t="shared" si="114"/>
        <v>1.7048107740674834E-2</v>
      </c>
      <c r="AT502" s="27">
        <f t="shared" si="114"/>
        <v>1.7082919504257801E-2</v>
      </c>
      <c r="AU502" s="27">
        <f t="shared" si="114"/>
        <v>1.711484677454183E-2</v>
      </c>
      <c r="AV502" s="27">
        <f t="shared" si="114"/>
        <v>1.7144381767875482E-2</v>
      </c>
      <c r="AW502" s="27">
        <f t="shared" si="114"/>
        <v>1.7171274019271092E-2</v>
      </c>
      <c r="AY502" s="79"/>
    </row>
    <row r="503" spans="1:51" x14ac:dyDescent="0.25">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0.11732381389682568</v>
      </c>
      <c r="Q503" s="27">
        <f t="shared" si="114"/>
        <v>0.11805182815822728</v>
      </c>
      <c r="R503" s="27">
        <f t="shared" si="114"/>
        <v>0.11882851694408277</v>
      </c>
      <c r="S503" s="27">
        <f t="shared" si="114"/>
        <v>0.11939281317295336</v>
      </c>
      <c r="T503" s="27">
        <f t="shared" si="114"/>
        <v>0.1202432435787722</v>
      </c>
      <c r="U503" s="27">
        <f t="shared" si="114"/>
        <v>0.12116414701594369</v>
      </c>
      <c r="V503" s="27">
        <f t="shared" si="114"/>
        <v>0.12211543840899508</v>
      </c>
      <c r="W503" s="27">
        <f t="shared" si="114"/>
        <v>0.12310621040321831</v>
      </c>
      <c r="X503" s="27">
        <f t="shared" si="114"/>
        <v>0.12413092504679578</v>
      </c>
      <c r="Y503" s="27">
        <f t="shared" si="114"/>
        <v>0.12507273800737775</v>
      </c>
      <c r="Z503" s="27">
        <f t="shared" si="114"/>
        <v>0.12593209284427923</v>
      </c>
      <c r="AA503" s="27">
        <f t="shared" si="114"/>
        <v>0.12670639995562441</v>
      </c>
      <c r="AB503" s="27">
        <f t="shared" si="114"/>
        <v>0.12740114107481371</v>
      </c>
      <c r="AC503" s="27">
        <f t="shared" si="114"/>
        <v>0.12799988752881153</v>
      </c>
      <c r="AD503" s="27">
        <f t="shared" si="114"/>
        <v>0.12858590096080583</v>
      </c>
      <c r="AE503" s="27">
        <f t="shared" si="114"/>
        <v>0.1291530077570256</v>
      </c>
      <c r="AF503" s="27">
        <f t="shared" si="114"/>
        <v>0.12970554917371394</v>
      </c>
      <c r="AG503" s="27">
        <f t="shared" si="114"/>
        <v>0.13023874080454845</v>
      </c>
      <c r="AH503" s="27">
        <f t="shared" si="114"/>
        <v>0.13073717246804978</v>
      </c>
      <c r="AI503" s="27">
        <f t="shared" si="114"/>
        <v>0.13121952852874641</v>
      </c>
      <c r="AJ503" s="27">
        <f t="shared" si="114"/>
        <v>0.13168871733190812</v>
      </c>
      <c r="AK503" s="27">
        <f t="shared" si="114"/>
        <v>0.13213973537589774</v>
      </c>
      <c r="AL503" s="27">
        <f t="shared" si="114"/>
        <v>0.13257620295330377</v>
      </c>
      <c r="AM503" s="27">
        <f t="shared" si="114"/>
        <v>0.13299185469831412</v>
      </c>
      <c r="AN503" s="27">
        <f t="shared" si="114"/>
        <v>0.13339653086818046</v>
      </c>
      <c r="AO503" s="27">
        <f t="shared" si="114"/>
        <v>0.13378331998329182</v>
      </c>
      <c r="AP503" s="27">
        <f t="shared" si="114"/>
        <v>0.13415237877033442</v>
      </c>
      <c r="AQ503" s="27">
        <f t="shared" si="114"/>
        <v>0.13450334639435979</v>
      </c>
      <c r="AR503" s="27">
        <f t="shared" si="114"/>
        <v>0.13483613336795122</v>
      </c>
      <c r="AS503" s="27">
        <f t="shared" si="114"/>
        <v>0.13515546434918027</v>
      </c>
      <c r="AT503" s="27">
        <f t="shared" si="114"/>
        <v>0.13543144806206145</v>
      </c>
      <c r="AU503" s="27">
        <f t="shared" si="114"/>
        <v>0.13568456383926555</v>
      </c>
      <c r="AV503" s="27">
        <f t="shared" si="114"/>
        <v>0.13591871391617028</v>
      </c>
      <c r="AW503" s="27">
        <f t="shared" si="114"/>
        <v>0.13613191263476454</v>
      </c>
      <c r="AY503" s="79"/>
    </row>
    <row r="504" spans="1:51" x14ac:dyDescent="0.25">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5">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5">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9.6937181363551492E-2</v>
      </c>
      <c r="M506" s="27">
        <f t="shared" si="115"/>
        <v>9.6980665528366566E-2</v>
      </c>
      <c r="N506" s="27">
        <f t="shared" si="115"/>
        <v>9.6090308702663552E-2</v>
      </c>
      <c r="O506" s="27">
        <f t="shared" si="115"/>
        <v>9.4636150647850484E-2</v>
      </c>
      <c r="P506" s="27">
        <f t="shared" si="115"/>
        <v>9.2641437622218326E-2</v>
      </c>
      <c r="Q506" s="27">
        <f t="shared" si="115"/>
        <v>9.1193054757597189E-2</v>
      </c>
      <c r="R506" s="27">
        <f t="shared" si="115"/>
        <v>8.9872834352323586E-2</v>
      </c>
      <c r="S506" s="27">
        <f t="shared" si="115"/>
        <v>8.0131492579011976E-2</v>
      </c>
      <c r="T506" s="27">
        <f t="shared" si="115"/>
        <v>8.1320176749873491E-2</v>
      </c>
      <c r="U506" s="27">
        <f t="shared" si="115"/>
        <v>8.1755769683812693E-2</v>
      </c>
      <c r="V506" s="27">
        <f t="shared" si="115"/>
        <v>8.1947417915130535E-2</v>
      </c>
      <c r="W506" s="27">
        <f t="shared" si="115"/>
        <v>8.2290673772656878E-2</v>
      </c>
      <c r="X506" s="27">
        <f t="shared" si="115"/>
        <v>8.2464156515144993E-2</v>
      </c>
      <c r="Y506" s="27">
        <f t="shared" si="115"/>
        <v>8.2329714897169684E-2</v>
      </c>
      <c r="Z506" s="27">
        <f t="shared" si="115"/>
        <v>8.2194256790838402E-2</v>
      </c>
      <c r="AA506" s="27">
        <f t="shared" si="115"/>
        <v>8.2115355994907518E-2</v>
      </c>
      <c r="AB506" s="27">
        <f t="shared" si="115"/>
        <v>8.2690027423312107E-2</v>
      </c>
      <c r="AC506" s="27">
        <f t="shared" si="115"/>
        <v>8.296009212239043E-2</v>
      </c>
      <c r="AD506" s="27">
        <f t="shared" si="115"/>
        <v>8.3648081672890048E-2</v>
      </c>
      <c r="AE506" s="27">
        <f t="shared" si="115"/>
        <v>8.441591669226077E-2</v>
      </c>
      <c r="AF506" s="27">
        <f t="shared" si="115"/>
        <v>8.5631430031798308E-2</v>
      </c>
      <c r="AG506" s="27">
        <f t="shared" si="115"/>
        <v>8.7044176273065529E-2</v>
      </c>
      <c r="AH506" s="27">
        <f t="shared" si="115"/>
        <v>8.7729449451354205E-2</v>
      </c>
      <c r="AI506" s="27">
        <f t="shared" si="115"/>
        <v>8.8388337904653738E-2</v>
      </c>
      <c r="AJ506" s="27">
        <f t="shared" si="115"/>
        <v>8.9261287415006552E-2</v>
      </c>
      <c r="AK506" s="27">
        <f t="shared" si="115"/>
        <v>9.0084596913497461E-2</v>
      </c>
      <c r="AL506" s="27">
        <f t="shared" si="115"/>
        <v>9.113081957033374E-2</v>
      </c>
      <c r="AM506" s="27">
        <f t="shared" si="115"/>
        <v>9.2061153664707532E-2</v>
      </c>
      <c r="AN506" s="27">
        <f t="shared" si="115"/>
        <v>9.3353826186487521E-2</v>
      </c>
      <c r="AO506" s="27">
        <f t="shared" si="115"/>
        <v>9.4629182446879845E-2</v>
      </c>
      <c r="AP506" s="27">
        <f t="shared" si="115"/>
        <v>9.5933528572989299E-2</v>
      </c>
      <c r="AQ506" s="27">
        <f t="shared" si="115"/>
        <v>9.7279241540805181E-2</v>
      </c>
      <c r="AR506" s="27">
        <f t="shared" si="115"/>
        <v>9.8691383532743496E-2</v>
      </c>
      <c r="AS506" s="27">
        <f t="shared" si="115"/>
        <v>0.10030777547351701</v>
      </c>
      <c r="AT506" s="27">
        <f t="shared" si="115"/>
        <v>0.10050923080261732</v>
      </c>
      <c r="AU506" s="27">
        <f t="shared" si="115"/>
        <v>0.10048374921216208</v>
      </c>
      <c r="AV506" s="27">
        <f t="shared" si="115"/>
        <v>0.10047210309477214</v>
      </c>
      <c r="AW506" s="27">
        <f t="shared" si="115"/>
        <v>0.10039130543656628</v>
      </c>
      <c r="AY506" s="79"/>
    </row>
    <row r="507" spans="1:51" x14ac:dyDescent="0.25">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3.7923788015899955E-2</v>
      </c>
      <c r="M507" s="27">
        <f t="shared" si="115"/>
        <v>3.794079990159023E-2</v>
      </c>
      <c r="N507" s="27">
        <f t="shared" si="115"/>
        <v>3.7592474284510076E-2</v>
      </c>
      <c r="O507" s="27">
        <f t="shared" si="115"/>
        <v>3.7023578211438569E-2</v>
      </c>
      <c r="P507" s="27">
        <f t="shared" si="115"/>
        <v>3.6243206089281201E-2</v>
      </c>
      <c r="Q507" s="27">
        <f t="shared" si="115"/>
        <v>3.567656938754183E-2</v>
      </c>
      <c r="R507" s="27">
        <f t="shared" si="115"/>
        <v>3.5160072434777256E-2</v>
      </c>
      <c r="S507" s="27">
        <f t="shared" si="115"/>
        <v>3.1349062302184247E-2</v>
      </c>
      <c r="T507" s="27">
        <f t="shared" si="115"/>
        <v>3.1814099616860686E-2</v>
      </c>
      <c r="U507" s="27">
        <f t="shared" si="115"/>
        <v>3.1984512391975112E-2</v>
      </c>
      <c r="V507" s="27">
        <f t="shared" si="115"/>
        <v>3.2059489060327608E-2</v>
      </c>
      <c r="W507" s="27">
        <f t="shared" si="115"/>
        <v>3.2193777701620192E-2</v>
      </c>
      <c r="X507" s="27">
        <f t="shared" si="115"/>
        <v>3.2261647662949706E-2</v>
      </c>
      <c r="Y507" s="27">
        <f t="shared" si="115"/>
        <v>3.2209051379986933E-2</v>
      </c>
      <c r="Z507" s="27">
        <f t="shared" si="115"/>
        <v>3.2156057426198696E-2</v>
      </c>
      <c r="AA507" s="27">
        <f t="shared" si="115"/>
        <v>3.2125189837342923E-2</v>
      </c>
      <c r="AB507" s="27">
        <f t="shared" si="115"/>
        <v>3.2350012935384892E-2</v>
      </c>
      <c r="AC507" s="27">
        <f t="shared" si="115"/>
        <v>3.2455667713606806E-2</v>
      </c>
      <c r="AD507" s="27">
        <f t="shared" si="115"/>
        <v>3.2724823155340255E-2</v>
      </c>
      <c r="AE507" s="27">
        <f t="shared" si="115"/>
        <v>3.302521576111029E-2</v>
      </c>
      <c r="AF507" s="27">
        <f t="shared" si="115"/>
        <v>3.3500749189777246E-2</v>
      </c>
      <c r="AG507" s="27">
        <f t="shared" si="115"/>
        <v>3.4053444122933429E-2</v>
      </c>
      <c r="AH507" s="27">
        <f t="shared" si="115"/>
        <v>3.4321536864860155E-2</v>
      </c>
      <c r="AI507" s="27">
        <f t="shared" si="115"/>
        <v>3.457930736816521E-2</v>
      </c>
      <c r="AJ507" s="27">
        <f t="shared" si="115"/>
        <v>3.4920822891038157E-2</v>
      </c>
      <c r="AK507" s="27">
        <f t="shared" si="115"/>
        <v>3.5242918236219972E-2</v>
      </c>
      <c r="AL507" s="27">
        <f t="shared" si="115"/>
        <v>3.565222172222178E-2</v>
      </c>
      <c r="AM507" s="27">
        <f t="shared" si="115"/>
        <v>3.6016187256217198E-2</v>
      </c>
      <c r="AN507" s="27">
        <f t="shared" si="115"/>
        <v>3.6521906919202943E-2</v>
      </c>
      <c r="AO507" s="27">
        <f t="shared" si="115"/>
        <v>3.7020852110135179E-2</v>
      </c>
      <c r="AP507" s="27">
        <f t="shared" si="115"/>
        <v>3.7531138723487602E-2</v>
      </c>
      <c r="AQ507" s="27">
        <f t="shared" si="115"/>
        <v>3.8057608882861187E-2</v>
      </c>
      <c r="AR507" s="27">
        <f t="shared" si="115"/>
        <v>3.86100674214458E-2</v>
      </c>
      <c r="AS507" s="27">
        <f t="shared" si="115"/>
        <v>3.9242432675419991E-2</v>
      </c>
      <c r="AT507" s="27">
        <f t="shared" si="115"/>
        <v>3.9321246078987203E-2</v>
      </c>
      <c r="AU507" s="27">
        <f t="shared" si="115"/>
        <v>3.9311277164880767E-2</v>
      </c>
      <c r="AV507" s="27">
        <f t="shared" si="115"/>
        <v>3.9306720967961367E-2</v>
      </c>
      <c r="AW507" s="27">
        <f t="shared" si="115"/>
        <v>3.9275111288178247E-2</v>
      </c>
      <c r="AY507" s="79"/>
    </row>
    <row r="508" spans="1:51" x14ac:dyDescent="0.25">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0.33450793008613727</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0.36607496135357975</v>
      </c>
      <c r="S508" s="27">
        <f t="shared" si="115"/>
        <v>0.3513244326937256</v>
      </c>
      <c r="T508" s="27">
        <f t="shared" si="115"/>
        <v>0.36129485217399038</v>
      </c>
      <c r="U508" s="27">
        <f t="shared" si="115"/>
        <v>0.36971919193734865</v>
      </c>
      <c r="V508" s="27">
        <f t="shared" si="115"/>
        <v>0.37765549017976352</v>
      </c>
      <c r="W508" s="27">
        <f t="shared" si="115"/>
        <v>0.38606521724231002</v>
      </c>
      <c r="X508" s="27">
        <f t="shared" si="115"/>
        <v>0.39415739256933385</v>
      </c>
      <c r="Y508" s="27">
        <f t="shared" si="115"/>
        <v>0.40136222552476242</v>
      </c>
      <c r="Z508" s="27">
        <f t="shared" si="115"/>
        <v>0.4084411828633559</v>
      </c>
      <c r="AA508" s="27">
        <f t="shared" si="115"/>
        <v>0.41554585769628438</v>
      </c>
      <c r="AB508" s="27">
        <f t="shared" si="115"/>
        <v>0.42433720571729061</v>
      </c>
      <c r="AC508" s="27">
        <f t="shared" si="115"/>
        <v>0.43221026242499966</v>
      </c>
      <c r="AD508" s="27">
        <f t="shared" si="115"/>
        <v>0.44132410161661811</v>
      </c>
      <c r="AE508" s="27">
        <f t="shared" si="115"/>
        <v>0.4507567081830976</v>
      </c>
      <c r="AF508" s="27">
        <f t="shared" si="115"/>
        <v>0.46162911738095824</v>
      </c>
      <c r="AG508" s="27">
        <f t="shared" si="115"/>
        <v>0.47325598618388309</v>
      </c>
      <c r="AH508" s="27">
        <f t="shared" si="115"/>
        <v>0.4827883532678468</v>
      </c>
      <c r="AI508" s="27">
        <f t="shared" si="115"/>
        <v>0.49234599547233626</v>
      </c>
      <c r="AJ508" s="27">
        <f t="shared" si="115"/>
        <v>0.50270736613247102</v>
      </c>
      <c r="AK508" s="27">
        <f t="shared" si="115"/>
        <v>0.51304348129567745</v>
      </c>
      <c r="AL508" s="27">
        <f t="shared" si="115"/>
        <v>0.52426733625916189</v>
      </c>
      <c r="AM508" s="27">
        <f t="shared" si="115"/>
        <v>0.53526214768117875</v>
      </c>
      <c r="AN508" s="27">
        <f t="shared" si="115"/>
        <v>0.54768796647792339</v>
      </c>
      <c r="AO508" s="27">
        <f t="shared" si="115"/>
        <v>0.56026774471009355</v>
      </c>
      <c r="AP508" s="27">
        <f t="shared" si="115"/>
        <v>0.57317222813050317</v>
      </c>
      <c r="AQ508" s="27">
        <f t="shared" si="115"/>
        <v>0.58645940885908054</v>
      </c>
      <c r="AR508" s="27">
        <f t="shared" si="115"/>
        <v>0.60023898528070463</v>
      </c>
      <c r="AS508" s="27">
        <f t="shared" si="115"/>
        <v>0.61506604816862342</v>
      </c>
      <c r="AT508" s="27">
        <f t="shared" si="115"/>
        <v>0.62466302454053602</v>
      </c>
      <c r="AU508" s="27">
        <f t="shared" si="115"/>
        <v>0.63346164694077634</v>
      </c>
      <c r="AV508" s="27">
        <f t="shared" si="115"/>
        <v>0.64239231479762804</v>
      </c>
      <c r="AW508" s="27">
        <f t="shared" si="115"/>
        <v>0.65111900498696662</v>
      </c>
      <c r="AY508" s="79"/>
    </row>
    <row r="509" spans="1:51" x14ac:dyDescent="0.25">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1.7641159598844758</v>
      </c>
      <c r="P509" s="27">
        <f t="shared" si="115"/>
        <v>1.7411735022142167</v>
      </c>
      <c r="Q509" s="27">
        <f t="shared" si="115"/>
        <v>1.7315152516158581</v>
      </c>
      <c r="R509" s="27">
        <f t="shared" si="115"/>
        <v>1.7240481490859689</v>
      </c>
      <c r="S509" s="27">
        <f t="shared" si="115"/>
        <v>1.4765381650731566</v>
      </c>
      <c r="T509" s="27">
        <f t="shared" si="115"/>
        <v>1.5360965677893541</v>
      </c>
      <c r="U509" s="27">
        <f t="shared" si="115"/>
        <v>1.5741024562473178</v>
      </c>
      <c r="V509" s="27">
        <f t="shared" si="115"/>
        <v>1.6051397901416917</v>
      </c>
      <c r="W509" s="27">
        <f t="shared" si="115"/>
        <v>1.6408050922270412</v>
      </c>
      <c r="X509" s="27">
        <f t="shared" si="115"/>
        <v>1.6715308332573406</v>
      </c>
      <c r="Y509" s="27">
        <f t="shared" si="115"/>
        <v>1.6937089465743533</v>
      </c>
      <c r="Z509" s="27">
        <f t="shared" si="115"/>
        <v>1.7166052445178333</v>
      </c>
      <c r="AA509" s="27">
        <f t="shared" si="115"/>
        <v>1.7420839707309372</v>
      </c>
      <c r="AB509" s="27">
        <f t="shared" si="115"/>
        <v>1.7893892676148484</v>
      </c>
      <c r="AC509" s="27">
        <f t="shared" si="115"/>
        <v>1.828264209477662</v>
      </c>
      <c r="AD509" s="27">
        <f t="shared" si="115"/>
        <v>1.8815865579703432</v>
      </c>
      <c r="AE509" s="27">
        <f t="shared" si="115"/>
        <v>1.9386596655264206</v>
      </c>
      <c r="AF509" s="27">
        <f t="shared" si="115"/>
        <v>2.0120280805098902</v>
      </c>
      <c r="AG509" s="27">
        <f t="shared" si="115"/>
        <v>2.0937559003032562</v>
      </c>
      <c r="AH509" s="27">
        <f t="shared" si="115"/>
        <v>2.152165815375505</v>
      </c>
      <c r="AI509" s="27">
        <f t="shared" si="115"/>
        <v>2.2108394841137309</v>
      </c>
      <c r="AJ509" s="27">
        <f t="shared" si="115"/>
        <v>2.2783102512928846</v>
      </c>
      <c r="AK509" s="27">
        <f t="shared" si="115"/>
        <v>2.3454348377745018</v>
      </c>
      <c r="AL509" s="27">
        <f t="shared" si="115"/>
        <v>2.4221050334174183</v>
      </c>
      <c r="AM509" s="27">
        <f t="shared" si="115"/>
        <v>2.4961923885732098</v>
      </c>
      <c r="AN509" s="27">
        <f t="shared" si="115"/>
        <v>2.5854095684242697</v>
      </c>
      <c r="AO509" s="27">
        <f t="shared" si="115"/>
        <v>2.6759759760579005</v>
      </c>
      <c r="AP509" s="27">
        <f t="shared" si="115"/>
        <v>2.7696965255717316</v>
      </c>
      <c r="AQ509" s="27">
        <f t="shared" si="115"/>
        <v>2.8671529198341865</v>
      </c>
      <c r="AR509" s="27">
        <f t="shared" si="115"/>
        <v>2.9694530104266339</v>
      </c>
      <c r="AS509" s="27">
        <f t="shared" si="115"/>
        <v>3.0822253944449796</v>
      </c>
      <c r="AT509" s="27">
        <f t="shared" si="115"/>
        <v>3.1406129678118302</v>
      </c>
      <c r="AU509" s="27">
        <f t="shared" si="115"/>
        <v>3.190955820128321</v>
      </c>
      <c r="AV509" s="27">
        <f t="shared" si="115"/>
        <v>3.242887973994748</v>
      </c>
      <c r="AW509" s="27">
        <f t="shared" si="115"/>
        <v>3.2929911635625113</v>
      </c>
      <c r="AY509" s="79"/>
    </row>
    <row r="510" spans="1:51" x14ac:dyDescent="0.25">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1.3937830420255733E-2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1.4638518028905246E-2</v>
      </c>
      <c r="T510" s="27">
        <f t="shared" si="115"/>
        <v>1.505395217391628E-2</v>
      </c>
      <c r="U510" s="27">
        <f t="shared" si="115"/>
        <v>1.5404966330722875E-2</v>
      </c>
      <c r="V510" s="27">
        <f t="shared" si="115"/>
        <v>1.5735645424156824E-2</v>
      </c>
      <c r="W510" s="27">
        <f t="shared" si="115"/>
        <v>1.6086050718429598E-2</v>
      </c>
      <c r="X510" s="27">
        <f t="shared" si="115"/>
        <v>1.642322469038893E-2</v>
      </c>
      <c r="Y510" s="27">
        <f t="shared" si="115"/>
        <v>1.6723426063531784E-2</v>
      </c>
      <c r="Z510" s="27">
        <f t="shared" si="115"/>
        <v>1.7018382619306511E-2</v>
      </c>
      <c r="AA510" s="27">
        <f t="shared" si="115"/>
        <v>1.7314410737345198E-2</v>
      </c>
      <c r="AB510" s="27">
        <f t="shared" si="115"/>
        <v>1.7680716904887126E-2</v>
      </c>
      <c r="AC510" s="27">
        <f t="shared" si="115"/>
        <v>1.8008760934375E-2</v>
      </c>
      <c r="AD510" s="27">
        <f t="shared" si="115"/>
        <v>1.8388504234025771E-2</v>
      </c>
      <c r="AE510" s="27">
        <f t="shared" si="115"/>
        <v>1.8781529507629086E-2</v>
      </c>
      <c r="AF510" s="27">
        <f t="shared" si="115"/>
        <v>1.9234546557539943E-2</v>
      </c>
      <c r="AG510" s="27">
        <f t="shared" si="115"/>
        <v>1.9718999424328476E-2</v>
      </c>
      <c r="AH510" s="27">
        <f t="shared" si="115"/>
        <v>2.0116181386160299E-2</v>
      </c>
      <c r="AI510" s="27">
        <f t="shared" si="115"/>
        <v>2.0514416478014028E-2</v>
      </c>
      <c r="AJ510" s="27">
        <f t="shared" si="115"/>
        <v>2.0946140255519642E-2</v>
      </c>
      <c r="AK510" s="27">
        <f t="shared" si="115"/>
        <v>2.1376811720653244E-2</v>
      </c>
      <c r="AL510" s="27">
        <f t="shared" si="115"/>
        <v>2.1844472344131772E-2</v>
      </c>
      <c r="AM510" s="27">
        <f t="shared" si="115"/>
        <v>2.2302589486715801E-2</v>
      </c>
      <c r="AN510" s="27">
        <f t="shared" si="115"/>
        <v>2.2820331936580167E-2</v>
      </c>
      <c r="AO510" s="27">
        <f t="shared" si="115"/>
        <v>2.3344489362920589E-2</v>
      </c>
      <c r="AP510" s="27">
        <f t="shared" si="115"/>
        <v>2.3882176172104322E-2</v>
      </c>
      <c r="AQ510" s="27">
        <f t="shared" si="115"/>
        <v>2.443580870246171E-2</v>
      </c>
      <c r="AR510" s="27">
        <f t="shared" si="115"/>
        <v>2.5009957720029383E-2</v>
      </c>
      <c r="AS510" s="27">
        <f t="shared" si="115"/>
        <v>2.5627752007025998E-2</v>
      </c>
      <c r="AT510" s="27">
        <f t="shared" si="115"/>
        <v>2.6027626022522357E-2</v>
      </c>
      <c r="AU510" s="27">
        <f t="shared" si="115"/>
        <v>2.6394235289199042E-2</v>
      </c>
      <c r="AV510" s="27">
        <f t="shared" si="115"/>
        <v>2.6766346449901193E-2</v>
      </c>
      <c r="AW510" s="27">
        <f t="shared" si="115"/>
        <v>2.7129958541123631E-2</v>
      </c>
      <c r="AY510" s="79"/>
    </row>
    <row r="511" spans="1:51" x14ac:dyDescent="0.25">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7.3768889900085552E-2</v>
      </c>
      <c r="O511" s="27">
        <f t="shared" si="115"/>
        <v>7.3504831661853232E-2</v>
      </c>
      <c r="P511" s="27">
        <f t="shared" si="115"/>
        <v>7.2548895925592424E-2</v>
      </c>
      <c r="Q511" s="27">
        <f t="shared" si="115"/>
        <v>7.2146468817327475E-2</v>
      </c>
      <c r="R511" s="27">
        <f t="shared" si="115"/>
        <v>7.1835339545248775E-2</v>
      </c>
      <c r="S511" s="27">
        <f t="shared" si="115"/>
        <v>6.1522423544714912E-2</v>
      </c>
      <c r="T511" s="27">
        <f t="shared" si="115"/>
        <v>6.4004023657889819E-2</v>
      </c>
      <c r="U511" s="27">
        <f t="shared" si="115"/>
        <v>6.5587602343638293E-2</v>
      </c>
      <c r="V511" s="27">
        <f t="shared" si="115"/>
        <v>6.688082458923722E-2</v>
      </c>
      <c r="W511" s="27">
        <f t="shared" si="115"/>
        <v>6.8366878842793452E-2</v>
      </c>
      <c r="X511" s="27">
        <f t="shared" si="115"/>
        <v>6.9647118052389267E-2</v>
      </c>
      <c r="Y511" s="27">
        <f t="shared" si="115"/>
        <v>7.0571206107264792E-2</v>
      </c>
      <c r="Z511" s="27">
        <f t="shared" si="115"/>
        <v>7.1525218521576464E-2</v>
      </c>
      <c r="AA511" s="27">
        <f t="shared" si="115"/>
        <v>7.2586832113789121E-2</v>
      </c>
      <c r="AB511" s="27">
        <f t="shared" si="115"/>
        <v>7.4557886150618743E-2</v>
      </c>
      <c r="AC511" s="27">
        <f t="shared" si="115"/>
        <v>7.6177675394902652E-2</v>
      </c>
      <c r="AD511" s="27">
        <f t="shared" si="115"/>
        <v>7.8399439915431052E-2</v>
      </c>
      <c r="AE511" s="27">
        <f t="shared" si="115"/>
        <v>8.0777486063600953E-2</v>
      </c>
      <c r="AF511" s="27">
        <f t="shared" si="115"/>
        <v>8.3834503354578829E-2</v>
      </c>
      <c r="AG511" s="27">
        <f t="shared" si="115"/>
        <v>8.7239829179302425E-2</v>
      </c>
      <c r="AH511" s="27">
        <f t="shared" si="115"/>
        <v>8.9673575640646125E-2</v>
      </c>
      <c r="AI511" s="27">
        <f t="shared" si="115"/>
        <v>9.2118311838072203E-2</v>
      </c>
      <c r="AJ511" s="27">
        <f t="shared" si="115"/>
        <v>9.4929593803870282E-2</v>
      </c>
      <c r="AK511" s="27">
        <f t="shared" si="115"/>
        <v>9.7726451573937681E-2</v>
      </c>
      <c r="AL511" s="27">
        <f t="shared" si="115"/>
        <v>0.10092104305905919</v>
      </c>
      <c r="AM511" s="27">
        <f t="shared" si="115"/>
        <v>0.10400801619055049</v>
      </c>
      <c r="AN511" s="27">
        <f t="shared" si="115"/>
        <v>0.10772539868434468</v>
      </c>
      <c r="AO511" s="27">
        <f t="shared" si="115"/>
        <v>0.11149899900241261</v>
      </c>
      <c r="AP511" s="27">
        <f t="shared" si="115"/>
        <v>0.11540402189882226</v>
      </c>
      <c r="AQ511" s="27">
        <f t="shared" si="115"/>
        <v>0.11946470499309121</v>
      </c>
      <c r="AR511" s="27">
        <f t="shared" si="115"/>
        <v>0.1237272087677765</v>
      </c>
      <c r="AS511" s="27">
        <f t="shared" si="115"/>
        <v>0.1284260581018743</v>
      </c>
      <c r="AT511" s="27">
        <f t="shared" si="115"/>
        <v>0.13085887365882637</v>
      </c>
      <c r="AU511" s="27">
        <f t="shared" si="115"/>
        <v>0.13295649250534683</v>
      </c>
      <c r="AV511" s="27">
        <f t="shared" si="115"/>
        <v>0.13512033224978132</v>
      </c>
      <c r="AW511" s="27">
        <f t="shared" si="115"/>
        <v>0.13720796514843811</v>
      </c>
      <c r="AY511" s="79"/>
    </row>
    <row r="512" spans="1:51" x14ac:dyDescent="0.25">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6.6038726306154443</v>
      </c>
      <c r="U512" s="22">
        <f t="shared" si="116"/>
        <v>6.6020002997082523</v>
      </c>
      <c r="V512" s="22">
        <f t="shared" si="116"/>
        <v>6.6005457366448876</v>
      </c>
      <c r="W512" s="22">
        <f t="shared" si="116"/>
        <v>6.5992350562914988</v>
      </c>
      <c r="X512" s="22">
        <f t="shared" si="116"/>
        <v>6.5978486389847708</v>
      </c>
      <c r="Y512" s="22">
        <f t="shared" si="116"/>
        <v>6.5965639810393304</v>
      </c>
      <c r="Z512" s="22">
        <f t="shared" si="116"/>
        <v>6.5954708141501044</v>
      </c>
      <c r="AA512" s="22">
        <f t="shared" si="116"/>
        <v>6.5943979304985572</v>
      </c>
      <c r="AB512" s="22">
        <f t="shared" si="116"/>
        <v>6.5933117474876308</v>
      </c>
      <c r="AC512" s="22">
        <f t="shared" si="116"/>
        <v>6.5918690289756237</v>
      </c>
      <c r="AD512" s="22">
        <f t="shared" si="116"/>
        <v>6.5906148508337079</v>
      </c>
      <c r="AE512" s="22">
        <f t="shared" si="116"/>
        <v>6.5891273982698468</v>
      </c>
      <c r="AF512" s="22">
        <f t="shared" si="116"/>
        <v>6.5875995086839829</v>
      </c>
      <c r="AG512" s="22">
        <f t="shared" si="116"/>
        <v>6.5858199666465369</v>
      </c>
      <c r="AH512" s="22">
        <f t="shared" si="116"/>
        <v>6.5839334830622374</v>
      </c>
      <c r="AI512" s="22">
        <f t="shared" si="116"/>
        <v>6.5824663418886864</v>
      </c>
      <c r="AJ512" s="22">
        <f t="shared" si="116"/>
        <v>6.5810171831654198</v>
      </c>
      <c r="AK512" s="22">
        <f t="shared" si="116"/>
        <v>6.579448658451339</v>
      </c>
      <c r="AL512" s="22">
        <f t="shared" si="116"/>
        <v>6.5779106785147636</v>
      </c>
      <c r="AM512" s="22">
        <f t="shared" si="116"/>
        <v>6.5762480803267822</v>
      </c>
      <c r="AN512" s="22">
        <f t="shared" si="116"/>
        <v>6.5746531158775889</v>
      </c>
      <c r="AO512" s="22">
        <f t="shared" si="116"/>
        <v>6.5728549113125228</v>
      </c>
      <c r="AP512" s="22">
        <f t="shared" si="116"/>
        <v>6.5710686783120691</v>
      </c>
      <c r="AQ512" s="22">
        <f t="shared" si="116"/>
        <v>6.5692681387611636</v>
      </c>
      <c r="AR512" s="22">
        <f t="shared" si="116"/>
        <v>6.5674463585813401</v>
      </c>
      <c r="AS512" s="22">
        <f t="shared" si="116"/>
        <v>6.5655895511841793</v>
      </c>
      <c r="AT512" s="22">
        <f t="shared" si="116"/>
        <v>6.563622195406432</v>
      </c>
      <c r="AU512" s="22">
        <f t="shared" si="116"/>
        <v>6.5624320815905026</v>
      </c>
      <c r="AV512" s="22">
        <f t="shared" si="116"/>
        <v>6.5613664431071133</v>
      </c>
      <c r="AW512" s="22">
        <f t="shared" si="116"/>
        <v>6.5602928481299632</v>
      </c>
      <c r="AY512" s="79"/>
    </row>
    <row r="513" spans="1:51" x14ac:dyDescent="0.25">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4.3585559362061953E-2</v>
      </c>
      <c r="U513" s="22">
        <f t="shared" si="117"/>
        <v>4.3573201978074474E-2</v>
      </c>
      <c r="V513" s="22">
        <f t="shared" si="117"/>
        <v>4.3563601861856267E-2</v>
      </c>
      <c r="W513" s="22">
        <f t="shared" si="117"/>
        <v>4.3554951371523903E-2</v>
      </c>
      <c r="X513" s="22">
        <f t="shared" si="117"/>
        <v>4.3545801017299497E-2</v>
      </c>
      <c r="Y513" s="22">
        <f t="shared" si="117"/>
        <v>4.3537322274859583E-2</v>
      </c>
      <c r="Z513" s="22">
        <f t="shared" si="117"/>
        <v>4.3530107373390685E-2</v>
      </c>
      <c r="AA513" s="22">
        <f t="shared" si="116"/>
        <v>4.3523026341290488E-2</v>
      </c>
      <c r="AB513" s="22">
        <f t="shared" si="116"/>
        <v>4.351585753341837E-2</v>
      </c>
      <c r="AC513" s="22">
        <f t="shared" si="116"/>
        <v>4.3506335591239127E-2</v>
      </c>
      <c r="AD513" s="22">
        <f t="shared" si="116"/>
        <v>4.3498058015502487E-2</v>
      </c>
      <c r="AE513" s="22">
        <f t="shared" si="116"/>
        <v>4.3488240828581E-2</v>
      </c>
      <c r="AF513" s="22">
        <f t="shared" si="116"/>
        <v>4.3478156757314292E-2</v>
      </c>
      <c r="AG513" s="22">
        <f t="shared" si="116"/>
        <v>4.3466411779867153E-2</v>
      </c>
      <c r="AH513" s="22">
        <f t="shared" si="116"/>
        <v>4.3453960988210777E-2</v>
      </c>
      <c r="AI513" s="22">
        <f t="shared" si="116"/>
        <v>4.344427785646534E-2</v>
      </c>
      <c r="AJ513" s="22">
        <f t="shared" si="116"/>
        <v>4.3434713408891774E-2</v>
      </c>
      <c r="AK513" s="22">
        <f t="shared" si="116"/>
        <v>4.3424361145778849E-2</v>
      </c>
      <c r="AL513" s="22">
        <f t="shared" si="116"/>
        <v>4.3414210478197442E-2</v>
      </c>
      <c r="AM513" s="22">
        <f t="shared" si="116"/>
        <v>4.340323733015676E-2</v>
      </c>
      <c r="AN513" s="22">
        <f t="shared" si="116"/>
        <v>4.3392710564792096E-2</v>
      </c>
      <c r="AO513" s="22">
        <f t="shared" si="116"/>
        <v>4.3380842414662654E-2</v>
      </c>
      <c r="AP513" s="22">
        <f t="shared" si="116"/>
        <v>4.3369053276859658E-2</v>
      </c>
      <c r="AQ513" s="22">
        <f t="shared" si="116"/>
        <v>4.33571697158237E-2</v>
      </c>
      <c r="AR513" s="22">
        <f t="shared" si="116"/>
        <v>4.3345145966636849E-2</v>
      </c>
      <c r="AS513" s="22">
        <f t="shared" si="116"/>
        <v>4.3332891037815582E-2</v>
      </c>
      <c r="AT513" s="22">
        <f t="shared" si="116"/>
        <v>4.3319906489682453E-2</v>
      </c>
      <c r="AU513" s="22">
        <f t="shared" si="116"/>
        <v>4.3312051738497316E-2</v>
      </c>
      <c r="AV513" s="22">
        <f t="shared" si="116"/>
        <v>4.3305018524506952E-2</v>
      </c>
      <c r="AW513" s="22">
        <f t="shared" si="116"/>
        <v>4.329793279765777E-2</v>
      </c>
      <c r="AY513" s="79"/>
    </row>
    <row r="514" spans="1:51" x14ac:dyDescent="0.25">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2.9687836447274525</v>
      </c>
      <c r="U514" s="22">
        <f t="shared" si="116"/>
        <v>2.9827616944621238</v>
      </c>
      <c r="V514" s="22">
        <f t="shared" si="116"/>
        <v>2.9936208619115394</v>
      </c>
      <c r="W514" s="22">
        <f t="shared" si="116"/>
        <v>3.0034058604369305</v>
      </c>
      <c r="X514" s="22">
        <f t="shared" si="116"/>
        <v>3.0137562797949689</v>
      </c>
      <c r="Y514" s="22">
        <f t="shared" si="116"/>
        <v>3.0233470057635605</v>
      </c>
      <c r="Z514" s="22">
        <f t="shared" si="116"/>
        <v>3.0315081385458087</v>
      </c>
      <c r="AA514" s="22">
        <f t="shared" si="116"/>
        <v>3.0395178450475924</v>
      </c>
      <c r="AB514" s="22">
        <f t="shared" si="116"/>
        <v>3.0476268390770955</v>
      </c>
      <c r="AC514" s="22">
        <f t="shared" si="116"/>
        <v>3.0583975799950118</v>
      </c>
      <c r="AD514" s="22">
        <f t="shared" si="116"/>
        <v>3.0677607563312392</v>
      </c>
      <c r="AE514" s="22">
        <f t="shared" si="116"/>
        <v>3.0788654632159864</v>
      </c>
      <c r="AF514" s="22">
        <f t="shared" si="116"/>
        <v>3.0902720562163175</v>
      </c>
      <c r="AG514" s="22">
        <f t="shared" si="116"/>
        <v>3.1035573825487459</v>
      </c>
      <c r="AH514" s="22">
        <f t="shared" si="116"/>
        <v>3.1176410903290788</v>
      </c>
      <c r="AI514" s="22">
        <f t="shared" si="116"/>
        <v>3.1285941607574355</v>
      </c>
      <c r="AJ514" s="22">
        <f t="shared" si="116"/>
        <v>3.1394129816343725</v>
      </c>
      <c r="AK514" s="22">
        <f t="shared" si="116"/>
        <v>3.1511229397295222</v>
      </c>
      <c r="AL514" s="22">
        <f t="shared" si="116"/>
        <v>3.1626048631234003</v>
      </c>
      <c r="AM514" s="22">
        <f t="shared" si="116"/>
        <v>3.175017134945163</v>
      </c>
      <c r="AN514" s="22">
        <f t="shared" si="116"/>
        <v>3.1869244811894806</v>
      </c>
      <c r="AO514" s="22">
        <f t="shared" si="116"/>
        <v>3.2003491342500197</v>
      </c>
      <c r="AP514" s="22">
        <f t="shared" si="116"/>
        <v>3.2136844125505233</v>
      </c>
      <c r="AQ514" s="22">
        <f t="shared" si="116"/>
        <v>3.2271264976515699</v>
      </c>
      <c r="AR514" s="22">
        <f t="shared" si="116"/>
        <v>3.2407271565208888</v>
      </c>
      <c r="AS514" s="22">
        <f t="shared" si="116"/>
        <v>3.2545893141371054</v>
      </c>
      <c r="AT514" s="22">
        <f t="shared" si="116"/>
        <v>3.2692767803331204</v>
      </c>
      <c r="AU514" s="22">
        <f t="shared" si="116"/>
        <v>3.2781616788545787</v>
      </c>
      <c r="AV514" s="22">
        <f t="shared" si="116"/>
        <v>3.2861172959213882</v>
      </c>
      <c r="AW514" s="22">
        <f t="shared" si="116"/>
        <v>3.2941323128865223</v>
      </c>
      <c r="AY514" s="79"/>
    </row>
    <row r="515" spans="1:51" x14ac:dyDescent="0.25">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0.31968010861233076</v>
      </c>
      <c r="T515" s="22">
        <f t="shared" si="116"/>
        <v>0.32392765614215169</v>
      </c>
      <c r="U515" s="22">
        <f t="shared" si="116"/>
        <v>0.32739617845871238</v>
      </c>
      <c r="V515" s="22">
        <f t="shared" si="116"/>
        <v>0.33063338453789975</v>
      </c>
      <c r="W515" s="22">
        <f t="shared" si="116"/>
        <v>0.33414639119614431</v>
      </c>
      <c r="X515" s="22">
        <f t="shared" si="116"/>
        <v>0.33751788695690949</v>
      </c>
      <c r="Y515" s="22">
        <f t="shared" si="116"/>
        <v>0.34040191465491848</v>
      </c>
      <c r="Z515" s="22">
        <f t="shared" si="116"/>
        <v>0.3431942504394786</v>
      </c>
      <c r="AA515" s="22">
        <f t="shared" si="116"/>
        <v>0.34597042855697163</v>
      </c>
      <c r="AB515" s="22">
        <f t="shared" si="116"/>
        <v>0.34957490934386631</v>
      </c>
      <c r="AC515" s="22">
        <f t="shared" si="116"/>
        <v>0.3526702704786846</v>
      </c>
      <c r="AD515" s="22">
        <f t="shared" si="116"/>
        <v>0.3563873295145874</v>
      </c>
      <c r="AE515" s="22">
        <f t="shared" si="116"/>
        <v>0.36025239184903957</v>
      </c>
      <c r="AF515" s="22">
        <f t="shared" si="116"/>
        <v>0.36482462136927823</v>
      </c>
      <c r="AG515" s="22">
        <f t="shared" si="116"/>
        <v>0.36975202467300455</v>
      </c>
      <c r="AH515" s="22">
        <f t="shared" si="116"/>
        <v>0.37361223702776947</v>
      </c>
      <c r="AI515" s="22">
        <f t="shared" si="116"/>
        <v>0.37747166766354751</v>
      </c>
      <c r="AJ515" s="22">
        <f t="shared" si="116"/>
        <v>0.38171382309222268</v>
      </c>
      <c r="AK515" s="22">
        <f t="shared" si="116"/>
        <v>0.38592596912209542</v>
      </c>
      <c r="AL515" s="22">
        <f t="shared" si="116"/>
        <v>0.39055519096966618</v>
      </c>
      <c r="AM515" s="22">
        <f t="shared" si="116"/>
        <v>0.3950511035425246</v>
      </c>
      <c r="AN515" s="22">
        <f t="shared" si="116"/>
        <v>0.40022355366595341</v>
      </c>
      <c r="AO515" s="22">
        <f t="shared" si="116"/>
        <v>0.40544584963378466</v>
      </c>
      <c r="AP515" s="22">
        <f t="shared" si="116"/>
        <v>0.41079965312136668</v>
      </c>
      <c r="AQ515" s="22">
        <f t="shared" si="116"/>
        <v>0.41631126436204158</v>
      </c>
      <c r="AR515" s="22">
        <f t="shared" si="116"/>
        <v>0.42203151737939537</v>
      </c>
      <c r="AS515" s="22">
        <f t="shared" si="116"/>
        <v>0.4282251024364947</v>
      </c>
      <c r="AT515" s="22">
        <f t="shared" si="116"/>
        <v>0.43189252550445045</v>
      </c>
      <c r="AU515" s="22">
        <f t="shared" si="116"/>
        <v>0.43516476876819987</v>
      </c>
      <c r="AV515" s="22">
        <f t="shared" si="116"/>
        <v>0.43848615061669027</v>
      </c>
      <c r="AW515" s="22">
        <f t="shared" si="116"/>
        <v>0.44169691910607789</v>
      </c>
      <c r="AY515" s="79"/>
    </row>
    <row r="516" spans="1:51" x14ac:dyDescent="0.25">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0.93473529144998713</v>
      </c>
      <c r="T516" s="22">
        <f t="shared" si="116"/>
        <v>0.94715499624635147</v>
      </c>
      <c r="U516" s="22">
        <f t="shared" si="116"/>
        <v>0.95729685409463872</v>
      </c>
      <c r="V516" s="22">
        <f t="shared" si="116"/>
        <v>0.96676235002758171</v>
      </c>
      <c r="W516" s="22">
        <f t="shared" si="116"/>
        <v>0.97703427879041316</v>
      </c>
      <c r="X516" s="22">
        <f t="shared" si="116"/>
        <v>0.9868924338262115</v>
      </c>
      <c r="Y516" s="22">
        <f t="shared" si="116"/>
        <v>0.99532524649807341</v>
      </c>
      <c r="Z516" s="22">
        <f t="shared" si="116"/>
        <v>1.0034899546957057</v>
      </c>
      <c r="AA516" s="22">
        <f t="shared" si="116"/>
        <v>1.0116074183472172</v>
      </c>
      <c r="AB516" s="22">
        <f t="shared" si="116"/>
        <v>1.0221468147878938</v>
      </c>
      <c r="AC516" s="22">
        <f t="shared" si="116"/>
        <v>1.0311975602504651</v>
      </c>
      <c r="AD516" s="22">
        <f t="shared" si="116"/>
        <v>1.0420661321999158</v>
      </c>
      <c r="AE516" s="22">
        <f t="shared" si="116"/>
        <v>1.0533674614673172</v>
      </c>
      <c r="AF516" s="22">
        <f t="shared" si="116"/>
        <v>1.0667365269112958</v>
      </c>
      <c r="AG516" s="22">
        <f t="shared" si="116"/>
        <v>1.0811441101143711</v>
      </c>
      <c r="AH516" s="22">
        <f t="shared" si="116"/>
        <v>1.0924312581829603</v>
      </c>
      <c r="AI516" s="22">
        <f t="shared" si="116"/>
        <v>1.1037161205280859</v>
      </c>
      <c r="AJ516" s="22">
        <f t="shared" si="116"/>
        <v>1.1161200589783429</v>
      </c>
      <c r="AK516" s="22">
        <f t="shared" si="116"/>
        <v>1.1284362508238528</v>
      </c>
      <c r="AL516" s="22">
        <f t="shared" si="116"/>
        <v>1.1419719601667295</v>
      </c>
      <c r="AM516" s="22">
        <f t="shared" si="116"/>
        <v>1.1551178770877626</v>
      </c>
      <c r="AN516" s="22">
        <f t="shared" si="116"/>
        <v>1.170241970027486</v>
      </c>
      <c r="AO516" s="22">
        <f t="shared" si="116"/>
        <v>1.1855118107589548</v>
      </c>
      <c r="AP516" s="22">
        <f t="shared" si="116"/>
        <v>1.2011661756334349</v>
      </c>
      <c r="AQ516" s="22">
        <f t="shared" si="116"/>
        <v>1.2172819657643086</v>
      </c>
      <c r="AR516" s="22">
        <f t="shared" si="116"/>
        <v>1.2340078183503638</v>
      </c>
      <c r="AS516" s="22">
        <f t="shared" si="116"/>
        <v>1.252117679982351</v>
      </c>
      <c r="AT516" s="22">
        <f t="shared" si="116"/>
        <v>1.2628411178126768</v>
      </c>
      <c r="AU516" s="22">
        <f t="shared" si="116"/>
        <v>1.2724090614489361</v>
      </c>
      <c r="AV516" s="22">
        <f t="shared" si="116"/>
        <v>1.2821206848703677</v>
      </c>
      <c r="AW516" s="22">
        <f t="shared" si="116"/>
        <v>1.291508878063663</v>
      </c>
      <c r="AY516" s="79"/>
    </row>
    <row r="517" spans="1:51" x14ac:dyDescent="0.25">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5.0003067694716963E-2</v>
      </c>
      <c r="T517" s="22">
        <f t="shared" si="116"/>
        <v>5.0667451874239773E-2</v>
      </c>
      <c r="U517" s="22">
        <f t="shared" si="116"/>
        <v>5.1209984085419519E-2</v>
      </c>
      <c r="V517" s="22">
        <f t="shared" si="116"/>
        <v>5.1716334747717502E-2</v>
      </c>
      <c r="W517" s="22">
        <f t="shared" si="116"/>
        <v>5.2265825019435407E-2</v>
      </c>
      <c r="X517" s="22">
        <f t="shared" si="116"/>
        <v>5.2793180729772807E-2</v>
      </c>
      <c r="Y517" s="22">
        <f t="shared" si="116"/>
        <v>5.3244288660269229E-2</v>
      </c>
      <c r="Z517" s="22">
        <f t="shared" si="116"/>
        <v>5.3681054513070738E-2</v>
      </c>
      <c r="AA517" s="22">
        <f t="shared" si="116"/>
        <v>5.4115293049037755E-2</v>
      </c>
      <c r="AB517" s="22">
        <f t="shared" si="116"/>
        <v>5.4679091333434515E-2</v>
      </c>
      <c r="AC517" s="22">
        <f t="shared" si="116"/>
        <v>5.5163255184090626E-2</v>
      </c>
      <c r="AD517" s="22">
        <f t="shared" si="116"/>
        <v>5.5744662502188423E-2</v>
      </c>
      <c r="AE517" s="22">
        <f t="shared" si="116"/>
        <v>5.6349219896744011E-2</v>
      </c>
      <c r="AF517" s="22">
        <f t="shared" si="116"/>
        <v>5.7064389518052927E-2</v>
      </c>
      <c r="AG517" s="22">
        <f t="shared" si="116"/>
        <v>5.7835113983910093E-2</v>
      </c>
      <c r="AH517" s="22">
        <f t="shared" si="116"/>
        <v>5.8438912764288295E-2</v>
      </c>
      <c r="AI517" s="22">
        <f t="shared" si="116"/>
        <v>5.9042589271348977E-2</v>
      </c>
      <c r="AJ517" s="22">
        <f t="shared" si="116"/>
        <v>5.9706130040251763E-2</v>
      </c>
      <c r="AK517" s="22">
        <f t="shared" si="116"/>
        <v>6.0364976860549799E-2</v>
      </c>
      <c r="AL517" s="22">
        <f t="shared" si="116"/>
        <v>6.1089060990847217E-2</v>
      </c>
      <c r="AM517" s="22">
        <f t="shared" si="116"/>
        <v>6.1792293424375935E-2</v>
      </c>
      <c r="AN517" s="22">
        <f t="shared" si="116"/>
        <v>6.2601347121185702E-2</v>
      </c>
      <c r="AO517" s="22">
        <f t="shared" si="116"/>
        <v>6.3418197503071622E-2</v>
      </c>
      <c r="AP517" s="22">
        <f t="shared" si="116"/>
        <v>6.4255617758513336E-2</v>
      </c>
      <c r="AQ517" s="22">
        <f t="shared" si="116"/>
        <v>6.511772166347865E-2</v>
      </c>
      <c r="AR517" s="22">
        <f t="shared" si="116"/>
        <v>6.60124604700289E-2</v>
      </c>
      <c r="AS517" s="22">
        <f t="shared" si="116"/>
        <v>6.6981235956960095E-2</v>
      </c>
      <c r="AT517" s="22">
        <f t="shared" si="116"/>
        <v>6.7554879418006794E-2</v>
      </c>
      <c r="AU517" s="22">
        <f t="shared" si="116"/>
        <v>6.8066710454792581E-2</v>
      </c>
      <c r="AV517" s="22">
        <f t="shared" si="116"/>
        <v>6.8586227549963075E-2</v>
      </c>
      <c r="AW517" s="22">
        <f t="shared" si="116"/>
        <v>6.9088442951552573E-2</v>
      </c>
      <c r="AY517" s="79"/>
    </row>
    <row r="518" spans="1:51" x14ac:dyDescent="0.25">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0.31716014402466536</v>
      </c>
      <c r="T518" s="22">
        <f t="shared" si="116"/>
        <v>0.32328308072599266</v>
      </c>
      <c r="U518" s="22">
        <f t="shared" si="116"/>
        <v>0.32647086551103383</v>
      </c>
      <c r="V518" s="22">
        <f t="shared" si="116"/>
        <v>0.32866044844920544</v>
      </c>
      <c r="W518" s="22">
        <f t="shared" si="116"/>
        <v>0.33139094012348869</v>
      </c>
      <c r="X518" s="22">
        <f t="shared" si="116"/>
        <v>0.33341612177624913</v>
      </c>
      <c r="Y518" s="22">
        <f t="shared" si="116"/>
        <v>0.33413385983697208</v>
      </c>
      <c r="Z518" s="22">
        <f t="shared" si="116"/>
        <v>0.33474067938515217</v>
      </c>
      <c r="AA518" s="22">
        <f t="shared" si="116"/>
        <v>0.33546478762930149</v>
      </c>
      <c r="AB518" s="22">
        <f t="shared" si="116"/>
        <v>0.33864713703056865</v>
      </c>
      <c r="AC518" s="22">
        <f t="shared" si="116"/>
        <v>0.34054413544859091</v>
      </c>
      <c r="AD518" s="22">
        <f t="shared" si="116"/>
        <v>0.34113715015468332</v>
      </c>
      <c r="AE518" s="22">
        <f t="shared" si="116"/>
        <v>0.34188351434429171</v>
      </c>
      <c r="AF518" s="22">
        <f t="shared" si="116"/>
        <v>0.34418454494556988</v>
      </c>
      <c r="AG518" s="22">
        <f t="shared" si="116"/>
        <v>0.34704609676200554</v>
      </c>
      <c r="AH518" s="22">
        <f t="shared" si="116"/>
        <v>0.34696414132761055</v>
      </c>
      <c r="AI518" s="22">
        <f t="shared" si="116"/>
        <v>0.34663007691914877</v>
      </c>
      <c r="AJ518" s="22">
        <f t="shared" si="116"/>
        <v>0.34693506279805453</v>
      </c>
      <c r="AK518" s="22">
        <f t="shared" si="116"/>
        <v>0.34688917296128385</v>
      </c>
      <c r="AL518" s="22">
        <f t="shared" si="116"/>
        <v>0.34748497141450885</v>
      </c>
      <c r="AM518" s="22">
        <f t="shared" si="116"/>
        <v>0.34747897379550696</v>
      </c>
      <c r="AN518" s="22">
        <f t="shared" si="116"/>
        <v>0.350361208748599</v>
      </c>
      <c r="AO518" s="22">
        <f t="shared" si="116"/>
        <v>0.35305662307964036</v>
      </c>
      <c r="AP518" s="22">
        <f t="shared" si="116"/>
        <v>0.35572809931250632</v>
      </c>
      <c r="AQ518" s="22">
        <f t="shared" si="116"/>
        <v>0.35841543532821873</v>
      </c>
      <c r="AR518" s="22">
        <f t="shared" si="116"/>
        <v>0.36120143084067557</v>
      </c>
      <c r="AS518" s="22">
        <f t="shared" si="116"/>
        <v>0.36455847124782131</v>
      </c>
      <c r="AT518" s="22">
        <f t="shared" si="116"/>
        <v>0.36289186895772552</v>
      </c>
      <c r="AU518" s="22">
        <f t="shared" si="116"/>
        <v>0.36036284335831015</v>
      </c>
      <c r="AV518" s="22">
        <f t="shared" si="116"/>
        <v>0.3578052594793722</v>
      </c>
      <c r="AW518" s="22">
        <f t="shared" si="116"/>
        <v>0.35493794143155283</v>
      </c>
      <c r="AY518" s="79"/>
    </row>
    <row r="519" spans="1:51" x14ac:dyDescent="0.25">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2.1093530282794659</v>
      </c>
      <c r="T519" s="22">
        <f t="shared" si="118"/>
        <v>2.1500751534147855</v>
      </c>
      <c r="U519" s="22">
        <f t="shared" si="118"/>
        <v>2.171276315088198</v>
      </c>
      <c r="V519" s="22">
        <f t="shared" si="118"/>
        <v>2.185838685197798</v>
      </c>
      <c r="W519" s="22">
        <f t="shared" si="118"/>
        <v>2.2039985044258832</v>
      </c>
      <c r="X519" s="22">
        <f t="shared" si="118"/>
        <v>2.2174674825826526</v>
      </c>
      <c r="Y519" s="22">
        <f t="shared" si="118"/>
        <v>2.2222409794435314</v>
      </c>
      <c r="Z519" s="22">
        <f t="shared" si="118"/>
        <v>2.2262767849370273</v>
      </c>
      <c r="AA519" s="22">
        <f t="shared" si="118"/>
        <v>2.2310926482993536</v>
      </c>
      <c r="AB519" s="22">
        <f t="shared" si="118"/>
        <v>2.252257660590697</v>
      </c>
      <c r="AC519" s="22">
        <f t="shared" si="118"/>
        <v>2.2648741240180348</v>
      </c>
      <c r="AD519" s="22">
        <f t="shared" si="118"/>
        <v>2.2688181169492934</v>
      </c>
      <c r="AE519" s="22">
        <f t="shared" si="118"/>
        <v>2.2737819990549455</v>
      </c>
      <c r="AF519" s="22">
        <f t="shared" si="118"/>
        <v>2.2890855797803722</v>
      </c>
      <c r="AG519" s="22">
        <f t="shared" si="118"/>
        <v>2.3081170473316921</v>
      </c>
      <c r="AH519" s="22">
        <f t="shared" si="118"/>
        <v>2.3075719821746032</v>
      </c>
      <c r="AI519" s="22">
        <f t="shared" si="118"/>
        <v>2.3053502030989375</v>
      </c>
      <c r="AJ519" s="22">
        <f t="shared" si="118"/>
        <v>2.3073785881257849</v>
      </c>
      <c r="AK519" s="22">
        <f t="shared" si="118"/>
        <v>2.3070733862648853</v>
      </c>
      <c r="AL519" s="22">
        <f t="shared" si="118"/>
        <v>2.3110358932041457</v>
      </c>
      <c r="AM519" s="22">
        <f t="shared" si="118"/>
        <v>2.3109960045357774</v>
      </c>
      <c r="AN519" s="22">
        <f t="shared" si="118"/>
        <v>2.3301650304712846</v>
      </c>
      <c r="AO519" s="22">
        <f t="shared" si="118"/>
        <v>2.348091559036638</v>
      </c>
      <c r="AP519" s="22">
        <f t="shared" si="118"/>
        <v>2.3658588812804267</v>
      </c>
      <c r="AQ519" s="22">
        <f t="shared" si="118"/>
        <v>2.383731682985001</v>
      </c>
      <c r="AR519" s="22">
        <f t="shared" si="118"/>
        <v>2.4022606443998904</v>
      </c>
      <c r="AS519" s="22">
        <f t="shared" si="118"/>
        <v>2.4245874830089655</v>
      </c>
      <c r="AT519" s="22">
        <f t="shared" si="118"/>
        <v>2.4135033267750163</v>
      </c>
      <c r="AU519" s="22">
        <f t="shared" si="118"/>
        <v>2.3966834081716617</v>
      </c>
      <c r="AV519" s="22">
        <f t="shared" si="118"/>
        <v>2.3796735555727282</v>
      </c>
      <c r="AW519" s="22">
        <f t="shared" si="118"/>
        <v>2.3606037382543885</v>
      </c>
      <c r="AY519" s="79"/>
    </row>
    <row r="520" spans="1:51" x14ac:dyDescent="0.25">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0.37917034791782095</v>
      </c>
      <c r="O520" s="22">
        <f t="shared" si="118"/>
        <v>0.38707850955818845</v>
      </c>
      <c r="P520" s="22">
        <f t="shared" si="118"/>
        <v>0.39252728601928993</v>
      </c>
      <c r="Q520" s="22">
        <f t="shared" si="118"/>
        <v>0.39996713645364929</v>
      </c>
      <c r="R520" s="22">
        <f t="shared" si="118"/>
        <v>0.40776627193753145</v>
      </c>
      <c r="S520" s="22">
        <f t="shared" si="118"/>
        <v>0.37667603209003642</v>
      </c>
      <c r="T520" s="22">
        <f t="shared" si="118"/>
        <v>0.39319829349368901</v>
      </c>
      <c r="U520" s="22">
        <f t="shared" si="118"/>
        <v>0.40651073850091568</v>
      </c>
      <c r="V520" s="22">
        <f t="shared" si="118"/>
        <v>0.41883777618681156</v>
      </c>
      <c r="W520" s="22">
        <f t="shared" si="118"/>
        <v>0.43210834173546991</v>
      </c>
      <c r="X520" s="22">
        <f t="shared" si="118"/>
        <v>0.44471820797584138</v>
      </c>
      <c r="Y520" s="22">
        <f t="shared" si="118"/>
        <v>0.45579202561855575</v>
      </c>
      <c r="Z520" s="22">
        <f t="shared" si="118"/>
        <v>0.46688767864773401</v>
      </c>
      <c r="AA520" s="22">
        <f t="shared" si="118"/>
        <v>0.47832794169044557</v>
      </c>
      <c r="AB520" s="22">
        <f t="shared" si="118"/>
        <v>0.49354316638117485</v>
      </c>
      <c r="AC520" s="22">
        <f t="shared" si="118"/>
        <v>0.50720133355744135</v>
      </c>
      <c r="AD520" s="22">
        <f t="shared" si="118"/>
        <v>0.52493402135851019</v>
      </c>
      <c r="AE520" s="22">
        <f t="shared" si="118"/>
        <v>0.54356227633418619</v>
      </c>
      <c r="AF520" s="22">
        <f t="shared" si="118"/>
        <v>0.56544924311344658</v>
      </c>
      <c r="AG520" s="22">
        <f t="shared" si="118"/>
        <v>0.58920311318291363</v>
      </c>
      <c r="AH520" s="22">
        <f t="shared" si="118"/>
        <v>0.6088233818930231</v>
      </c>
      <c r="AI520" s="22">
        <f t="shared" si="118"/>
        <v>0.62872949624429197</v>
      </c>
      <c r="AJ520" s="22">
        <f t="shared" si="118"/>
        <v>0.65059005797989167</v>
      </c>
      <c r="AK520" s="22">
        <f t="shared" si="118"/>
        <v>0.67265323795414922</v>
      </c>
      <c r="AL520" s="22">
        <f t="shared" si="118"/>
        <v>0.69689344896928751</v>
      </c>
      <c r="AM520" s="22">
        <f t="shared" si="118"/>
        <v>0.72091902847459577</v>
      </c>
      <c r="AN520" s="22">
        <f t="shared" si="118"/>
        <v>0.74740845957604862</v>
      </c>
      <c r="AO520" s="22">
        <f t="shared" si="118"/>
        <v>0.7744824598804716</v>
      </c>
      <c r="AP520" s="22">
        <f t="shared" si="118"/>
        <v>0.80252246420205398</v>
      </c>
      <c r="AQ520" s="22">
        <f t="shared" si="118"/>
        <v>0.8316670548177354</v>
      </c>
      <c r="AR520" s="22">
        <f t="shared" si="118"/>
        <v>0.86217101167391774</v>
      </c>
      <c r="AS520" s="22">
        <f t="shared" si="118"/>
        <v>0.89527238744022375</v>
      </c>
      <c r="AT520" s="22">
        <f t="shared" si="118"/>
        <v>0.91701769401678324</v>
      </c>
      <c r="AU520" s="22">
        <f t="shared" si="118"/>
        <v>0.93718874876960145</v>
      </c>
      <c r="AV520" s="22">
        <f t="shared" si="118"/>
        <v>0.95785603567634969</v>
      </c>
      <c r="AW520" s="22">
        <f t="shared" si="118"/>
        <v>0.97826878074522516</v>
      </c>
      <c r="AY520" s="79"/>
    </row>
    <row r="521" spans="1:51" x14ac:dyDescent="0.25">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5.8466784388382181E-2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5.9487136668657889E-2</v>
      </c>
      <c r="T521" s="22">
        <f t="shared" si="118"/>
        <v>5.9743014439685667E-2</v>
      </c>
      <c r="U521" s="22">
        <f t="shared" si="118"/>
        <v>6.0026197232317932E-2</v>
      </c>
      <c r="V521" s="22">
        <f t="shared" si="118"/>
        <v>6.0323333590007834E-2</v>
      </c>
      <c r="W521" s="22">
        <f t="shared" si="118"/>
        <v>6.0637252093937416E-2</v>
      </c>
      <c r="X521" s="22">
        <f t="shared" si="118"/>
        <v>6.0965978961068618E-2</v>
      </c>
      <c r="Y521" s="22">
        <f t="shared" si="118"/>
        <v>6.1270518649062564E-2</v>
      </c>
      <c r="Z521" s="22">
        <f t="shared" si="118"/>
        <v>6.1550646504743109E-2</v>
      </c>
      <c r="AA521" s="22">
        <f t="shared" si="118"/>
        <v>6.1805150965477944E-2</v>
      </c>
      <c r="AB521" s="22">
        <f t="shared" si="118"/>
        <v>6.2035537883044806E-2</v>
      </c>
      <c r="AC521" s="22">
        <f t="shared" si="118"/>
        <v>6.2235996387443038E-2</v>
      </c>
      <c r="AD521" s="22">
        <f t="shared" si="118"/>
        <v>6.2434208191000609E-2</v>
      </c>
      <c r="AE521" s="22">
        <f t="shared" si="118"/>
        <v>6.2627965821638196E-2</v>
      </c>
      <c r="AF521" s="22">
        <f t="shared" si="118"/>
        <v>6.2818604638054526E-2</v>
      </c>
      <c r="AG521" s="22">
        <f t="shared" si="118"/>
        <v>6.3004393420797375E-2</v>
      </c>
      <c r="AH521" s="22">
        <f t="shared" si="118"/>
        <v>6.3179994696453259E-2</v>
      </c>
      <c r="AI521" s="22">
        <f t="shared" si="118"/>
        <v>6.3351616115211687E-2</v>
      </c>
      <c r="AJ521" s="22">
        <f t="shared" si="118"/>
        <v>6.3520152973213104E-2</v>
      </c>
      <c r="AK521" s="22">
        <f t="shared" si="118"/>
        <v>6.3683816827928313E-2</v>
      </c>
      <c r="AL521" s="22">
        <f t="shared" si="118"/>
        <v>6.3843756506613461E-2</v>
      </c>
      <c r="AM521" s="22">
        <f t="shared" si="118"/>
        <v>6.3997752805793354E-2</v>
      </c>
      <c r="AN521" s="22">
        <f t="shared" si="118"/>
        <v>6.4149094607679896E-2</v>
      </c>
      <c r="AO521" s="22">
        <f t="shared" si="118"/>
        <v>6.4295347872563538E-2</v>
      </c>
      <c r="AP521" s="22">
        <f t="shared" si="118"/>
        <v>6.4436496076787406E-2</v>
      </c>
      <c r="AQ521" s="22">
        <f t="shared" si="118"/>
        <v>6.4572348091971418E-2</v>
      </c>
      <c r="AR521" s="22">
        <f t="shared" si="118"/>
        <v>6.4702808609689966E-2</v>
      </c>
      <c r="AS521" s="22">
        <f t="shared" si="118"/>
        <v>6.4829448704797399E-2</v>
      </c>
      <c r="AT521" s="22">
        <f t="shared" si="118"/>
        <v>6.4941869766295554E-2</v>
      </c>
      <c r="AU521" s="22">
        <f t="shared" si="118"/>
        <v>6.5047073413245379E-2</v>
      </c>
      <c r="AV521" s="22">
        <f t="shared" si="118"/>
        <v>6.5146352785998146E-2</v>
      </c>
      <c r="AW521" s="22">
        <f t="shared" si="118"/>
        <v>6.5238963783934262E-2</v>
      </c>
      <c r="AY521" s="79"/>
    </row>
    <row r="522" spans="1:51" x14ac:dyDescent="0.25">
      <c r="A522" s="95" t="str">
        <f t="shared" si="108"/>
        <v>PQ Organic</v>
      </c>
      <c r="B522" s="95" t="s">
        <v>968</v>
      </c>
      <c r="C522" s="95" t="s">
        <v>1127</v>
      </c>
      <c r="D522" t="s">
        <v>369</v>
      </c>
      <c r="E522" t="s">
        <v>55</v>
      </c>
      <c r="F522" t="s">
        <v>421</v>
      </c>
      <c r="G522" t="s">
        <v>1166</v>
      </c>
      <c r="H522" t="s">
        <v>1167</v>
      </c>
      <c r="I522" t="s">
        <v>139</v>
      </c>
      <c r="J522" t="s">
        <v>287</v>
      </c>
      <c r="K522" s="22">
        <f t="shared" si="117"/>
        <v>4.749693023694599E-2</v>
      </c>
      <c r="L522" s="22">
        <f t="shared" si="118"/>
        <v>4.7522611675988952E-2</v>
      </c>
      <c r="M522" s="22">
        <f t="shared" si="118"/>
        <v>4.7584015033260256E-2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4.8414443091717149E-2</v>
      </c>
      <c r="T522" s="22">
        <f t="shared" si="118"/>
        <v>4.8622692815566873E-2</v>
      </c>
      <c r="U522" s="22">
        <f t="shared" si="118"/>
        <v>4.8853165115398924E-2</v>
      </c>
      <c r="V522" s="22">
        <f t="shared" si="118"/>
        <v>4.9094993720463338E-2</v>
      </c>
      <c r="W522" s="22">
        <f t="shared" si="118"/>
        <v>4.9350480711349939E-2</v>
      </c>
      <c r="X522" s="22">
        <f t="shared" si="118"/>
        <v>4.9618019696964402E-2</v>
      </c>
      <c r="Y522" s="22">
        <f t="shared" si="118"/>
        <v>4.9865873606552896E-2</v>
      </c>
      <c r="Z522" s="22">
        <f t="shared" si="118"/>
        <v>5.009385960296743E-2</v>
      </c>
      <c r="AA522" s="22">
        <f t="shared" si="118"/>
        <v>5.0300991638914397E-2</v>
      </c>
      <c r="AB522" s="22">
        <f t="shared" si="118"/>
        <v>5.0488495273048703E-2</v>
      </c>
      <c r="AC522" s="22">
        <f t="shared" si="118"/>
        <v>5.065164124706819E-2</v>
      </c>
      <c r="AD522" s="22">
        <f t="shared" si="118"/>
        <v>5.0812958712000068E-2</v>
      </c>
      <c r="AE522" s="22">
        <f t="shared" si="118"/>
        <v>5.0970651085636066E-2</v>
      </c>
      <c r="AF522" s="22">
        <f t="shared" si="118"/>
        <v>5.1125805168440057E-2</v>
      </c>
      <c r="AG522" s="22">
        <f t="shared" si="118"/>
        <v>5.1277011983104616E-2</v>
      </c>
      <c r="AH522" s="22">
        <f t="shared" si="118"/>
        <v>5.1419927551800221E-2</v>
      </c>
      <c r="AI522" s="22">
        <f t="shared" si="118"/>
        <v>5.1559604057967945E-2</v>
      </c>
      <c r="AJ522" s="22">
        <f t="shared" si="118"/>
        <v>5.1696770150967429E-2</v>
      </c>
      <c r="AK522" s="22">
        <f t="shared" si="118"/>
        <v>5.1829970281685019E-2</v>
      </c>
      <c r="AL522" s="22">
        <f t="shared" si="118"/>
        <v>5.1960139439345784E-2</v>
      </c>
      <c r="AM522" s="22">
        <f t="shared" si="118"/>
        <v>5.2085471493979824E-2</v>
      </c>
      <c r="AN522" s="22">
        <f t="shared" si="118"/>
        <v>5.2208643148646039E-2</v>
      </c>
      <c r="AO522" s="22">
        <f t="shared" si="118"/>
        <v>5.2327673425882723E-2</v>
      </c>
      <c r="AP522" s="22">
        <f t="shared" si="118"/>
        <v>5.2442548877679275E-2</v>
      </c>
      <c r="AQ522" s="22">
        <f t="shared" si="118"/>
        <v>5.2553113951514609E-2</v>
      </c>
      <c r="AR522" s="22">
        <f t="shared" si="118"/>
        <v>5.2659291079285624E-2</v>
      </c>
      <c r="AS522" s="22">
        <f t="shared" si="118"/>
        <v>5.276235890236574E-2</v>
      </c>
      <c r="AT522" s="22">
        <f t="shared" si="118"/>
        <v>5.2853854364897902E-2</v>
      </c>
      <c r="AU522" s="22">
        <f t="shared" si="118"/>
        <v>5.2939475833059385E-2</v>
      </c>
      <c r="AV522" s="22">
        <f t="shared" si="118"/>
        <v>5.3020275747318032E-2</v>
      </c>
      <c r="AW522" s="22">
        <f t="shared" si="118"/>
        <v>5.3095648510915985E-2</v>
      </c>
      <c r="AY522" s="79"/>
    </row>
    <row r="523" spans="1:51" x14ac:dyDescent="0.25">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7.4998072258013228E-3</v>
      </c>
      <c r="T523" s="22">
        <f t="shared" si="118"/>
        <v>7.5532280635644995E-3</v>
      </c>
      <c r="U523" s="22">
        <f t="shared" si="118"/>
        <v>7.6110757519539099E-3</v>
      </c>
      <c r="V523" s="22">
        <f t="shared" si="118"/>
        <v>7.6708322973760741E-3</v>
      </c>
      <c r="W523" s="22">
        <f t="shared" si="118"/>
        <v>7.7330688655908855E-3</v>
      </c>
      <c r="X523" s="22">
        <f t="shared" si="118"/>
        <v>7.7974375833055254E-3</v>
      </c>
      <c r="Y523" s="22">
        <f t="shared" si="118"/>
        <v>7.8565987292690924E-3</v>
      </c>
      <c r="Z523" s="22">
        <f t="shared" si="118"/>
        <v>7.9105801662085577E-3</v>
      </c>
      <c r="AA523" s="22">
        <f t="shared" si="118"/>
        <v>7.9592192250792417E-3</v>
      </c>
      <c r="AB523" s="22">
        <f t="shared" si="118"/>
        <v>8.0028602477445615E-3</v>
      </c>
      <c r="AC523" s="22">
        <f t="shared" si="118"/>
        <v>8.0404712467886264E-3</v>
      </c>
      <c r="AD523" s="22">
        <f t="shared" si="118"/>
        <v>8.0772824053071957E-3</v>
      </c>
      <c r="AE523" s="22">
        <f t="shared" si="118"/>
        <v>8.1129059201156505E-3</v>
      </c>
      <c r="AF523" s="22">
        <f t="shared" si="118"/>
        <v>8.1476144925942233E-3</v>
      </c>
      <c r="AG523" s="22">
        <f t="shared" si="118"/>
        <v>8.1811075843423522E-3</v>
      </c>
      <c r="AH523" s="22">
        <f t="shared" si="118"/>
        <v>8.2124171857509403E-3</v>
      </c>
      <c r="AI523" s="22">
        <f t="shared" si="118"/>
        <v>8.2427169782868757E-3</v>
      </c>
      <c r="AJ523" s="22">
        <f t="shared" si="118"/>
        <v>8.2721896532553397E-3</v>
      </c>
      <c r="AK523" s="22">
        <f t="shared" si="118"/>
        <v>8.300520909512615E-3</v>
      </c>
      <c r="AL523" s="22">
        <f t="shared" si="118"/>
        <v>8.3279381602152681E-3</v>
      </c>
      <c r="AM523" s="22">
        <f t="shared" si="118"/>
        <v>8.3540478386607362E-3</v>
      </c>
      <c r="AN523" s="22">
        <f t="shared" si="118"/>
        <v>8.3794680727788239E-3</v>
      </c>
      <c r="AO523" s="22">
        <f t="shared" si="118"/>
        <v>8.4037647094295665E-3</v>
      </c>
      <c r="AP523" s="22">
        <f t="shared" si="118"/>
        <v>8.4269475935936072E-3</v>
      </c>
      <c r="AQ523" s="22">
        <f t="shared" si="118"/>
        <v>8.4489940589773712E-3</v>
      </c>
      <c r="AR523" s="22">
        <f t="shared" si="118"/>
        <v>8.4698984843180978E-3</v>
      </c>
      <c r="AS523" s="22">
        <f t="shared" si="118"/>
        <v>8.4899576548560663E-3</v>
      </c>
      <c r="AT523" s="22">
        <f t="shared" si="118"/>
        <v>8.507293913120384E-3</v>
      </c>
      <c r="AU523" s="22">
        <f t="shared" si="118"/>
        <v>8.5231936937218318E-3</v>
      </c>
      <c r="AV523" s="22">
        <f t="shared" si="118"/>
        <v>8.5379021204019905E-3</v>
      </c>
      <c r="AW523" s="22">
        <f t="shared" si="118"/>
        <v>8.5512944615970029E-3</v>
      </c>
      <c r="AY523" s="79"/>
    </row>
    <row r="524" spans="1:51" x14ac:dyDescent="0.25">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9.0493119451033485E-2</v>
      </c>
      <c r="T524" s="22">
        <f t="shared" si="118"/>
        <v>9.1137698452510532E-2</v>
      </c>
      <c r="U524" s="22">
        <f t="shared" si="118"/>
        <v>9.1835692096584459E-2</v>
      </c>
      <c r="V524" s="22">
        <f t="shared" si="118"/>
        <v>9.2556718122995582E-2</v>
      </c>
      <c r="W524" s="22">
        <f t="shared" si="118"/>
        <v>9.3307668251728204E-2</v>
      </c>
      <c r="X524" s="22">
        <f t="shared" si="118"/>
        <v>9.4084345022968627E-2</v>
      </c>
      <c r="Y524" s="22">
        <f t="shared" si="118"/>
        <v>9.4798186924147487E-2</v>
      </c>
      <c r="Z524" s="22">
        <f t="shared" si="118"/>
        <v>9.5449530148583428E-2</v>
      </c>
      <c r="AA524" s="22">
        <f t="shared" si="118"/>
        <v>9.6036411921921333E-2</v>
      </c>
      <c r="AB524" s="22">
        <f t="shared" si="118"/>
        <v>9.6562987093537972E-2</v>
      </c>
      <c r="AC524" s="22">
        <f t="shared" si="118"/>
        <v>9.7016803641976443E-2</v>
      </c>
      <c r="AD524" s="22">
        <f t="shared" si="118"/>
        <v>9.7460969267126357E-2</v>
      </c>
      <c r="AE524" s="22">
        <f t="shared" si="118"/>
        <v>9.7890804712727805E-2</v>
      </c>
      <c r="AF524" s="22">
        <f t="shared" si="118"/>
        <v>9.8309600409832221E-2</v>
      </c>
      <c r="AG524" s="22">
        <f t="shared" si="118"/>
        <v>9.8713730044247494E-2</v>
      </c>
      <c r="AH524" s="22">
        <f t="shared" si="118"/>
        <v>9.9091513554533509E-2</v>
      </c>
      <c r="AI524" s="22">
        <f t="shared" si="118"/>
        <v>9.9457112650982657E-2</v>
      </c>
      <c r="AJ524" s="22">
        <f t="shared" si="118"/>
        <v>9.9812731697734594E-2</v>
      </c>
      <c r="AK524" s="22">
        <f t="shared" si="118"/>
        <v>0.10015457831852072</v>
      </c>
      <c r="AL524" s="22">
        <f t="shared" si="118"/>
        <v>0.10048539649399577</v>
      </c>
      <c r="AM524" s="22">
        <f t="shared" si="118"/>
        <v>0.10080043742495001</v>
      </c>
      <c r="AN524" s="22">
        <f t="shared" si="118"/>
        <v>0.10110715947969924</v>
      </c>
      <c r="AO524" s="22">
        <f t="shared" si="118"/>
        <v>0.10140032414066948</v>
      </c>
      <c r="AP524" s="22">
        <f t="shared" si="118"/>
        <v>0.10168005019798185</v>
      </c>
      <c r="AQ524" s="22">
        <f t="shared" si="118"/>
        <v>0.10194606415879172</v>
      </c>
      <c r="AR524" s="22">
        <f t="shared" si="118"/>
        <v>0.10219829819660883</v>
      </c>
      <c r="AS524" s="22">
        <f t="shared" si="118"/>
        <v>0.10244033333977036</v>
      </c>
      <c r="AT524" s="22">
        <f t="shared" si="118"/>
        <v>0.10264951366170581</v>
      </c>
      <c r="AU524" s="22">
        <f t="shared" si="118"/>
        <v>0.10284136135883891</v>
      </c>
      <c r="AV524" s="22">
        <f t="shared" si="118"/>
        <v>0.10301883410879509</v>
      </c>
      <c r="AW524" s="22">
        <f t="shared" si="118"/>
        <v>0.10318042689311628</v>
      </c>
      <c r="AY524" s="79"/>
    </row>
    <row r="525" spans="1:51" x14ac:dyDescent="0.25">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5">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5">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0.12100901910044999</v>
      </c>
      <c r="P527" s="22">
        <f t="shared" si="119"/>
        <v>0.11845842648899828</v>
      </c>
      <c r="Q527" s="22">
        <f t="shared" si="119"/>
        <v>0.11660641339960404</v>
      </c>
      <c r="R527" s="22">
        <f t="shared" si="119"/>
        <v>0.11491827863139022</v>
      </c>
      <c r="S527" s="22">
        <f t="shared" si="119"/>
        <v>0.10246225411389839</v>
      </c>
      <c r="T527" s="22">
        <f t="shared" si="119"/>
        <v>0.10398219659413972</v>
      </c>
      <c r="U527" s="22">
        <f t="shared" si="119"/>
        <v>0.10453917902952227</v>
      </c>
      <c r="V527" s="22">
        <f t="shared" si="119"/>
        <v>0.10478423511353824</v>
      </c>
      <c r="W527" s="22">
        <f t="shared" si="119"/>
        <v>0.10522314830194876</v>
      </c>
      <c r="X527" s="22">
        <f t="shared" si="119"/>
        <v>0.10544497660282141</v>
      </c>
      <c r="Y527" s="22">
        <f t="shared" si="119"/>
        <v>0.10527306926924856</v>
      </c>
      <c r="Z527" s="22">
        <f t="shared" si="119"/>
        <v>0.10509986217593233</v>
      </c>
      <c r="AA527" s="22">
        <f t="shared" si="119"/>
        <v>0.10499897358466485</v>
      </c>
      <c r="AB527" s="22">
        <f t="shared" si="119"/>
        <v>0.10573379241848511</v>
      </c>
      <c r="AC527" s="22">
        <f t="shared" si="119"/>
        <v>0.10607911779473303</v>
      </c>
      <c r="AD527" s="22">
        <f t="shared" si="119"/>
        <v>0.10695883384496749</v>
      </c>
      <c r="AE527" s="22">
        <f t="shared" si="119"/>
        <v>0.10794064641753048</v>
      </c>
      <c r="AF527" s="22">
        <f t="shared" si="119"/>
        <v>0.10949489472448327</v>
      </c>
      <c r="AG527" s="22">
        <f t="shared" si="119"/>
        <v>0.11130134010210363</v>
      </c>
      <c r="AH527" s="22">
        <f t="shared" si="119"/>
        <v>0.11217758279110658</v>
      </c>
      <c r="AI527" s="22">
        <f t="shared" si="119"/>
        <v>0.11302008795308296</v>
      </c>
      <c r="AJ527" s="22">
        <f t="shared" si="119"/>
        <v>0.11413630795198265</v>
      </c>
      <c r="AK527" s="22">
        <f t="shared" si="119"/>
        <v>0.11518905443571475</v>
      </c>
      <c r="AL527" s="22">
        <f t="shared" si="119"/>
        <v>0.11652683473000762</v>
      </c>
      <c r="AM527" s="22">
        <f t="shared" si="119"/>
        <v>0.1177164310462694</v>
      </c>
      <c r="AN527" s="22">
        <f t="shared" si="119"/>
        <v>0.11936934098404542</v>
      </c>
      <c r="AO527" s="22">
        <f t="shared" si="119"/>
        <v>0.12100010902582652</v>
      </c>
      <c r="AP527" s="22">
        <f t="shared" si="119"/>
        <v>0.12266794572678559</v>
      </c>
      <c r="AQ527" s="22">
        <f t="shared" si="119"/>
        <v>0.1243886772348972</v>
      </c>
      <c r="AR527" s="22">
        <f t="shared" si="119"/>
        <v>0.12619434997311832</v>
      </c>
      <c r="AS527" s="22">
        <f t="shared" si="119"/>
        <v>0.12826119231503388</v>
      </c>
      <c r="AT527" s="22">
        <f t="shared" si="119"/>
        <v>0.12851878850422907</v>
      </c>
      <c r="AU527" s="22">
        <f t="shared" si="119"/>
        <v>0.12848620579408074</v>
      </c>
      <c r="AV527" s="22">
        <f t="shared" si="119"/>
        <v>0.12847131417780056</v>
      </c>
      <c r="AW527" s="22">
        <f t="shared" si="119"/>
        <v>0.12836800011337407</v>
      </c>
      <c r="AY527" s="79"/>
    </row>
    <row r="528" spans="1:51" x14ac:dyDescent="0.25">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3.0700450247237825E-2</v>
      </c>
      <c r="P528" s="22">
        <f t="shared" si="119"/>
        <v>3.0053355161673623E-2</v>
      </c>
      <c r="Q528" s="22">
        <f t="shared" si="119"/>
        <v>2.9583492368545915E-2</v>
      </c>
      <c r="R528" s="22">
        <f t="shared" si="119"/>
        <v>2.9155206131309681E-2</v>
      </c>
      <c r="S528" s="22">
        <f t="shared" si="119"/>
        <v>2.5995065144957277E-2</v>
      </c>
      <c r="T528" s="22">
        <f t="shared" si="119"/>
        <v>2.6380680356453017E-2</v>
      </c>
      <c r="U528" s="22">
        <f t="shared" si="119"/>
        <v>2.652198892727824E-2</v>
      </c>
      <c r="V528" s="22">
        <f t="shared" si="119"/>
        <v>2.6584160591597496E-2</v>
      </c>
      <c r="W528" s="22">
        <f t="shared" si="119"/>
        <v>2.6695514543590679E-2</v>
      </c>
      <c r="X528" s="22">
        <f t="shared" si="119"/>
        <v>2.6751793230625709E-2</v>
      </c>
      <c r="Y528" s="22">
        <f t="shared" si="119"/>
        <v>2.6708179683629613E-2</v>
      </c>
      <c r="Z528" s="22">
        <f t="shared" si="119"/>
        <v>2.6664236382623187E-2</v>
      </c>
      <c r="AA528" s="22">
        <f t="shared" si="119"/>
        <v>2.6638640561751768E-2</v>
      </c>
      <c r="AB528" s="22">
        <f t="shared" si="119"/>
        <v>2.6825066905970845E-2</v>
      </c>
      <c r="AC528" s="22">
        <f t="shared" si="119"/>
        <v>2.6912677272631261E-2</v>
      </c>
      <c r="AD528" s="22">
        <f t="shared" si="119"/>
        <v>2.7135864593978775E-2</v>
      </c>
      <c r="AE528" s="22">
        <f t="shared" si="119"/>
        <v>2.7384954192920665E-2</v>
      </c>
      <c r="AF528" s="22">
        <f t="shared" si="119"/>
        <v>2.7779272923657991E-2</v>
      </c>
      <c r="AG528" s="22">
        <f t="shared" si="119"/>
        <v>2.8237575014297609E-2</v>
      </c>
      <c r="AH528" s="22">
        <f t="shared" si="119"/>
        <v>2.8459881130636851E-2</v>
      </c>
      <c r="AI528" s="22">
        <f t="shared" si="119"/>
        <v>2.8673627907534742E-2</v>
      </c>
      <c r="AJ528" s="22">
        <f t="shared" si="119"/>
        <v>2.8956817183804672E-2</v>
      </c>
      <c r="AK528" s="22">
        <f t="shared" si="119"/>
        <v>2.9223902986888022E-2</v>
      </c>
      <c r="AL528" s="22">
        <f t="shared" si="119"/>
        <v>2.956330295617941E-2</v>
      </c>
      <c r="AM528" s="22">
        <f t="shared" si="119"/>
        <v>2.9865108084368867E-2</v>
      </c>
      <c r="AN528" s="22">
        <f t="shared" si="119"/>
        <v>3.0284457647608735E-2</v>
      </c>
      <c r="AO528" s="22">
        <f t="shared" si="119"/>
        <v>3.0698189727280625E-2</v>
      </c>
      <c r="AP528" s="22">
        <f t="shared" si="119"/>
        <v>3.11213262673414E-2</v>
      </c>
      <c r="AQ528" s="22">
        <f t="shared" si="119"/>
        <v>3.1557882421968046E-2</v>
      </c>
      <c r="AR528" s="22">
        <f t="shared" si="119"/>
        <v>3.2015988491041578E-2</v>
      </c>
      <c r="AS528" s="22">
        <f t="shared" si="119"/>
        <v>3.254035428591006E-2</v>
      </c>
      <c r="AT528" s="22">
        <f t="shared" si="119"/>
        <v>3.2605707422800632E-2</v>
      </c>
      <c r="AU528" s="22">
        <f t="shared" si="119"/>
        <v>3.2597441064811244E-2</v>
      </c>
      <c r="AV528" s="22">
        <f t="shared" si="119"/>
        <v>3.2593663004893809E-2</v>
      </c>
      <c r="AW528" s="22">
        <f t="shared" si="119"/>
        <v>3.2567451832219714E-2</v>
      </c>
      <c r="AY528" s="79"/>
    </row>
    <row r="529" spans="1:51" x14ac:dyDescent="0.25">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0.16019971617730655</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0.17531753251219057</v>
      </c>
      <c r="S529" s="22">
        <f t="shared" si="119"/>
        <v>0.16825333375264134</v>
      </c>
      <c r="T529" s="22">
        <f t="shared" si="119"/>
        <v>0.17302828294591105</v>
      </c>
      <c r="U529" s="22">
        <f t="shared" si="119"/>
        <v>0.17706279668292071</v>
      </c>
      <c r="V529" s="22">
        <f t="shared" si="119"/>
        <v>0.18086358169153297</v>
      </c>
      <c r="W529" s="22">
        <f t="shared" si="119"/>
        <v>0.18489109723713351</v>
      </c>
      <c r="X529" s="22">
        <f t="shared" si="119"/>
        <v>0.18876653358422518</v>
      </c>
      <c r="Y529" s="22">
        <f t="shared" si="119"/>
        <v>0.19221701140777733</v>
      </c>
      <c r="Z529" s="22">
        <f t="shared" si="119"/>
        <v>0.19560720594272279</v>
      </c>
      <c r="AA529" s="22">
        <f t="shared" si="119"/>
        <v>0.1990097168831185</v>
      </c>
      <c r="AB529" s="22">
        <f t="shared" si="119"/>
        <v>0.20321999511902894</v>
      </c>
      <c r="AC529" s="22">
        <f t="shared" si="119"/>
        <v>0.20699049302530592</v>
      </c>
      <c r="AD529" s="22">
        <f t="shared" si="119"/>
        <v>0.2113552160123123</v>
      </c>
      <c r="AE529" s="22">
        <f t="shared" si="119"/>
        <v>0.21587260038156506</v>
      </c>
      <c r="AF529" s="22">
        <f t="shared" si="119"/>
        <v>0.22107952288176502</v>
      </c>
      <c r="AG529" s="22">
        <f t="shared" si="119"/>
        <v>0.22664776481187326</v>
      </c>
      <c r="AH529" s="22">
        <f t="shared" si="119"/>
        <v>0.23121292564664225</v>
      </c>
      <c r="AI529" s="22">
        <f t="shared" si="119"/>
        <v>0.23579019102892834</v>
      </c>
      <c r="AJ529" s="22">
        <f t="shared" si="119"/>
        <v>0.24075237126344184</v>
      </c>
      <c r="AK529" s="22">
        <f t="shared" si="119"/>
        <v>0.24570245634840604</v>
      </c>
      <c r="AL529" s="22">
        <f t="shared" si="119"/>
        <v>0.25107769029010202</v>
      </c>
      <c r="AM529" s="22">
        <f t="shared" si="119"/>
        <v>0.25634323263098618</v>
      </c>
      <c r="AN529" s="22">
        <f t="shared" si="119"/>
        <v>0.26229410095269262</v>
      </c>
      <c r="AO529" s="22">
        <f t="shared" si="119"/>
        <v>0.2683187022285074</v>
      </c>
      <c r="AP529" s="22">
        <f t="shared" si="119"/>
        <v>0.27449880857406406</v>
      </c>
      <c r="AQ529" s="22">
        <f t="shared" si="119"/>
        <v>0.28086219308625354</v>
      </c>
      <c r="AR529" s="22">
        <f t="shared" si="119"/>
        <v>0.28746139159021494</v>
      </c>
      <c r="AS529" s="22">
        <f t="shared" si="119"/>
        <v>0.29456224347667398</v>
      </c>
      <c r="AT529" s="22">
        <f t="shared" si="119"/>
        <v>0.29915834644662398</v>
      </c>
      <c r="AU529" s="22">
        <f t="shared" si="119"/>
        <v>0.30337210846687507</v>
      </c>
      <c r="AV529" s="22">
        <f t="shared" si="119"/>
        <v>0.30764910858335387</v>
      </c>
      <c r="AW529" s="22">
        <f t="shared" si="119"/>
        <v>0.31182842143593498</v>
      </c>
      <c r="AY529" s="79"/>
    </row>
    <row r="530" spans="1:51" x14ac:dyDescent="0.25">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0.81503229757580642</v>
      </c>
      <c r="P530" s="22">
        <f t="shared" si="119"/>
        <v>0.80443274266431908</v>
      </c>
      <c r="Q530" s="22">
        <f t="shared" si="119"/>
        <v>0.79997057217510759</v>
      </c>
      <c r="R530" s="22">
        <f t="shared" si="119"/>
        <v>0.79652072541357855</v>
      </c>
      <c r="S530" s="22">
        <f t="shared" si="119"/>
        <v>0.68216960817969541</v>
      </c>
      <c r="T530" s="22">
        <f t="shared" si="119"/>
        <v>0.70968595229173803</v>
      </c>
      <c r="U530" s="22">
        <f t="shared" si="119"/>
        <v>0.72724490379815299</v>
      </c>
      <c r="V530" s="22">
        <f t="shared" si="119"/>
        <v>0.74158434073415547</v>
      </c>
      <c r="W530" s="22">
        <f t="shared" si="119"/>
        <v>0.75806192710793396</v>
      </c>
      <c r="X530" s="22">
        <f t="shared" si="119"/>
        <v>0.77225740624655259</v>
      </c>
      <c r="Y530" s="22">
        <f t="shared" si="119"/>
        <v>0.78250382942037</v>
      </c>
      <c r="Z530" s="22">
        <f t="shared" si="119"/>
        <v>0.79308205825747924</v>
      </c>
      <c r="AA530" s="22">
        <f t="shared" si="119"/>
        <v>0.80485338465380685</v>
      </c>
      <c r="AB530" s="22">
        <f t="shared" si="119"/>
        <v>0.82670871938436774</v>
      </c>
      <c r="AC530" s="22">
        <f t="shared" si="119"/>
        <v>0.84466917884682269</v>
      </c>
      <c r="AD530" s="22">
        <f t="shared" si="119"/>
        <v>0.86930442799845664</v>
      </c>
      <c r="AE530" s="22">
        <f t="shared" si="119"/>
        <v>0.89567255063834628</v>
      </c>
      <c r="AF530" s="22">
        <f t="shared" si="119"/>
        <v>0.92956920436931123</v>
      </c>
      <c r="AG530" s="22">
        <f t="shared" si="119"/>
        <v>0.96732795393949833</v>
      </c>
      <c r="AH530" s="22">
        <f t="shared" si="119"/>
        <v>0.99431368977834889</v>
      </c>
      <c r="AI530" s="22">
        <f t="shared" si="119"/>
        <v>1.0214212814142465</v>
      </c>
      <c r="AJ530" s="22">
        <f t="shared" si="119"/>
        <v>1.0525931860076549</v>
      </c>
      <c r="AK530" s="22">
        <f t="shared" si="119"/>
        <v>1.0836051530143598</v>
      </c>
      <c r="AL530" s="22">
        <f t="shared" si="119"/>
        <v>1.1190272494816038</v>
      </c>
      <c r="AM530" s="22">
        <f t="shared" si="119"/>
        <v>1.1532560579426376</v>
      </c>
      <c r="AN530" s="22">
        <f t="shared" si="119"/>
        <v>1.1944749373875045</v>
      </c>
      <c r="AO530" s="22">
        <f t="shared" si="119"/>
        <v>1.2363171682699117</v>
      </c>
      <c r="AP530" s="22">
        <f t="shared" si="119"/>
        <v>1.2796166318750859</v>
      </c>
      <c r="AQ530" s="22">
        <f t="shared" si="119"/>
        <v>1.3246420784644268</v>
      </c>
      <c r="AR530" s="22">
        <f t="shared" si="119"/>
        <v>1.3719053422031866</v>
      </c>
      <c r="AS530" s="22">
        <f t="shared" si="119"/>
        <v>1.4240068691660699</v>
      </c>
      <c r="AT530" s="22">
        <f t="shared" si="119"/>
        <v>1.4509822830012102</v>
      </c>
      <c r="AU530" s="22">
        <f t="shared" si="119"/>
        <v>1.4742409868070054</v>
      </c>
      <c r="AV530" s="22">
        <f t="shared" si="119"/>
        <v>1.4982339575902788</v>
      </c>
      <c r="AW530" s="22">
        <f t="shared" si="119"/>
        <v>1.5213819357492457</v>
      </c>
      <c r="AY530" s="79"/>
    </row>
    <row r="531" spans="1:51" x14ac:dyDescent="0.25">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5">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1.0806188340462277</v>
      </c>
      <c r="T532" s="22">
        <f t="shared" si="119"/>
        <v>1.0949768742732389</v>
      </c>
      <c r="U532" s="22">
        <f t="shared" si="119"/>
        <v>1.106701565427328</v>
      </c>
      <c r="V532" s="22">
        <f t="shared" si="119"/>
        <v>1.1176443352920022</v>
      </c>
      <c r="W532" s="22">
        <f t="shared" si="119"/>
        <v>1.1295193974455644</v>
      </c>
      <c r="X532" s="22">
        <f t="shared" si="119"/>
        <v>1.1409161084696087</v>
      </c>
      <c r="Y532" s="22">
        <f t="shared" si="119"/>
        <v>1.1506650248532637</v>
      </c>
      <c r="Z532" s="22">
        <f t="shared" si="119"/>
        <v>1.1601039938678677</v>
      </c>
      <c r="AA532" s="22">
        <f t="shared" si="119"/>
        <v>1.1694883449100779</v>
      </c>
      <c r="AB532" s="22">
        <f t="shared" si="119"/>
        <v>1.1816726182519002</v>
      </c>
      <c r="AC532" s="22">
        <f t="shared" si="119"/>
        <v>1.1921359078040057</v>
      </c>
      <c r="AD532" s="22">
        <f t="shared" si="119"/>
        <v>1.2047007308669548</v>
      </c>
      <c r="AE532" s="22">
        <f t="shared" si="119"/>
        <v>1.2177658514073031</v>
      </c>
      <c r="AF532" s="22">
        <f t="shared" ref="L532:AW539" si="120">AF1483</f>
        <v>1.2332214183945618</v>
      </c>
      <c r="AG532" s="22">
        <f t="shared" si="120"/>
        <v>1.2498775839472498</v>
      </c>
      <c r="AH532" s="22">
        <f t="shared" si="120"/>
        <v>1.2629263100381043</v>
      </c>
      <c r="AI532" s="22">
        <f t="shared" si="120"/>
        <v>1.2759723936740877</v>
      </c>
      <c r="AJ532" s="22">
        <f t="shared" si="120"/>
        <v>1.2903122069113793</v>
      </c>
      <c r="AK532" s="22">
        <f t="shared" si="120"/>
        <v>1.3045505789871135</v>
      </c>
      <c r="AL532" s="22">
        <f t="shared" si="120"/>
        <v>1.3201987978806125</v>
      </c>
      <c r="AM532" s="22">
        <f t="shared" si="120"/>
        <v>1.3353963896968355</v>
      </c>
      <c r="AN532" s="22">
        <f t="shared" si="120"/>
        <v>1.3528808902051863</v>
      </c>
      <c r="AO532" s="22">
        <f t="shared" si="120"/>
        <v>1.3705338852704678</v>
      </c>
      <c r="AP532" s="22">
        <f t="shared" si="120"/>
        <v>1.3886314169172658</v>
      </c>
      <c r="AQ532" s="22">
        <f t="shared" si="120"/>
        <v>1.4072623881668309</v>
      </c>
      <c r="AR532" s="22">
        <f t="shared" si="120"/>
        <v>1.4265986339310561</v>
      </c>
      <c r="AS532" s="22">
        <f t="shared" si="120"/>
        <v>1.4475348901530067</v>
      </c>
      <c r="AT532" s="22">
        <f t="shared" si="120"/>
        <v>1.4599319281071408</v>
      </c>
      <c r="AU532" s="22">
        <f t="shared" si="120"/>
        <v>1.4709931346230474</v>
      </c>
      <c r="AV532" s="22">
        <f t="shared" si="120"/>
        <v>1.4822204449368412</v>
      </c>
      <c r="AW532" s="22">
        <f t="shared" si="120"/>
        <v>1.493073847472443</v>
      </c>
      <c r="AY532" s="79"/>
    </row>
    <row r="533" spans="1:51" x14ac:dyDescent="0.25">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0.73590881967437827</v>
      </c>
      <c r="T533" s="22">
        <f t="shared" si="120"/>
        <v>0.74568674330794393</v>
      </c>
      <c r="U533" s="22">
        <f t="shared" si="120"/>
        <v>0.75367133820524446</v>
      </c>
      <c r="V533" s="22">
        <f t="shared" si="120"/>
        <v>0.76112343935447913</v>
      </c>
      <c r="W533" s="22">
        <f t="shared" si="120"/>
        <v>0.76921043793127231</v>
      </c>
      <c r="X533" s="22">
        <f t="shared" si="120"/>
        <v>0.77697167611594364</v>
      </c>
      <c r="Y533" s="22">
        <f t="shared" si="120"/>
        <v>0.78361075487615439</v>
      </c>
      <c r="Z533" s="22">
        <f t="shared" si="120"/>
        <v>0.79003875735735385</v>
      </c>
      <c r="AA533" s="22">
        <f t="shared" si="120"/>
        <v>0.79642956462565251</v>
      </c>
      <c r="AB533" s="22">
        <f t="shared" si="120"/>
        <v>0.80472713813730112</v>
      </c>
      <c r="AC533" s="22">
        <f t="shared" si="120"/>
        <v>0.81185270991303005</v>
      </c>
      <c r="AD533" s="22">
        <f t="shared" si="120"/>
        <v>0.82040944038852059</v>
      </c>
      <c r="AE533" s="22">
        <f t="shared" si="120"/>
        <v>0.82930687686919913</v>
      </c>
      <c r="AF533" s="22">
        <f t="shared" si="120"/>
        <v>0.83983222373586797</v>
      </c>
      <c r="AG533" s="22">
        <f t="shared" si="120"/>
        <v>0.85117518644019508</v>
      </c>
      <c r="AH533" s="22">
        <f t="shared" si="120"/>
        <v>0.86006145818859603</v>
      </c>
      <c r="AI533" s="22">
        <f t="shared" si="120"/>
        <v>0.86894593040714962</v>
      </c>
      <c r="AJ533" s="22">
        <f t="shared" si="120"/>
        <v>0.87871144133600587</v>
      </c>
      <c r="AK533" s="22">
        <f t="shared" si="120"/>
        <v>0.88840787013977229</v>
      </c>
      <c r="AL533" s="22">
        <f t="shared" si="120"/>
        <v>0.89906441427273209</v>
      </c>
      <c r="AM533" s="22">
        <f t="shared" si="120"/>
        <v>0.90941407828283716</v>
      </c>
      <c r="AN533" s="22">
        <f t="shared" si="120"/>
        <v>0.9213211427595106</v>
      </c>
      <c r="AO533" s="22">
        <f t="shared" si="120"/>
        <v>0.93334295318230864</v>
      </c>
      <c r="AP533" s="22">
        <f t="shared" si="120"/>
        <v>0.94566749605867773</v>
      </c>
      <c r="AQ533" s="22">
        <f t="shared" si="120"/>
        <v>0.95835531495437198</v>
      </c>
      <c r="AR533" s="22">
        <f t="shared" si="120"/>
        <v>0.97152343062009994</v>
      </c>
      <c r="AS533" s="22">
        <f t="shared" si="120"/>
        <v>0.98578116435495078</v>
      </c>
      <c r="AT533" s="22">
        <f t="shared" si="120"/>
        <v>0.99422363202333774</v>
      </c>
      <c r="AU533" s="22">
        <f t="shared" si="120"/>
        <v>1.0017563893424157</v>
      </c>
      <c r="AV533" s="22">
        <f t="shared" si="120"/>
        <v>1.0094022644843519</v>
      </c>
      <c r="AW533" s="22">
        <f t="shared" si="120"/>
        <v>1.0167935058710291</v>
      </c>
      <c r="AY533" s="79"/>
    </row>
    <row r="534" spans="1:51" x14ac:dyDescent="0.25">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12.173823710037658</v>
      </c>
      <c r="T534" s="22">
        <f t="shared" si="120"/>
        <v>12.408845522815879</v>
      </c>
      <c r="U534" s="22">
        <f t="shared" si="120"/>
        <v>12.53120493880736</v>
      </c>
      <c r="V534" s="22">
        <f t="shared" si="120"/>
        <v>12.615249536434147</v>
      </c>
      <c r="W534" s="22">
        <f t="shared" si="120"/>
        <v>12.720056287568251</v>
      </c>
      <c r="X534" s="22">
        <f t="shared" si="120"/>
        <v>12.797790532825724</v>
      </c>
      <c r="Y534" s="22">
        <f t="shared" si="120"/>
        <v>12.825340074550441</v>
      </c>
      <c r="Z534" s="22">
        <f t="shared" si="120"/>
        <v>12.848632138015942</v>
      </c>
      <c r="AA534" s="22">
        <f t="shared" si="120"/>
        <v>12.876426191831772</v>
      </c>
      <c r="AB534" s="22">
        <f t="shared" si="120"/>
        <v>12.998576976930918</v>
      </c>
      <c r="AC534" s="22">
        <f t="shared" si="120"/>
        <v>13.07139105762268</v>
      </c>
      <c r="AD534" s="22">
        <f t="shared" si="120"/>
        <v>13.094153238260569</v>
      </c>
      <c r="AE534" s="22">
        <f t="shared" si="120"/>
        <v>13.122801560689988</v>
      </c>
      <c r="AF534" s="22">
        <f t="shared" si="120"/>
        <v>13.211123947405707</v>
      </c>
      <c r="AG534" s="22">
        <f t="shared" si="120"/>
        <v>13.320961289854758</v>
      </c>
      <c r="AH534" s="22">
        <f t="shared" si="120"/>
        <v>13.31781552570626</v>
      </c>
      <c r="AI534" s="22">
        <f t="shared" si="120"/>
        <v>13.304992851442076</v>
      </c>
      <c r="AJ534" s="22">
        <f t="shared" si="120"/>
        <v>13.316699380127346</v>
      </c>
      <c r="AK534" s="22">
        <f t="shared" si="120"/>
        <v>13.314937952049275</v>
      </c>
      <c r="AL534" s="22">
        <f t="shared" si="120"/>
        <v>13.337806983587209</v>
      </c>
      <c r="AM534" s="22">
        <f t="shared" si="120"/>
        <v>13.337576771948749</v>
      </c>
      <c r="AN534" s="22">
        <f t="shared" si="120"/>
        <v>13.448208012572485</v>
      </c>
      <c r="AO534" s="22">
        <f t="shared" si="120"/>
        <v>13.551668360632659</v>
      </c>
      <c r="AP534" s="22">
        <f t="shared" si="120"/>
        <v>13.654209872601252</v>
      </c>
      <c r="AQ534" s="22">
        <f t="shared" si="120"/>
        <v>13.757360143911425</v>
      </c>
      <c r="AR534" s="22">
        <f t="shared" si="120"/>
        <v>13.864297345399669</v>
      </c>
      <c r="AS534" s="22">
        <f t="shared" si="120"/>
        <v>13.993153441835565</v>
      </c>
      <c r="AT534" s="22">
        <f t="shared" si="120"/>
        <v>13.929182848882391</v>
      </c>
      <c r="AU534" s="22">
        <f t="shared" si="120"/>
        <v>13.832109139005842</v>
      </c>
      <c r="AV534" s="22">
        <f t="shared" si="120"/>
        <v>13.733939252743578</v>
      </c>
      <c r="AW534" s="22">
        <f t="shared" si="120"/>
        <v>13.623880580201018</v>
      </c>
      <c r="AY534" s="79"/>
    </row>
    <row r="535" spans="1:51" x14ac:dyDescent="0.25">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7.6549101832722553</v>
      </c>
      <c r="T535" s="22">
        <f t="shared" si="120"/>
        <v>7.8026920890052667</v>
      </c>
      <c r="U535" s="22">
        <f t="shared" si="120"/>
        <v>7.8796317886265239</v>
      </c>
      <c r="V535" s="22">
        <f t="shared" si="120"/>
        <v>7.9324790995081385</v>
      </c>
      <c r="W535" s="22">
        <f t="shared" si="120"/>
        <v>7.9983816692874772</v>
      </c>
      <c r="X535" s="22">
        <f t="shared" si="120"/>
        <v>8.0472610255015624</v>
      </c>
      <c r="Y535" s="22">
        <f t="shared" si="120"/>
        <v>8.0645841995934582</v>
      </c>
      <c r="Z535" s="22">
        <f t="shared" si="120"/>
        <v>8.0792302679166319</v>
      </c>
      <c r="AA535" s="22">
        <f t="shared" si="120"/>
        <v>8.0967071914089424</v>
      </c>
      <c r="AB535" s="22">
        <f t="shared" si="120"/>
        <v>8.1735157037565607</v>
      </c>
      <c r="AC535" s="22">
        <f t="shared" si="120"/>
        <v>8.2193012565170616</v>
      </c>
      <c r="AD535" s="22">
        <f t="shared" si="120"/>
        <v>8.2336141340901765</v>
      </c>
      <c r="AE535" s="22">
        <f t="shared" si="120"/>
        <v>8.2516282223768176</v>
      </c>
      <c r="AF535" s="22">
        <f t="shared" si="120"/>
        <v>8.3071654104932886</v>
      </c>
      <c r="AG535" s="22">
        <f t="shared" si="120"/>
        <v>8.3762312201553328</v>
      </c>
      <c r="AH535" s="22">
        <f t="shared" si="120"/>
        <v>8.3742531611175117</v>
      </c>
      <c r="AI535" s="22">
        <f t="shared" si="120"/>
        <v>8.3661902531816263</v>
      </c>
      <c r="AJ535" s="22">
        <f t="shared" si="120"/>
        <v>8.3735513278758322</v>
      </c>
      <c r="AK535" s="22">
        <f t="shared" si="120"/>
        <v>8.3724437404774044</v>
      </c>
      <c r="AL535" s="22">
        <f t="shared" si="120"/>
        <v>8.386823805982786</v>
      </c>
      <c r="AM535" s="22">
        <f t="shared" si="120"/>
        <v>8.3866790487185483</v>
      </c>
      <c r="AN535" s="22">
        <f t="shared" si="120"/>
        <v>8.4562440621941786</v>
      </c>
      <c r="AO535" s="22">
        <f t="shared" si="120"/>
        <v>8.5213000126329614</v>
      </c>
      <c r="AP535" s="22">
        <f t="shared" si="120"/>
        <v>8.5857781981950971</v>
      </c>
      <c r="AQ535" s="22">
        <f t="shared" si="120"/>
        <v>8.6506391721229878</v>
      </c>
      <c r="AR535" s="22">
        <f t="shared" si="120"/>
        <v>8.7178813708060563</v>
      </c>
      <c r="AS535" s="22">
        <f t="shared" si="120"/>
        <v>8.7989061883389912</v>
      </c>
      <c r="AT535" s="22">
        <f t="shared" si="120"/>
        <v>8.7586814278125598</v>
      </c>
      <c r="AU535" s="22">
        <f t="shared" si="120"/>
        <v>8.6976414006229668</v>
      </c>
      <c r="AV535" s="22">
        <f t="shared" si="120"/>
        <v>8.6359120968365133</v>
      </c>
      <c r="AW535" s="22">
        <f t="shared" si="120"/>
        <v>8.5667071146328624</v>
      </c>
      <c r="AY535" s="79"/>
    </row>
    <row r="536" spans="1:51" x14ac:dyDescent="0.25">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5">
      <c r="A537" s="95" t="str">
        <f t="shared" si="108"/>
        <v>PQ U&amp;D</v>
      </c>
      <c r="B537" s="95" t="s">
        <v>968</v>
      </c>
      <c r="C537" s="95" t="s">
        <v>1336</v>
      </c>
      <c r="D537" t="s">
        <v>369</v>
      </c>
      <c r="E537" t="s">
        <v>55</v>
      </c>
      <c r="F537" t="s">
        <v>422</v>
      </c>
      <c r="G537" t="s">
        <v>1164</v>
      </c>
      <c r="H537" t="s">
        <v>1246</v>
      </c>
      <c r="I537" t="s">
        <v>139</v>
      </c>
      <c r="J537" t="s">
        <v>287</v>
      </c>
      <c r="K537" s="22">
        <f t="shared" si="117"/>
        <v>5.8008217784478351</v>
      </c>
      <c r="L537" s="22">
        <f t="shared" si="120"/>
        <v>5.8039582643251126</v>
      </c>
      <c r="M537" s="22">
        <f t="shared" si="120"/>
        <v>5.8114574843873843</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5.9128780423665965</v>
      </c>
      <c r="T537" s="22">
        <f t="shared" si="120"/>
        <v>5.9383116762338153</v>
      </c>
      <c r="U537" s="22">
        <f t="shared" si="120"/>
        <v>5.9664593634532892</v>
      </c>
      <c r="V537" s="22">
        <f t="shared" si="120"/>
        <v>5.9959940014164417</v>
      </c>
      <c r="W537" s="22">
        <f t="shared" si="120"/>
        <v>6.0271967442769121</v>
      </c>
      <c r="X537" s="22">
        <f t="shared" si="120"/>
        <v>6.0598714027568201</v>
      </c>
      <c r="Y537" s="22">
        <f t="shared" si="120"/>
        <v>6.0901419139128459</v>
      </c>
      <c r="Z537" s="22">
        <f t="shared" si="120"/>
        <v>6.1179859477606087</v>
      </c>
      <c r="AA537" s="22">
        <f t="shared" si="120"/>
        <v>6.1432830778938916</v>
      </c>
      <c r="AB537" s="22">
        <f t="shared" si="120"/>
        <v>6.1661829823508389</v>
      </c>
      <c r="AC537" s="22">
        <f t="shared" si="120"/>
        <v>6.1861080746554826</v>
      </c>
      <c r="AD537" s="22">
        <f t="shared" si="120"/>
        <v>6.2058098503103007</v>
      </c>
      <c r="AE537" s="22">
        <f t="shared" si="120"/>
        <v>6.22506889190982</v>
      </c>
      <c r="AF537" s="22">
        <f t="shared" si="120"/>
        <v>6.2440179308909611</v>
      </c>
      <c r="AG537" s="22">
        <f t="shared" si="120"/>
        <v>6.2624848882117874</v>
      </c>
      <c r="AH537" s="22">
        <f t="shared" si="120"/>
        <v>6.2799392318763783</v>
      </c>
      <c r="AI537" s="22">
        <f t="shared" si="120"/>
        <v>6.2969979873553781</v>
      </c>
      <c r="AJ537" s="22">
        <f t="shared" si="120"/>
        <v>6.3137501449278091</v>
      </c>
      <c r="AK537" s="22">
        <f t="shared" si="120"/>
        <v>6.3300179377157644</v>
      </c>
      <c r="AL537" s="22">
        <f t="shared" si="120"/>
        <v>6.3459155563802536</v>
      </c>
      <c r="AM537" s="22">
        <f t="shared" si="120"/>
        <v>6.3612224174433143</v>
      </c>
      <c r="AN537" s="22">
        <f t="shared" si="120"/>
        <v>6.3762654278717958</v>
      </c>
      <c r="AO537" s="22">
        <f t="shared" si="120"/>
        <v>6.3908026499837245</v>
      </c>
      <c r="AP537" s="22">
        <f t="shared" si="120"/>
        <v>6.4048324413674225</v>
      </c>
      <c r="AQ537" s="22">
        <f t="shared" si="120"/>
        <v>6.418335804322461</v>
      </c>
      <c r="AR537" s="22">
        <f t="shared" si="120"/>
        <v>6.4313032654209916</v>
      </c>
      <c r="AS537" s="22">
        <f t="shared" si="120"/>
        <v>6.4438909857178137</v>
      </c>
      <c r="AT537" s="22">
        <f t="shared" si="120"/>
        <v>6.4550653683366059</v>
      </c>
      <c r="AU537" s="22">
        <f t="shared" si="120"/>
        <v>6.4655223573406557</v>
      </c>
      <c r="AV537" s="22">
        <f t="shared" si="120"/>
        <v>6.4753904877648747</v>
      </c>
      <c r="AW537" s="22">
        <f t="shared" si="120"/>
        <v>6.4845957978006945</v>
      </c>
      <c r="AY537" s="79"/>
    </row>
    <row r="538" spans="1:51" x14ac:dyDescent="0.25">
      <c r="A538" s="95" t="str">
        <f t="shared" si="108"/>
        <v>PQ U&amp;D</v>
      </c>
      <c r="B538" s="95" t="s">
        <v>968</v>
      </c>
      <c r="C538" s="95" t="s">
        <v>1336</v>
      </c>
      <c r="D538" t="s">
        <v>369</v>
      </c>
      <c r="E538" t="s">
        <v>55</v>
      </c>
      <c r="F538" t="s">
        <v>422</v>
      </c>
      <c r="G538" t="s">
        <v>1166</v>
      </c>
      <c r="H538" t="s">
        <v>1247</v>
      </c>
      <c r="I538" t="s">
        <v>139</v>
      </c>
      <c r="J538" t="s">
        <v>287</v>
      </c>
      <c r="K538" s="22">
        <f t="shared" si="117"/>
        <v>0.64754299084306621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0.66005177857211672</v>
      </c>
      <c r="T538" s="22">
        <f t="shared" si="120"/>
        <v>0.6628909230884289</v>
      </c>
      <c r="U538" s="22">
        <f t="shared" si="120"/>
        <v>0.66603303609647413</v>
      </c>
      <c r="V538" s="22">
        <f t="shared" si="120"/>
        <v>0.6693299737598899</v>
      </c>
      <c r="W538" s="22">
        <f t="shared" si="120"/>
        <v>0.67281312118383685</v>
      </c>
      <c r="X538" s="22">
        <f t="shared" si="120"/>
        <v>0.67646057785203972</v>
      </c>
      <c r="Y538" s="22">
        <f t="shared" si="120"/>
        <v>0.67983966069184465</v>
      </c>
      <c r="Z538" s="22">
        <f t="shared" si="120"/>
        <v>0.68294787701766024</v>
      </c>
      <c r="AA538" s="22">
        <f t="shared" si="120"/>
        <v>0.68577178368673131</v>
      </c>
      <c r="AB538" s="22">
        <f t="shared" si="120"/>
        <v>0.68832808918764599</v>
      </c>
      <c r="AC538" s="22">
        <f t="shared" si="120"/>
        <v>0.69055231781533977</v>
      </c>
      <c r="AD538" s="22">
        <f t="shared" si="120"/>
        <v>0.69275161771106142</v>
      </c>
      <c r="AE538" s="22">
        <f t="shared" si="120"/>
        <v>0.6949014954136411</v>
      </c>
      <c r="AF538" s="22">
        <f t="shared" si="120"/>
        <v>0.69701676767058907</v>
      </c>
      <c r="AG538" s="22">
        <f t="shared" si="120"/>
        <v>0.69907822537986175</v>
      </c>
      <c r="AH538" s="22">
        <f t="shared" si="120"/>
        <v>0.70102664550574212</v>
      </c>
      <c r="AI538" s="22">
        <f t="shared" si="120"/>
        <v>0.70293090630961197</v>
      </c>
      <c r="AJ538" s="22">
        <f t="shared" si="120"/>
        <v>0.70480094173421826</v>
      </c>
      <c r="AK538" s="22">
        <f t="shared" si="120"/>
        <v>0.70661690774707997</v>
      </c>
      <c r="AL538" s="22">
        <f t="shared" si="120"/>
        <v>0.70839155139766286</v>
      </c>
      <c r="AM538" s="22">
        <f t="shared" si="120"/>
        <v>0.71010024905667724</v>
      </c>
      <c r="AN538" s="22">
        <f t="shared" si="120"/>
        <v>0.71177949319417733</v>
      </c>
      <c r="AO538" s="22">
        <f t="shared" si="120"/>
        <v>0.71340227642118192</v>
      </c>
      <c r="AP538" s="22">
        <f t="shared" si="120"/>
        <v>0.71496841539605238</v>
      </c>
      <c r="AQ538" s="22">
        <f t="shared" si="120"/>
        <v>0.71647578941447732</v>
      </c>
      <c r="AR538" s="22">
        <f t="shared" si="120"/>
        <v>0.71792334096218746</v>
      </c>
      <c r="AS538" s="22">
        <f t="shared" si="120"/>
        <v>0.71932850222385303</v>
      </c>
      <c r="AT538" s="22">
        <f t="shared" si="120"/>
        <v>0.7205758932691495</v>
      </c>
      <c r="AU538" s="22">
        <f t="shared" si="120"/>
        <v>0.72174320200462116</v>
      </c>
      <c r="AV538" s="22">
        <f t="shared" si="120"/>
        <v>0.7228447767354067</v>
      </c>
      <c r="AW538" s="22">
        <f t="shared" si="120"/>
        <v>0.72387236113980569</v>
      </c>
      <c r="AY538" s="79"/>
    </row>
    <row r="539" spans="1:51" x14ac:dyDescent="0.25">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0.74546276642001108</v>
      </c>
      <c r="T539" s="22">
        <f t="shared" si="120"/>
        <v>0.75077266896876049</v>
      </c>
      <c r="U539" s="22">
        <f t="shared" ref="L539:AW545" si="121">U1490</f>
        <v>0.75652258980264753</v>
      </c>
      <c r="V539" s="22">
        <f t="shared" si="121"/>
        <v>0.76246224642593508</v>
      </c>
      <c r="W539" s="22">
        <f t="shared" si="121"/>
        <v>0.76864841133885309</v>
      </c>
      <c r="X539" s="22">
        <f t="shared" si="121"/>
        <v>0.7750465067743445</v>
      </c>
      <c r="Y539" s="22">
        <f t="shared" si="121"/>
        <v>0.78092698212614464</v>
      </c>
      <c r="Z539" s="22">
        <f t="shared" si="121"/>
        <v>0.78629260688217595</v>
      </c>
      <c r="AA539" s="22">
        <f t="shared" si="121"/>
        <v>0.79112721213137049</v>
      </c>
      <c r="AB539" s="22">
        <f t="shared" si="121"/>
        <v>0.79546502462521251</v>
      </c>
      <c r="AC539" s="22">
        <f t="shared" si="121"/>
        <v>0.79920346730127911</v>
      </c>
      <c r="AD539" s="22">
        <f t="shared" si="121"/>
        <v>0.80286240775643813</v>
      </c>
      <c r="AE539" s="22">
        <f t="shared" si="121"/>
        <v>0.80640329928860377</v>
      </c>
      <c r="AF539" s="22">
        <f t="shared" si="121"/>
        <v>0.8098532477578595</v>
      </c>
      <c r="AG539" s="22">
        <f t="shared" si="121"/>
        <v>0.81318238037137835</v>
      </c>
      <c r="AH539" s="22">
        <f t="shared" si="121"/>
        <v>0.81629447930656951</v>
      </c>
      <c r="AI539" s="22">
        <f t="shared" si="121"/>
        <v>0.81930620567309298</v>
      </c>
      <c r="AJ539" s="22">
        <f t="shared" si="121"/>
        <v>0.82223571854646449</v>
      </c>
      <c r="AK539" s="22">
        <f t="shared" si="121"/>
        <v>0.82505177715035061</v>
      </c>
      <c r="AL539" s="22">
        <f t="shared" si="121"/>
        <v>0.82777698580452974</v>
      </c>
      <c r="AM539" s="22">
        <f t="shared" si="121"/>
        <v>0.83037222492712148</v>
      </c>
      <c r="AN539" s="22">
        <f t="shared" si="121"/>
        <v>0.83289893494488298</v>
      </c>
      <c r="AO539" s="22">
        <f t="shared" si="121"/>
        <v>0.83531396208185438</v>
      </c>
      <c r="AP539" s="22">
        <f t="shared" si="121"/>
        <v>0.8376182849053887</v>
      </c>
      <c r="AQ539" s="22">
        <f t="shared" si="121"/>
        <v>0.83980965044052169</v>
      </c>
      <c r="AR539" s="22">
        <f t="shared" si="121"/>
        <v>0.84188749994728107</v>
      </c>
      <c r="AS539" s="22">
        <f t="shared" si="121"/>
        <v>0.84388133316340397</v>
      </c>
      <c r="AT539" s="22">
        <f t="shared" si="121"/>
        <v>0.8456045154607611</v>
      </c>
      <c r="AU539" s="22">
        <f t="shared" si="121"/>
        <v>0.84718491533982065</v>
      </c>
      <c r="AV539" s="22">
        <f t="shared" si="121"/>
        <v>0.84864689750983635</v>
      </c>
      <c r="AW539" s="22">
        <f t="shared" si="121"/>
        <v>0.84997806395391917</v>
      </c>
      <c r="AY539" s="79"/>
    </row>
    <row r="540" spans="1:51" x14ac:dyDescent="0.25">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1.2123460769338652</v>
      </c>
      <c r="Q540" s="22">
        <f t="shared" si="121"/>
        <v>1.2198688909683484</v>
      </c>
      <c r="R540" s="22">
        <f t="shared" si="121"/>
        <v>1.2278946750888551</v>
      </c>
      <c r="S540" s="22">
        <f t="shared" si="121"/>
        <v>1.2337257361205181</v>
      </c>
      <c r="T540" s="22">
        <f t="shared" si="121"/>
        <v>1.242513516980646</v>
      </c>
      <c r="U540" s="22">
        <f t="shared" si="121"/>
        <v>1.2520295191647515</v>
      </c>
      <c r="V540" s="22">
        <f t="shared" si="121"/>
        <v>1.2618595302262827</v>
      </c>
      <c r="W540" s="22">
        <f t="shared" si="121"/>
        <v>1.2720975074999226</v>
      </c>
      <c r="X540" s="22">
        <f t="shared" si="121"/>
        <v>1.2826862254835565</v>
      </c>
      <c r="Y540" s="22">
        <f t="shared" si="121"/>
        <v>1.2924182927429033</v>
      </c>
      <c r="Z540" s="22">
        <f t="shared" si="121"/>
        <v>1.3012982927242187</v>
      </c>
      <c r="AA540" s="22">
        <f t="shared" si="121"/>
        <v>1.309299466208119</v>
      </c>
      <c r="AB540" s="22">
        <f t="shared" si="121"/>
        <v>1.3164784577730748</v>
      </c>
      <c r="AC540" s="22">
        <f t="shared" si="121"/>
        <v>1.3226655044643858</v>
      </c>
      <c r="AD540" s="22">
        <f t="shared" si="121"/>
        <v>1.3287209765949934</v>
      </c>
      <c r="AE540" s="22">
        <f t="shared" si="121"/>
        <v>1.3345810801559308</v>
      </c>
      <c r="AF540" s="22">
        <f t="shared" si="121"/>
        <v>1.3402906747950443</v>
      </c>
      <c r="AG540" s="22">
        <f t="shared" si="121"/>
        <v>1.3458003216470007</v>
      </c>
      <c r="AH540" s="22">
        <f t="shared" si="121"/>
        <v>1.3509507821698477</v>
      </c>
      <c r="AI540" s="22">
        <f t="shared" si="121"/>
        <v>1.3559351281303795</v>
      </c>
      <c r="AJ540" s="22">
        <f t="shared" si="121"/>
        <v>1.3607834124297173</v>
      </c>
      <c r="AK540" s="22">
        <f t="shared" si="121"/>
        <v>1.3654439322176097</v>
      </c>
      <c r="AL540" s="22">
        <f t="shared" si="121"/>
        <v>1.3699540971841391</v>
      </c>
      <c r="AM540" s="22">
        <f t="shared" si="121"/>
        <v>1.3742491652159128</v>
      </c>
      <c r="AN540" s="22">
        <f t="shared" si="121"/>
        <v>1.3784308189711982</v>
      </c>
      <c r="AO540" s="22">
        <f t="shared" si="121"/>
        <v>1.3824276398273487</v>
      </c>
      <c r="AP540" s="22">
        <f t="shared" si="121"/>
        <v>1.386241247293456</v>
      </c>
      <c r="AQ540" s="22">
        <f t="shared" si="121"/>
        <v>1.3898679127417177</v>
      </c>
      <c r="AR540" s="22">
        <f t="shared" si="121"/>
        <v>1.3933067114688293</v>
      </c>
      <c r="AS540" s="22">
        <f t="shared" si="121"/>
        <v>1.3966064649415295</v>
      </c>
      <c r="AT540" s="22">
        <f t="shared" si="121"/>
        <v>1.3994582966413016</v>
      </c>
      <c r="AU540" s="22">
        <f t="shared" si="121"/>
        <v>1.4020738263390773</v>
      </c>
      <c r="AV540" s="22">
        <f t="shared" si="121"/>
        <v>1.4044933771337595</v>
      </c>
      <c r="AW540" s="22">
        <f t="shared" si="121"/>
        <v>1.4066964305592335</v>
      </c>
      <c r="AY540" s="79"/>
    </row>
    <row r="541" spans="1:51" x14ac:dyDescent="0.25">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0.19132863754616408</v>
      </c>
      <c r="S541" s="22">
        <f t="shared" si="121"/>
        <v>0.18136841330015693</v>
      </c>
      <c r="T541" s="22">
        <f t="shared" si="121"/>
        <v>0.18345822458376965</v>
      </c>
      <c r="U541" s="22">
        <f t="shared" si="121"/>
        <v>0.18464582261190818</v>
      </c>
      <c r="V541" s="22">
        <f t="shared" si="121"/>
        <v>0.18553058306687564</v>
      </c>
      <c r="W541" s="22">
        <f t="shared" si="121"/>
        <v>0.18656058912898402</v>
      </c>
      <c r="X541" s="22">
        <f t="shared" si="121"/>
        <v>0.18736899038763516</v>
      </c>
      <c r="Y541" s="22">
        <f t="shared" si="121"/>
        <v>0.18787705034162167</v>
      </c>
      <c r="Z541" s="22">
        <f t="shared" si="121"/>
        <v>0.18844120674526471</v>
      </c>
      <c r="AA541" s="22">
        <f t="shared" si="121"/>
        <v>0.18913276545613814</v>
      </c>
      <c r="AB541" s="22">
        <f t="shared" si="121"/>
        <v>0.19066730863621939</v>
      </c>
      <c r="AC541" s="22">
        <f t="shared" si="121"/>
        <v>0.19191847520331407</v>
      </c>
      <c r="AD541" s="22">
        <f t="shared" si="121"/>
        <v>0.1936999437199188</v>
      </c>
      <c r="AE541" s="22">
        <f t="shared" si="121"/>
        <v>0.19561452503107124</v>
      </c>
      <c r="AF541" s="22">
        <f t="shared" si="121"/>
        <v>0.19812151082898782</v>
      </c>
      <c r="AG541" s="22">
        <f t="shared" si="121"/>
        <v>0.20092735069982415</v>
      </c>
      <c r="AH541" s="22">
        <f t="shared" si="121"/>
        <v>0.20287934904470517</v>
      </c>
      <c r="AI541" s="22">
        <f t="shared" si="121"/>
        <v>0.20483693172592837</v>
      </c>
      <c r="AJ541" s="22">
        <f t="shared" si="121"/>
        <v>0.207109924607427</v>
      </c>
      <c r="AK541" s="22">
        <f t="shared" si="121"/>
        <v>0.2093674114464209</v>
      </c>
      <c r="AL541" s="22">
        <f t="shared" si="121"/>
        <v>0.21196684066273433</v>
      </c>
      <c r="AM541" s="22">
        <f t="shared" si="121"/>
        <v>0.2144720020278022</v>
      </c>
      <c r="AN541" s="22">
        <f t="shared" si="121"/>
        <v>0.21751781242665882</v>
      </c>
      <c r="AO541" s="22">
        <f t="shared" si="121"/>
        <v>0.22060992064537502</v>
      </c>
      <c r="AP541" s="22">
        <f t="shared" si="121"/>
        <v>0.22381417685972468</v>
      </c>
      <c r="AQ541" s="22">
        <f t="shared" si="121"/>
        <v>0.22715248328616933</v>
      </c>
      <c r="AR541" s="22">
        <f t="shared" si="121"/>
        <v>0.2306654354072965</v>
      </c>
      <c r="AS541" s="22">
        <f t="shared" si="121"/>
        <v>0.2345518997989349</v>
      </c>
      <c r="AT541" s="22">
        <f t="shared" si="121"/>
        <v>0.2365130439142242</v>
      </c>
      <c r="AU541" s="22">
        <f t="shared" si="121"/>
        <v>0.23819857107692927</v>
      </c>
      <c r="AV541" s="22">
        <f t="shared" si="121"/>
        <v>0.23995132104736874</v>
      </c>
      <c r="AW541" s="22">
        <f t="shared" si="121"/>
        <v>0.24165141191983225</v>
      </c>
      <c r="AY541" s="79"/>
    </row>
    <row r="542" spans="1:51" x14ac:dyDescent="0.25">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5">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5">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5">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5">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5">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5">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5">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5">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5">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5">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5">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5">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5">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5">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5">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5">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5">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0.66038726306154449</v>
      </c>
      <c r="U559" s="22">
        <f t="shared" si="123"/>
        <v>0.66020002997082528</v>
      </c>
      <c r="V559" s="22">
        <f t="shared" si="123"/>
        <v>0.66005457366448894</v>
      </c>
      <c r="W559" s="22">
        <f t="shared" si="123"/>
        <v>0.65992350562914992</v>
      </c>
      <c r="X559" s="22">
        <f t="shared" si="123"/>
        <v>0.65978486389847713</v>
      </c>
      <c r="Y559" s="22">
        <f t="shared" si="123"/>
        <v>0.65965639810393306</v>
      </c>
      <c r="Z559" s="22">
        <f t="shared" ref="L559:AW566" si="124">Z1510</f>
        <v>0.65954708141501051</v>
      </c>
      <c r="AA559" s="22">
        <f t="shared" si="124"/>
        <v>0.65943979304985567</v>
      </c>
      <c r="AB559" s="22">
        <f t="shared" si="124"/>
        <v>0.65933117474876313</v>
      </c>
      <c r="AC559" s="22">
        <f t="shared" si="124"/>
        <v>0.65918690289756232</v>
      </c>
      <c r="AD559" s="22">
        <f t="shared" si="124"/>
        <v>0.65906148508337081</v>
      </c>
      <c r="AE559" s="22">
        <f t="shared" si="124"/>
        <v>0.65891273982698484</v>
      </c>
      <c r="AF559" s="22">
        <f t="shared" si="124"/>
        <v>0.65875995086839834</v>
      </c>
      <c r="AG559" s="22">
        <f t="shared" si="124"/>
        <v>0.65858199666465378</v>
      </c>
      <c r="AH559" s="22">
        <f t="shared" si="124"/>
        <v>0.65839334830622387</v>
      </c>
      <c r="AI559" s="22">
        <f t="shared" si="124"/>
        <v>0.65824663418886864</v>
      </c>
      <c r="AJ559" s="22">
        <f t="shared" si="124"/>
        <v>0.65810171831654196</v>
      </c>
      <c r="AK559" s="22">
        <f t="shared" si="124"/>
        <v>0.6579448658451339</v>
      </c>
      <c r="AL559" s="22">
        <f t="shared" si="124"/>
        <v>0.65779106785147645</v>
      </c>
      <c r="AM559" s="22">
        <f t="shared" si="124"/>
        <v>0.6576248080326782</v>
      </c>
      <c r="AN559" s="22">
        <f t="shared" si="124"/>
        <v>0.65746531158775878</v>
      </c>
      <c r="AO559" s="22">
        <f t="shared" si="124"/>
        <v>0.65728549113125223</v>
      </c>
      <c r="AP559" s="22">
        <f t="shared" si="124"/>
        <v>0.65710686783120698</v>
      </c>
      <c r="AQ559" s="22">
        <f t="shared" si="124"/>
        <v>0.6569268138761164</v>
      </c>
      <c r="AR559" s="22">
        <f t="shared" si="124"/>
        <v>0.65674463585813403</v>
      </c>
      <c r="AS559" s="22">
        <f t="shared" si="124"/>
        <v>0.65655895511841811</v>
      </c>
      <c r="AT559" s="22">
        <f t="shared" si="124"/>
        <v>0.65636221954064322</v>
      </c>
      <c r="AU559" s="22">
        <f t="shared" si="124"/>
        <v>0.65624320815905013</v>
      </c>
      <c r="AV559" s="22">
        <f t="shared" si="124"/>
        <v>0.65613664431071128</v>
      </c>
      <c r="AW559" s="22">
        <f t="shared" si="124"/>
        <v>0.65602928481299638</v>
      </c>
      <c r="AY559" s="79"/>
    </row>
    <row r="560" spans="1:51" x14ac:dyDescent="0.25">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8.7171118724123902E-3</v>
      </c>
      <c r="U560" s="22">
        <f t="shared" si="124"/>
        <v>8.7146403956148942E-3</v>
      </c>
      <c r="V560" s="22">
        <f t="shared" si="124"/>
        <v>8.7127203723712538E-3</v>
      </c>
      <c r="W560" s="22">
        <f t="shared" si="124"/>
        <v>8.7109902743047803E-3</v>
      </c>
      <c r="X560" s="22">
        <f t="shared" si="124"/>
        <v>8.7091602034598987E-3</v>
      </c>
      <c r="Y560" s="22">
        <f t="shared" si="124"/>
        <v>8.7074644549719176E-3</v>
      </c>
      <c r="Z560" s="22">
        <f t="shared" si="124"/>
        <v>8.7060214746781384E-3</v>
      </c>
      <c r="AA560" s="22">
        <f t="shared" si="124"/>
        <v>8.7046052682580987E-3</v>
      </c>
      <c r="AB560" s="22">
        <f t="shared" si="124"/>
        <v>8.7031715066836768E-3</v>
      </c>
      <c r="AC560" s="22">
        <f t="shared" si="124"/>
        <v>8.7012671182478251E-3</v>
      </c>
      <c r="AD560" s="22">
        <f t="shared" si="124"/>
        <v>8.6996116031004978E-3</v>
      </c>
      <c r="AE560" s="22">
        <f t="shared" si="124"/>
        <v>8.6976481657162E-3</v>
      </c>
      <c r="AF560" s="22">
        <f t="shared" si="124"/>
        <v>8.6956313514628594E-3</v>
      </c>
      <c r="AG560" s="22">
        <f t="shared" si="124"/>
        <v>8.6932823559734314E-3</v>
      </c>
      <c r="AH560" s="22">
        <f t="shared" si="124"/>
        <v>8.6907921976421536E-3</v>
      </c>
      <c r="AI560" s="22">
        <f t="shared" si="124"/>
        <v>8.6888555712930672E-3</v>
      </c>
      <c r="AJ560" s="22">
        <f t="shared" si="124"/>
        <v>8.6869426817783556E-3</v>
      </c>
      <c r="AK560" s="22">
        <f t="shared" si="124"/>
        <v>8.6848722291557687E-3</v>
      </c>
      <c r="AL560" s="22">
        <f t="shared" si="124"/>
        <v>8.682842095639489E-3</v>
      </c>
      <c r="AM560" s="22">
        <f t="shared" si="124"/>
        <v>8.6806474660313538E-3</v>
      </c>
      <c r="AN560" s="22">
        <f t="shared" si="124"/>
        <v>8.6785421129584196E-3</v>
      </c>
      <c r="AO560" s="22">
        <f t="shared" si="124"/>
        <v>8.6761684829325322E-3</v>
      </c>
      <c r="AP560" s="22">
        <f t="shared" si="124"/>
        <v>8.6738106553719309E-3</v>
      </c>
      <c r="AQ560" s="22">
        <f t="shared" si="124"/>
        <v>8.6714339431647382E-3</v>
      </c>
      <c r="AR560" s="22">
        <f t="shared" si="124"/>
        <v>8.6690291933273714E-3</v>
      </c>
      <c r="AS560" s="22">
        <f t="shared" si="124"/>
        <v>8.6665782075631189E-3</v>
      </c>
      <c r="AT560" s="22">
        <f t="shared" si="124"/>
        <v>8.6639812979364909E-3</v>
      </c>
      <c r="AU560" s="22">
        <f t="shared" si="124"/>
        <v>8.6624103476994636E-3</v>
      </c>
      <c r="AV560" s="22">
        <f t="shared" si="124"/>
        <v>8.6610037049013894E-3</v>
      </c>
      <c r="AW560" s="22">
        <f t="shared" si="124"/>
        <v>8.6595865595315551E-3</v>
      </c>
      <c r="AY560" s="79"/>
    </row>
    <row r="561" spans="1:51" x14ac:dyDescent="0.25">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1.1697766221705692</v>
      </c>
      <c r="R561" s="22">
        <f t="shared" si="124"/>
        <v>1.1606871439933113</v>
      </c>
      <c r="S561" s="22">
        <f t="shared" si="124"/>
        <v>1.058476487955921</v>
      </c>
      <c r="T561" s="22">
        <f t="shared" si="124"/>
        <v>1.0816880755713558</v>
      </c>
      <c r="U561" s="22">
        <f t="shared" si="124"/>
        <v>1.0967711868746099</v>
      </c>
      <c r="V561" s="22">
        <f t="shared" si="124"/>
        <v>1.1091822350017362</v>
      </c>
      <c r="W561" s="22">
        <f t="shared" si="124"/>
        <v>1.1233688876808099</v>
      </c>
      <c r="X561" s="22">
        <f t="shared" si="124"/>
        <v>1.1356983609552338</v>
      </c>
      <c r="Y561" s="22">
        <f t="shared" si="124"/>
        <v>1.144326316480476</v>
      </c>
      <c r="Z561" s="22">
        <f t="shared" si="124"/>
        <v>1.1527456763598856</v>
      </c>
      <c r="AA561" s="22">
        <f t="shared" si="124"/>
        <v>1.1616362014014128</v>
      </c>
      <c r="AB561" s="22">
        <f t="shared" si="124"/>
        <v>1.178085246758573</v>
      </c>
      <c r="AC561" s="22">
        <f t="shared" si="124"/>
        <v>1.1908494116800152</v>
      </c>
      <c r="AD561" s="22">
        <f t="shared" si="124"/>
        <v>1.2045254347408654</v>
      </c>
      <c r="AE561" s="22">
        <f t="shared" si="124"/>
        <v>1.2191339884234007</v>
      </c>
      <c r="AF561" s="22">
        <f t="shared" si="124"/>
        <v>1.2391338850492311</v>
      </c>
      <c r="AG561" s="22">
        <f t="shared" si="124"/>
        <v>1.2615576765896324</v>
      </c>
      <c r="AH561" s="22">
        <f t="shared" si="124"/>
        <v>1.2751819691411059</v>
      </c>
      <c r="AI561" s="22">
        <f t="shared" si="124"/>
        <v>1.2884912783663207</v>
      </c>
      <c r="AJ561" s="22">
        <f t="shared" si="124"/>
        <v>1.3044368495793204</v>
      </c>
      <c r="AK561" s="22">
        <f t="shared" si="124"/>
        <v>1.3198064894219663</v>
      </c>
      <c r="AL561" s="22">
        <f t="shared" si="124"/>
        <v>1.3379685667546493</v>
      </c>
      <c r="AM561" s="22">
        <f t="shared" si="124"/>
        <v>1.3547547640256385</v>
      </c>
      <c r="AN561" s="22">
        <f t="shared" si="124"/>
        <v>1.3786537543782429</v>
      </c>
      <c r="AO561" s="22">
        <f t="shared" si="124"/>
        <v>1.4025535558585267</v>
      </c>
      <c r="AP561" s="22">
        <f t="shared" si="124"/>
        <v>1.4270443292995241</v>
      </c>
      <c r="AQ561" s="22">
        <f t="shared" si="124"/>
        <v>1.4522992952779166</v>
      </c>
      <c r="AR561" s="22">
        <f t="shared" si="124"/>
        <v>1.4786584503483471</v>
      </c>
      <c r="AS561" s="22">
        <f t="shared" si="124"/>
        <v>1.5079270235836588</v>
      </c>
      <c r="AT561" s="22">
        <f t="shared" si="124"/>
        <v>1.5191838139131086</v>
      </c>
      <c r="AU561" s="22">
        <f t="shared" si="124"/>
        <v>1.5275846774806281</v>
      </c>
      <c r="AV561" s="22">
        <f t="shared" si="124"/>
        <v>1.5362398643768622</v>
      </c>
      <c r="AW561" s="22">
        <f t="shared" si="124"/>
        <v>1.5440633686665597</v>
      </c>
      <c r="AY561" s="79"/>
    </row>
    <row r="562" spans="1:51" x14ac:dyDescent="0.25">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3.9181516163446473</v>
      </c>
      <c r="T562" s="22">
        <f t="shared" si="124"/>
        <v>3.9677376391970314</v>
      </c>
      <c r="U562" s="22">
        <f t="shared" si="124"/>
        <v>3.9991871436181747</v>
      </c>
      <c r="V562" s="22">
        <f t="shared" si="124"/>
        <v>4.0246130223236758</v>
      </c>
      <c r="W562" s="22">
        <f t="shared" si="124"/>
        <v>4.0541081681946736</v>
      </c>
      <c r="X562" s="22">
        <f t="shared" si="124"/>
        <v>4.0795087892278783</v>
      </c>
      <c r="Y562" s="22">
        <f t="shared" si="124"/>
        <v>4.0955888996361178</v>
      </c>
      <c r="Z562" s="22">
        <f t="shared" si="124"/>
        <v>4.1101218162274797</v>
      </c>
      <c r="AA562" s="22">
        <f t="shared" si="124"/>
        <v>4.124556104638609</v>
      </c>
      <c r="AB562" s="22">
        <f t="shared" si="124"/>
        <v>4.1542017305079808</v>
      </c>
      <c r="AC562" s="22">
        <f t="shared" si="124"/>
        <v>4.1744857753593525</v>
      </c>
      <c r="AD562" s="22">
        <f t="shared" si="124"/>
        <v>4.1869848278648796</v>
      </c>
      <c r="AE562" s="22">
        <f t="shared" si="124"/>
        <v>4.2003922237798577</v>
      </c>
      <c r="AF562" s="22">
        <f t="shared" si="124"/>
        <v>4.2239224406773443</v>
      </c>
      <c r="AG562" s="22">
        <f t="shared" si="124"/>
        <v>4.2510472755874398</v>
      </c>
      <c r="AH562" s="22">
        <f t="shared" si="124"/>
        <v>4.2586518573714098</v>
      </c>
      <c r="AI562" s="22">
        <f t="shared" si="124"/>
        <v>4.264539688995086</v>
      </c>
      <c r="AJ562" s="22">
        <f t="shared" si="124"/>
        <v>4.2745915783598978</v>
      </c>
      <c r="AK562" s="22">
        <f t="shared" si="124"/>
        <v>4.282261721706516</v>
      </c>
      <c r="AL562" s="22">
        <f t="shared" si="124"/>
        <v>4.2941185207439112</v>
      </c>
      <c r="AM562" s="22">
        <f t="shared" si="124"/>
        <v>4.3019179548845763</v>
      </c>
      <c r="AN562" s="22">
        <f t="shared" si="124"/>
        <v>4.3281720225405946</v>
      </c>
      <c r="AO562" s="22">
        <f t="shared" si="124"/>
        <v>4.3531239252494505</v>
      </c>
      <c r="AP562" s="22">
        <f t="shared" si="124"/>
        <v>4.3778517258273508</v>
      </c>
      <c r="AQ562" s="22">
        <f t="shared" si="124"/>
        <v>4.4026181442423464</v>
      </c>
      <c r="AR562" s="22">
        <f t="shared" si="124"/>
        <v>4.4279754430027189</v>
      </c>
      <c r="AS562" s="22">
        <f t="shared" si="124"/>
        <v>4.4571175199230737</v>
      </c>
      <c r="AT562" s="22">
        <f t="shared" si="124"/>
        <v>4.4525735214926661</v>
      </c>
      <c r="AU562" s="22">
        <f t="shared" si="124"/>
        <v>4.4421226950653629</v>
      </c>
      <c r="AV562" s="22">
        <f t="shared" si="124"/>
        <v>4.4313408922240924</v>
      </c>
      <c r="AW562" s="22">
        <f t="shared" si="124"/>
        <v>4.418332432178147</v>
      </c>
      <c r="AY562" s="79"/>
    </row>
    <row r="563" spans="1:51" x14ac:dyDescent="0.25">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2.2783360575623284E-4</v>
      </c>
      <c r="U563" s="22">
        <f t="shared" si="124"/>
        <v>2.277690103399347E-4</v>
      </c>
      <c r="V563" s="22">
        <f t="shared" si="124"/>
        <v>2.2771882791424862E-4</v>
      </c>
      <c r="W563" s="22">
        <f t="shared" si="124"/>
        <v>2.2767360944205673E-4</v>
      </c>
      <c r="X563" s="22">
        <f t="shared" si="124"/>
        <v>2.2762577804497457E-4</v>
      </c>
      <c r="Y563" s="22">
        <f t="shared" si="124"/>
        <v>2.2758145734585685E-4</v>
      </c>
      <c r="Z563" s="22">
        <f t="shared" si="124"/>
        <v>2.2754374308817861E-4</v>
      </c>
      <c r="AA563" s="22">
        <f t="shared" si="124"/>
        <v>2.2750672860220023E-4</v>
      </c>
      <c r="AB563" s="22">
        <f t="shared" si="124"/>
        <v>2.2746925528832322E-4</v>
      </c>
      <c r="AC563" s="22">
        <f t="shared" si="124"/>
        <v>2.2741948149965896E-4</v>
      </c>
      <c r="AD563" s="22">
        <f t="shared" si="124"/>
        <v>2.2737621235376291E-4</v>
      </c>
      <c r="AE563" s="22">
        <f t="shared" si="124"/>
        <v>2.2732489524030969E-4</v>
      </c>
      <c r="AF563" s="22">
        <f t="shared" si="124"/>
        <v>2.2727218304959741E-4</v>
      </c>
      <c r="AG563" s="22">
        <f t="shared" si="124"/>
        <v>2.2721078884930555E-4</v>
      </c>
      <c r="AH563" s="22">
        <f t="shared" si="124"/>
        <v>2.271457051656472E-4</v>
      </c>
      <c r="AI563" s="22">
        <f t="shared" si="124"/>
        <v>2.2709508879515969E-4</v>
      </c>
      <c r="AJ563" s="22">
        <f t="shared" si="124"/>
        <v>2.2704509281920696E-4</v>
      </c>
      <c r="AK563" s="22">
        <f t="shared" si="124"/>
        <v>2.2699097871657119E-4</v>
      </c>
      <c r="AL563" s="22">
        <f t="shared" si="124"/>
        <v>2.2693791840875933E-4</v>
      </c>
      <c r="AM563" s="22">
        <f t="shared" si="124"/>
        <v>2.2688055877127398E-4</v>
      </c>
      <c r="AN563" s="22">
        <f t="shared" si="124"/>
        <v>2.2682553249777677E-4</v>
      </c>
      <c r="AO563" s="22">
        <f t="shared" si="124"/>
        <v>2.2676349444028204E-4</v>
      </c>
      <c r="AP563" s="22">
        <f t="shared" si="124"/>
        <v>2.267018694017664E-4</v>
      </c>
      <c r="AQ563" s="22">
        <f t="shared" si="124"/>
        <v>2.2663975078726013E-4</v>
      </c>
      <c r="AR563" s="22">
        <f t="shared" si="124"/>
        <v>2.2657689937105621E-4</v>
      </c>
      <c r="AS563" s="22">
        <f t="shared" si="124"/>
        <v>2.2651283951585413E-4</v>
      </c>
      <c r="AT563" s="22">
        <f t="shared" si="124"/>
        <v>2.264449657415219E-4</v>
      </c>
      <c r="AU563" s="22">
        <f t="shared" si="124"/>
        <v>2.2640390681487226E-4</v>
      </c>
      <c r="AV563" s="22">
        <f t="shared" si="124"/>
        <v>2.263671422871954E-4</v>
      </c>
      <c r="AW563" s="22">
        <f t="shared" si="124"/>
        <v>2.263301032604837E-4</v>
      </c>
      <c r="AY563" s="79"/>
    </row>
    <row r="564" spans="1:51" x14ac:dyDescent="0.25">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1.5037017979911371E-6</v>
      </c>
      <c r="U564" s="22">
        <f t="shared" si="124"/>
        <v>1.5032754682435692E-6</v>
      </c>
      <c r="V564" s="22">
        <f t="shared" si="124"/>
        <v>1.502944264234041E-6</v>
      </c>
      <c r="W564" s="22">
        <f t="shared" si="124"/>
        <v>1.5026458223175745E-6</v>
      </c>
      <c r="X564" s="22">
        <f t="shared" si="124"/>
        <v>1.5023301350968323E-6</v>
      </c>
      <c r="Y564" s="22">
        <f t="shared" si="124"/>
        <v>1.5020376184826557E-6</v>
      </c>
      <c r="Z564" s="22">
        <f t="shared" si="124"/>
        <v>1.5017887043819789E-6</v>
      </c>
      <c r="AA564" s="22">
        <f t="shared" si="124"/>
        <v>1.5015444087745217E-6</v>
      </c>
      <c r="AB564" s="22">
        <f t="shared" si="124"/>
        <v>1.5012970849029339E-6</v>
      </c>
      <c r="AC564" s="22">
        <f t="shared" si="124"/>
        <v>1.5009685778977496E-6</v>
      </c>
      <c r="AD564" s="22">
        <f t="shared" si="124"/>
        <v>1.5006830015348358E-6</v>
      </c>
      <c r="AE564" s="22">
        <f t="shared" si="124"/>
        <v>1.5003443085860446E-6</v>
      </c>
      <c r="AF564" s="22">
        <f t="shared" si="124"/>
        <v>1.4999964081273431E-6</v>
      </c>
      <c r="AG564" s="22">
        <f t="shared" si="124"/>
        <v>1.4995912064054167E-6</v>
      </c>
      <c r="AH564" s="22">
        <f t="shared" si="124"/>
        <v>1.4991616540932717E-6</v>
      </c>
      <c r="AI564" s="22">
        <f t="shared" si="124"/>
        <v>1.4988275860480544E-6</v>
      </c>
      <c r="AJ564" s="22">
        <f t="shared" si="124"/>
        <v>1.4984976126067661E-6</v>
      </c>
      <c r="AK564" s="22">
        <f t="shared" si="124"/>
        <v>1.49814045952937E-6</v>
      </c>
      <c r="AL564" s="22">
        <f t="shared" si="124"/>
        <v>1.4977902614978117E-6</v>
      </c>
      <c r="AM564" s="22">
        <f t="shared" si="124"/>
        <v>1.4974116878904084E-6</v>
      </c>
      <c r="AN564" s="22">
        <f t="shared" si="124"/>
        <v>1.497048514485327E-6</v>
      </c>
      <c r="AO564" s="22">
        <f t="shared" si="124"/>
        <v>1.4966390633058616E-6</v>
      </c>
      <c r="AP564" s="22">
        <f t="shared" si="124"/>
        <v>1.4962323380516582E-6</v>
      </c>
      <c r="AQ564" s="22">
        <f t="shared" si="124"/>
        <v>1.4958223551959173E-6</v>
      </c>
      <c r="AR564" s="22">
        <f t="shared" si="124"/>
        <v>1.495407535848971E-6</v>
      </c>
      <c r="AS564" s="22">
        <f t="shared" si="124"/>
        <v>1.4949847408046379E-6</v>
      </c>
      <c r="AT564" s="22">
        <f t="shared" si="124"/>
        <v>1.4945367738940447E-6</v>
      </c>
      <c r="AU564" s="22">
        <f t="shared" si="124"/>
        <v>1.4942657849781573E-6</v>
      </c>
      <c r="AV564" s="22">
        <f t="shared" si="124"/>
        <v>1.4940231390954898E-6</v>
      </c>
      <c r="AW564" s="22">
        <f t="shared" si="124"/>
        <v>1.4937786815191927E-6</v>
      </c>
      <c r="AY564" s="79"/>
    </row>
    <row r="565" spans="1:51" x14ac:dyDescent="0.25">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0.18258719417239633</v>
      </c>
      <c r="T565" s="22">
        <f t="shared" si="124"/>
        <v>0.18659119303605887</v>
      </c>
      <c r="U565" s="22">
        <f t="shared" si="124"/>
        <v>0.18919302973587018</v>
      </c>
      <c r="V565" s="22">
        <f t="shared" si="124"/>
        <v>0.19133393553779945</v>
      </c>
      <c r="W565" s="22">
        <f t="shared" si="124"/>
        <v>0.19378113312493972</v>
      </c>
      <c r="X565" s="22">
        <f t="shared" si="124"/>
        <v>0.19590796726477783</v>
      </c>
      <c r="Y565" s="22">
        <f t="shared" si="124"/>
        <v>0.19739628959288202</v>
      </c>
      <c r="Z565" s="22">
        <f t="shared" si="124"/>
        <v>0.19884862917208024</v>
      </c>
      <c r="AA565" s="22">
        <f t="shared" si="124"/>
        <v>0.20038224474174365</v>
      </c>
      <c r="AB565" s="22">
        <f t="shared" si="124"/>
        <v>0.20321970506585377</v>
      </c>
      <c r="AC565" s="22">
        <f t="shared" si="124"/>
        <v>0.20542152351480261</v>
      </c>
      <c r="AD565" s="22">
        <f t="shared" si="124"/>
        <v>0.20778063749279929</v>
      </c>
      <c r="AE565" s="22">
        <f t="shared" si="124"/>
        <v>0.21030061300303665</v>
      </c>
      <c r="AF565" s="22">
        <f t="shared" si="124"/>
        <v>0.21375059517099232</v>
      </c>
      <c r="AG565" s="22">
        <f t="shared" si="124"/>
        <v>0.21761869921171154</v>
      </c>
      <c r="AH565" s="22">
        <f t="shared" si="124"/>
        <v>0.2199688896768407</v>
      </c>
      <c r="AI565" s="22">
        <f t="shared" si="124"/>
        <v>0.22226474551819031</v>
      </c>
      <c r="AJ565" s="22">
        <f t="shared" si="124"/>
        <v>0.22501535655243274</v>
      </c>
      <c r="AK565" s="22">
        <f t="shared" si="124"/>
        <v>0.22766661942528918</v>
      </c>
      <c r="AL565" s="22">
        <f t="shared" si="124"/>
        <v>0.23079957776517698</v>
      </c>
      <c r="AM565" s="22">
        <f t="shared" si="124"/>
        <v>0.23369519679442258</v>
      </c>
      <c r="AN565" s="22">
        <f t="shared" si="124"/>
        <v>0.23781777263024687</v>
      </c>
      <c r="AO565" s="22">
        <f t="shared" si="124"/>
        <v>0.24194048838559584</v>
      </c>
      <c r="AP565" s="22">
        <f t="shared" si="124"/>
        <v>0.24616514680416793</v>
      </c>
      <c r="AQ565" s="22">
        <f t="shared" si="124"/>
        <v>0.25052162843544062</v>
      </c>
      <c r="AR565" s="22">
        <f t="shared" si="124"/>
        <v>0.25506858268508992</v>
      </c>
      <c r="AS565" s="22">
        <f t="shared" si="124"/>
        <v>0.26011741156818113</v>
      </c>
      <c r="AT565" s="22">
        <f t="shared" si="124"/>
        <v>0.26205920790001125</v>
      </c>
      <c r="AU565" s="22">
        <f t="shared" si="124"/>
        <v>0.26350835686540836</v>
      </c>
      <c r="AV565" s="22">
        <f t="shared" si="124"/>
        <v>0.26500137660500872</v>
      </c>
      <c r="AW565" s="22">
        <f t="shared" si="124"/>
        <v>0.26635093109498148</v>
      </c>
      <c r="AY565" s="79"/>
    </row>
    <row r="566" spans="1:51" x14ac:dyDescent="0.25">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5">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0.10242303574309712</v>
      </c>
      <c r="U567" s="22">
        <f t="shared" si="125"/>
        <v>0.10290527845894326</v>
      </c>
      <c r="V567" s="22">
        <f t="shared" si="125"/>
        <v>0.10327991973594811</v>
      </c>
      <c r="W567" s="22">
        <f t="shared" si="125"/>
        <v>0.10361750218507411</v>
      </c>
      <c r="X567" s="22">
        <f t="shared" si="125"/>
        <v>0.10397459165292641</v>
      </c>
      <c r="Y567" s="22">
        <f t="shared" si="125"/>
        <v>0.10430547169884286</v>
      </c>
      <c r="Z567" s="22">
        <f t="shared" si="125"/>
        <v>0.10458703077983039</v>
      </c>
      <c r="AA567" s="22">
        <f t="shared" si="125"/>
        <v>0.10486336565414194</v>
      </c>
      <c r="AB567" s="22">
        <f t="shared" si="125"/>
        <v>0.10514312594815978</v>
      </c>
      <c r="AC567" s="22">
        <f t="shared" si="125"/>
        <v>0.10551471650982788</v>
      </c>
      <c r="AD567" s="22">
        <f t="shared" si="125"/>
        <v>0.10583774609342775</v>
      </c>
      <c r="AE567" s="22">
        <f t="shared" si="125"/>
        <v>0.10622085848095154</v>
      </c>
      <c r="AF567" s="22">
        <f t="shared" si="125"/>
        <v>0.10661438593946296</v>
      </c>
      <c r="AG567" s="22">
        <f t="shared" si="125"/>
        <v>0.10707272969793173</v>
      </c>
      <c r="AH567" s="22">
        <f t="shared" si="125"/>
        <v>0.10755861761635321</v>
      </c>
      <c r="AI567" s="22">
        <f t="shared" si="125"/>
        <v>0.10793649854613152</v>
      </c>
      <c r="AJ567" s="22">
        <f t="shared" si="125"/>
        <v>0.10830974786638585</v>
      </c>
      <c r="AK567" s="22">
        <f t="shared" si="125"/>
        <v>0.10871374142066853</v>
      </c>
      <c r="AL567" s="22">
        <f t="shared" si="125"/>
        <v>0.1091098677777573</v>
      </c>
      <c r="AM567" s="22">
        <f t="shared" si="125"/>
        <v>0.10953809115560811</v>
      </c>
      <c r="AN567" s="22">
        <f t="shared" si="125"/>
        <v>0.10994889460103707</v>
      </c>
      <c r="AO567" s="22">
        <f t="shared" si="125"/>
        <v>0.11041204513162567</v>
      </c>
      <c r="AP567" s="22">
        <f t="shared" si="125"/>
        <v>0.11087211223299304</v>
      </c>
      <c r="AQ567" s="22">
        <f t="shared" si="125"/>
        <v>0.11133586416897914</v>
      </c>
      <c r="AR567" s="22">
        <f t="shared" si="125"/>
        <v>0.11180508689997067</v>
      </c>
      <c r="AS567" s="22">
        <f t="shared" si="125"/>
        <v>0.11228333133773015</v>
      </c>
      <c r="AT567" s="22">
        <f t="shared" si="125"/>
        <v>0.11279004892149266</v>
      </c>
      <c r="AU567" s="22">
        <f t="shared" si="125"/>
        <v>0.11309657792048296</v>
      </c>
      <c r="AV567" s="22">
        <f t="shared" si="125"/>
        <v>0.1133710467092879</v>
      </c>
      <c r="AW567" s="22">
        <f t="shared" si="125"/>
        <v>0.11364756479458502</v>
      </c>
      <c r="AY567" s="79"/>
    </row>
    <row r="568" spans="1:51" x14ac:dyDescent="0.25">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5">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5">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5">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5">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5">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5">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5">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5">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5">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5">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5">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5">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0.39721446331308263</v>
      </c>
      <c r="T580" s="22">
        <f t="shared" si="128"/>
        <v>0.40249219960946453</v>
      </c>
      <c r="U580" s="22">
        <f t="shared" si="128"/>
        <v>0.4068019680102658</v>
      </c>
      <c r="V580" s="22">
        <f t="shared" si="128"/>
        <v>0.41082431735492764</v>
      </c>
      <c r="W580" s="22">
        <f t="shared" si="128"/>
        <v>0.41518935921013445</v>
      </c>
      <c r="X580" s="22">
        <f t="shared" si="128"/>
        <v>0.41937856849496585</v>
      </c>
      <c r="Y580" s="22">
        <f t="shared" si="128"/>
        <v>0.42296208052271583</v>
      </c>
      <c r="Z580" s="22">
        <f t="shared" si="128"/>
        <v>0.42643166192666554</v>
      </c>
      <c r="AA580" s="22">
        <f t="shared" si="128"/>
        <v>0.42988116682638638</v>
      </c>
      <c r="AB580" s="22">
        <f t="shared" si="128"/>
        <v>0.43435986869965487</v>
      </c>
      <c r="AC580" s="22">
        <f t="shared" si="128"/>
        <v>0.43820597040821635</v>
      </c>
      <c r="AD580" s="22">
        <f t="shared" si="128"/>
        <v>0.44282455495655826</v>
      </c>
      <c r="AE580" s="22">
        <f t="shared" si="128"/>
        <v>0.44762703912585894</v>
      </c>
      <c r="AF580" s="22">
        <f t="shared" si="128"/>
        <v>0.45330820491033447</v>
      </c>
      <c r="AG580" s="22">
        <f t="shared" si="128"/>
        <v>0.4594306873735467</v>
      </c>
      <c r="AH580" s="22">
        <f t="shared" si="128"/>
        <v>0.46422714526211667</v>
      </c>
      <c r="AI580" s="22">
        <f t="shared" si="128"/>
        <v>0.4690226318356765</v>
      </c>
      <c r="AJ580" s="22">
        <f t="shared" si="128"/>
        <v>0.47429366824518704</v>
      </c>
      <c r="AK580" s="22">
        <f t="shared" si="128"/>
        <v>0.47952741685693195</v>
      </c>
      <c r="AL580" s="22">
        <f t="shared" si="128"/>
        <v>0.48527939773469708</v>
      </c>
      <c r="AM580" s="22">
        <f t="shared" si="128"/>
        <v>0.49086573686440554</v>
      </c>
      <c r="AN580" s="22">
        <f t="shared" si="128"/>
        <v>0.49729269914463614</v>
      </c>
      <c r="AO580" s="22">
        <f t="shared" si="128"/>
        <v>0.50378159674645628</v>
      </c>
      <c r="AP580" s="22">
        <f t="shared" si="128"/>
        <v>0.5104338973485637</v>
      </c>
      <c r="AQ580" s="22">
        <f t="shared" si="128"/>
        <v>0.5172822799722383</v>
      </c>
      <c r="AR580" s="22">
        <f t="shared" si="128"/>
        <v>0.52438990778857708</v>
      </c>
      <c r="AS580" s="22">
        <f t="shared" si="128"/>
        <v>0.53208566832594295</v>
      </c>
      <c r="AT580" s="22">
        <f t="shared" si="128"/>
        <v>0.53664257833202234</v>
      </c>
      <c r="AU580" s="22">
        <f t="shared" si="128"/>
        <v>0.54070846268586037</v>
      </c>
      <c r="AV580" s="22">
        <f t="shared" si="128"/>
        <v>0.54483540356476812</v>
      </c>
      <c r="AW580" s="22">
        <f t="shared" si="128"/>
        <v>0.54882490321762667</v>
      </c>
      <c r="AY580" s="79"/>
    </row>
    <row r="581" spans="1:51" x14ac:dyDescent="0.25">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3.1337946187340607E-2</v>
      </c>
      <c r="T581" s="22">
        <f t="shared" si="128"/>
        <v>3.175432935392393E-2</v>
      </c>
      <c r="U581" s="22">
        <f t="shared" si="128"/>
        <v>3.2094345397392511E-2</v>
      </c>
      <c r="V581" s="22">
        <f t="shared" si="128"/>
        <v>3.2411685723468059E-2</v>
      </c>
      <c r="W581" s="22">
        <f t="shared" si="128"/>
        <v>3.2756062525921364E-2</v>
      </c>
      <c r="X581" s="22">
        <f t="shared" si="128"/>
        <v>3.3086567145618653E-2</v>
      </c>
      <c r="Y581" s="22">
        <f t="shared" si="128"/>
        <v>3.3369285720744657E-2</v>
      </c>
      <c r="Z581" s="22">
        <f t="shared" si="128"/>
        <v>3.3643015822168158E-2</v>
      </c>
      <c r="AA581" s="22">
        <f t="shared" si="128"/>
        <v>3.3915162002392259E-2</v>
      </c>
      <c r="AB581" s="22">
        <f t="shared" si="128"/>
        <v>3.426850592930511E-2</v>
      </c>
      <c r="AC581" s="22">
        <f t="shared" si="128"/>
        <v>3.4571941326316163E-2</v>
      </c>
      <c r="AD581" s="22">
        <f t="shared" si="128"/>
        <v>3.4936321195141687E-2</v>
      </c>
      <c r="AE581" s="22">
        <f t="shared" si="128"/>
        <v>3.5315209690811797E-2</v>
      </c>
      <c r="AF581" s="22">
        <f t="shared" si="128"/>
        <v>3.5763421133442296E-2</v>
      </c>
      <c r="AG581" s="22">
        <f t="shared" si="128"/>
        <v>3.6246449934470244E-2</v>
      </c>
      <c r="AH581" s="22">
        <f t="shared" si="128"/>
        <v>3.6624862991105026E-2</v>
      </c>
      <c r="AI581" s="22">
        <f t="shared" si="128"/>
        <v>3.7003199416548546E-2</v>
      </c>
      <c r="AJ581" s="22">
        <f t="shared" si="128"/>
        <v>3.7419054000430003E-2</v>
      </c>
      <c r="AK581" s="22">
        <f t="shared" si="128"/>
        <v>3.7831966790626288E-2</v>
      </c>
      <c r="AL581" s="22">
        <f t="shared" si="128"/>
        <v>3.8285765138537764E-2</v>
      </c>
      <c r="AM581" s="22">
        <f t="shared" si="128"/>
        <v>3.8726495301208239E-2</v>
      </c>
      <c r="AN581" s="22">
        <f t="shared" si="128"/>
        <v>3.9233545815950406E-2</v>
      </c>
      <c r="AO581" s="22">
        <f t="shared" si="128"/>
        <v>3.9745482672843564E-2</v>
      </c>
      <c r="AP581" s="22">
        <f t="shared" si="128"/>
        <v>4.0270311090600697E-2</v>
      </c>
      <c r="AQ581" s="22">
        <f t="shared" si="128"/>
        <v>4.081060925683809E-2</v>
      </c>
      <c r="AR581" s="22">
        <f t="shared" si="128"/>
        <v>4.1371360384000633E-2</v>
      </c>
      <c r="AS581" s="22">
        <f t="shared" si="128"/>
        <v>4.1978511814437201E-2</v>
      </c>
      <c r="AT581" s="22">
        <f t="shared" si="128"/>
        <v>4.2338025915107082E-2</v>
      </c>
      <c r="AU581" s="22">
        <f t="shared" si="128"/>
        <v>4.2658800904068366E-2</v>
      </c>
      <c r="AV581" s="22">
        <f t="shared" si="128"/>
        <v>4.2984392903168391E-2</v>
      </c>
      <c r="AW581" s="22">
        <f t="shared" si="128"/>
        <v>4.3299141576700839E-2</v>
      </c>
      <c r="AY581" s="79"/>
    </row>
    <row r="582" spans="1:51" x14ac:dyDescent="0.25">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2.904903235556756E-4</v>
      </c>
      <c r="T582" s="22">
        <f t="shared" si="128"/>
        <v>2.943500302531358E-4</v>
      </c>
      <c r="U582" s="22">
        <f t="shared" si="128"/>
        <v>2.9750184402838601E-4</v>
      </c>
      <c r="V582" s="22">
        <f t="shared" si="128"/>
        <v>3.0044346290308388E-4</v>
      </c>
      <c r="W582" s="22">
        <f t="shared" si="128"/>
        <v>3.0363569918339701E-4</v>
      </c>
      <c r="X582" s="22">
        <f t="shared" si="128"/>
        <v>3.0669934583524099E-4</v>
      </c>
      <c r="Y582" s="22">
        <f t="shared" si="128"/>
        <v>3.0932003481953465E-4</v>
      </c>
      <c r="Z582" s="22">
        <f t="shared" si="128"/>
        <v>3.1185740422000813E-4</v>
      </c>
      <c r="AA582" s="22">
        <f t="shared" si="128"/>
        <v>3.1438009129959962E-4</v>
      </c>
      <c r="AB582" s="22">
        <f t="shared" si="128"/>
        <v>3.1765544926472413E-4</v>
      </c>
      <c r="AC582" s="22">
        <f t="shared" si="128"/>
        <v>3.204681749656698E-4</v>
      </c>
      <c r="AD582" s="22">
        <f t="shared" si="128"/>
        <v>3.238458317323107E-4</v>
      </c>
      <c r="AE582" s="22">
        <f t="shared" si="128"/>
        <v>3.2735797771152607E-4</v>
      </c>
      <c r="AF582" s="22">
        <f t="shared" si="128"/>
        <v>3.3151271989573738E-4</v>
      </c>
      <c r="AG582" s="22">
        <f t="shared" si="128"/>
        <v>3.3599020517376121E-4</v>
      </c>
      <c r="AH582" s="22">
        <f t="shared" si="128"/>
        <v>3.3949794402181424E-4</v>
      </c>
      <c r="AI582" s="22">
        <f t="shared" si="128"/>
        <v>3.4300497252913811E-4</v>
      </c>
      <c r="AJ582" s="22">
        <f t="shared" si="128"/>
        <v>3.4685977947473918E-4</v>
      </c>
      <c r="AK582" s="22">
        <f t="shared" si="128"/>
        <v>3.5068731716043639E-4</v>
      </c>
      <c r="AL582" s="22">
        <f t="shared" si="128"/>
        <v>3.5489384773923629E-4</v>
      </c>
      <c r="AM582" s="22">
        <f t="shared" si="128"/>
        <v>3.5897924142743565E-4</v>
      </c>
      <c r="AN582" s="22">
        <f t="shared" si="128"/>
        <v>3.6367939845770157E-4</v>
      </c>
      <c r="AO582" s="22">
        <f t="shared" si="128"/>
        <v>3.6842484994038506E-4</v>
      </c>
      <c r="AP582" s="22">
        <f t="shared" si="128"/>
        <v>3.7328980107579387E-4</v>
      </c>
      <c r="AQ582" s="22">
        <f t="shared" si="128"/>
        <v>3.7829815063988365E-4</v>
      </c>
      <c r="AR582" s="22">
        <f t="shared" si="128"/>
        <v>3.8349609103424995E-4</v>
      </c>
      <c r="AS582" s="22">
        <f t="shared" si="128"/>
        <v>3.8912414382432281E-4</v>
      </c>
      <c r="AT582" s="22">
        <f t="shared" si="128"/>
        <v>3.9245669685131744E-4</v>
      </c>
      <c r="AU582" s="22">
        <f t="shared" si="128"/>
        <v>3.9543015368779578E-4</v>
      </c>
      <c r="AV582" s="22">
        <f t="shared" si="128"/>
        <v>3.9844826229645466E-4</v>
      </c>
      <c r="AW582" s="22">
        <f t="shared" si="128"/>
        <v>4.013658575806695E-4</v>
      </c>
      <c r="AY582" s="79"/>
    </row>
    <row r="583" spans="1:51" x14ac:dyDescent="0.25">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2.5629102547447703E-3</v>
      </c>
      <c r="T583" s="22">
        <f t="shared" si="128"/>
        <v>2.6123885311191328E-3</v>
      </c>
      <c r="U583" s="22">
        <f t="shared" si="128"/>
        <v>2.6381484081699708E-3</v>
      </c>
      <c r="V583" s="22">
        <f t="shared" si="128"/>
        <v>2.6558420076703468E-3</v>
      </c>
      <c r="W583" s="22">
        <f t="shared" si="128"/>
        <v>2.6779065868564743E-3</v>
      </c>
      <c r="X583" s="22">
        <f t="shared" si="128"/>
        <v>2.6942716911212052E-3</v>
      </c>
      <c r="Y583" s="22">
        <f t="shared" si="128"/>
        <v>2.7000715946421988E-3</v>
      </c>
      <c r="Z583" s="22">
        <f t="shared" si="128"/>
        <v>2.704975186950725E-3</v>
      </c>
      <c r="AA583" s="22">
        <f t="shared" si="128"/>
        <v>2.7108265667014262E-3</v>
      </c>
      <c r="AB583" s="22">
        <f t="shared" si="128"/>
        <v>2.7365425214591413E-3</v>
      </c>
      <c r="AC583" s="22">
        <f t="shared" si="128"/>
        <v>2.7518718016047751E-3</v>
      </c>
      <c r="AD583" s="22">
        <f t="shared" si="128"/>
        <v>2.7566638396338047E-3</v>
      </c>
      <c r="AE583" s="22">
        <f t="shared" si="128"/>
        <v>2.7626950654084182E-3</v>
      </c>
      <c r="AF583" s="22">
        <f t="shared" si="128"/>
        <v>2.781289252085413E-3</v>
      </c>
      <c r="AG583" s="22">
        <f t="shared" si="128"/>
        <v>2.8044129031273178E-3</v>
      </c>
      <c r="AH583" s="22">
        <f t="shared" si="128"/>
        <v>2.8037506369907924E-3</v>
      </c>
      <c r="AI583" s="22">
        <f t="shared" si="128"/>
        <v>2.8010511266193844E-3</v>
      </c>
      <c r="AJ583" s="22">
        <f t="shared" si="128"/>
        <v>2.8035156589741781E-3</v>
      </c>
      <c r="AK583" s="22">
        <f t="shared" si="128"/>
        <v>2.8031448320103743E-3</v>
      </c>
      <c r="AL583" s="22">
        <f t="shared" si="128"/>
        <v>2.8079593649657283E-3</v>
      </c>
      <c r="AM583" s="22">
        <f t="shared" si="128"/>
        <v>2.8079108993576316E-3</v>
      </c>
      <c r="AN583" s="22">
        <f t="shared" si="128"/>
        <v>2.8312016868573659E-3</v>
      </c>
      <c r="AO583" s="22">
        <f t="shared" si="128"/>
        <v>2.8529828127647709E-3</v>
      </c>
      <c r="AP583" s="22">
        <f t="shared" si="128"/>
        <v>2.8745704994950004E-3</v>
      </c>
      <c r="AQ583" s="22">
        <f t="shared" si="128"/>
        <v>2.8962863460866165E-3</v>
      </c>
      <c r="AR583" s="22">
        <f t="shared" si="128"/>
        <v>2.9187994411367726E-3</v>
      </c>
      <c r="AS583" s="22">
        <f t="shared" si="128"/>
        <v>2.9459270403864352E-3</v>
      </c>
      <c r="AT583" s="22">
        <f t="shared" si="128"/>
        <v>2.9324595471331349E-3</v>
      </c>
      <c r="AU583" s="22">
        <f t="shared" si="128"/>
        <v>2.9120229766328091E-3</v>
      </c>
      <c r="AV583" s="22">
        <f t="shared" si="128"/>
        <v>2.8913556321565432E-3</v>
      </c>
      <c r="AW583" s="22">
        <f t="shared" si="128"/>
        <v>2.8681853853054777E-3</v>
      </c>
      <c r="AY583" s="79"/>
    </row>
    <row r="584" spans="1:51" x14ac:dyDescent="0.25">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1.2758183638787089E-2</v>
      </c>
      <c r="T584" s="22">
        <f t="shared" si="128"/>
        <v>1.3004486815008778E-2</v>
      </c>
      <c r="U584" s="22">
        <f t="shared" si="128"/>
        <v>1.3132719647710874E-2</v>
      </c>
      <c r="V584" s="22">
        <f t="shared" si="128"/>
        <v>1.3220798499180229E-2</v>
      </c>
      <c r="W584" s="22">
        <f t="shared" si="128"/>
        <v>1.3330636115479131E-2</v>
      </c>
      <c r="X584" s="22">
        <f t="shared" si="128"/>
        <v>1.3412101709169269E-2</v>
      </c>
      <c r="Y584" s="22">
        <f t="shared" si="128"/>
        <v>1.3440973665989099E-2</v>
      </c>
      <c r="Z584" s="22">
        <f t="shared" si="128"/>
        <v>1.346538377986105E-2</v>
      </c>
      <c r="AA584" s="22">
        <f t="shared" si="128"/>
        <v>1.3494511985681572E-2</v>
      </c>
      <c r="AB584" s="22">
        <f t="shared" si="128"/>
        <v>1.3622526172927604E-2</v>
      </c>
      <c r="AC584" s="22">
        <f t="shared" si="128"/>
        <v>1.3698835427528436E-2</v>
      </c>
      <c r="AD584" s="22">
        <f t="shared" si="128"/>
        <v>1.3722690223483628E-2</v>
      </c>
      <c r="AE584" s="22">
        <f t="shared" si="128"/>
        <v>1.3752713703961365E-2</v>
      </c>
      <c r="AF584" s="22">
        <f t="shared" si="128"/>
        <v>1.3845275684155478E-2</v>
      </c>
      <c r="AG584" s="22">
        <f t="shared" si="128"/>
        <v>1.3960385366925555E-2</v>
      </c>
      <c r="AH584" s="22">
        <f t="shared" si="128"/>
        <v>1.3957088601862521E-2</v>
      </c>
      <c r="AI584" s="22">
        <f t="shared" si="128"/>
        <v>1.3943650421969381E-2</v>
      </c>
      <c r="AJ584" s="22">
        <f t="shared" si="128"/>
        <v>1.395591887979305E-2</v>
      </c>
      <c r="AK584" s="22">
        <f t="shared" si="128"/>
        <v>1.3954072900795676E-2</v>
      </c>
      <c r="AL584" s="22">
        <f t="shared" si="128"/>
        <v>1.3978039676637978E-2</v>
      </c>
      <c r="AM584" s="22">
        <f t="shared" si="128"/>
        <v>1.3977798414530914E-2</v>
      </c>
      <c r="AN584" s="22">
        <f t="shared" si="128"/>
        <v>1.4093740103656964E-2</v>
      </c>
      <c r="AO584" s="22">
        <f t="shared" si="128"/>
        <v>1.4202166687721602E-2</v>
      </c>
      <c r="AP584" s="22">
        <f t="shared" si="128"/>
        <v>1.430963033032516E-2</v>
      </c>
      <c r="AQ584" s="22">
        <f t="shared" si="128"/>
        <v>1.4417731953538314E-2</v>
      </c>
      <c r="AR584" s="22">
        <f t="shared" si="128"/>
        <v>1.4529802284676759E-2</v>
      </c>
      <c r="AS584" s="22">
        <f t="shared" si="128"/>
        <v>1.4664843647231651E-2</v>
      </c>
      <c r="AT584" s="22">
        <f t="shared" si="128"/>
        <v>1.4597802379687599E-2</v>
      </c>
      <c r="AU584" s="22">
        <f t="shared" si="128"/>
        <v>1.4496069001038276E-2</v>
      </c>
      <c r="AV584" s="22">
        <f t="shared" si="128"/>
        <v>1.4393186828060855E-2</v>
      </c>
      <c r="AW584" s="22">
        <f t="shared" si="128"/>
        <v>1.4277845191054772E-2</v>
      </c>
      <c r="AY584" s="79"/>
    </row>
    <row r="585" spans="1:51" x14ac:dyDescent="0.25">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0.17476418316081974</v>
      </c>
      <c r="O585" s="22">
        <f t="shared" si="128"/>
        <v>0.17840915017095654</v>
      </c>
      <c r="P585" s="22">
        <f t="shared" si="128"/>
        <v>0.18092055691117107</v>
      </c>
      <c r="Q585" s="22">
        <f t="shared" si="128"/>
        <v>0.18434967364231716</v>
      </c>
      <c r="R585" s="22">
        <f t="shared" si="128"/>
        <v>0.18794438918293385</v>
      </c>
      <c r="S585" s="22">
        <f t="shared" si="128"/>
        <v>0.17361452293400698</v>
      </c>
      <c r="T585" s="22">
        <f t="shared" si="128"/>
        <v>0.18122983234318238</v>
      </c>
      <c r="U585" s="22">
        <f t="shared" si="128"/>
        <v>0.18736569869016145</v>
      </c>
      <c r="V585" s="22">
        <f t="shared" si="128"/>
        <v>0.19304737892649457</v>
      </c>
      <c r="W585" s="22">
        <f t="shared" si="128"/>
        <v>0.19916394252628336</v>
      </c>
      <c r="X585" s="22">
        <f t="shared" si="128"/>
        <v>0.20497598185205718</v>
      </c>
      <c r="Y585" s="22">
        <f t="shared" si="128"/>
        <v>0.21008003786653304</v>
      </c>
      <c r="Z585" s="22">
        <f t="shared" si="128"/>
        <v>0.21519415807379266</v>
      </c>
      <c r="AA585" s="22">
        <f t="shared" si="128"/>
        <v>0.22046711318957019</v>
      </c>
      <c r="AB585" s="22">
        <f t="shared" si="128"/>
        <v>0.22747999362519944</v>
      </c>
      <c r="AC585" s="22">
        <f t="shared" si="128"/>
        <v>0.23377520748657318</v>
      </c>
      <c r="AD585" s="22">
        <f t="shared" si="128"/>
        <v>0.24194841701051853</v>
      </c>
      <c r="AE585" s="22">
        <f t="shared" si="128"/>
        <v>0.25053440423872092</v>
      </c>
      <c r="AF585" s="22">
        <f t="shared" si="128"/>
        <v>0.26062237101157232</v>
      </c>
      <c r="AG585" s="22">
        <f t="shared" si="128"/>
        <v>0.27157081601101718</v>
      </c>
      <c r="AH585" s="22">
        <f t="shared" si="128"/>
        <v>0.28061403432528592</v>
      </c>
      <c r="AI585" s="22">
        <f t="shared" si="128"/>
        <v>0.28978900234061006</v>
      </c>
      <c r="AJ585" s="22">
        <f t="shared" si="128"/>
        <v>0.29986479871060151</v>
      </c>
      <c r="AK585" s="22">
        <f t="shared" si="128"/>
        <v>0.3100339842687691</v>
      </c>
      <c r="AL585" s="22">
        <f t="shared" si="128"/>
        <v>0.321206589671512</v>
      </c>
      <c r="AM585" s="22">
        <f t="shared" si="128"/>
        <v>0.33228026882461004</v>
      </c>
      <c r="AN585" s="22">
        <f t="shared" si="128"/>
        <v>0.34448956687299959</v>
      </c>
      <c r="AO585" s="22">
        <f t="shared" si="128"/>
        <v>0.35696829991233459</v>
      </c>
      <c r="AP585" s="22">
        <f t="shared" si="128"/>
        <v>0.36989227584557205</v>
      </c>
      <c r="AQ585" s="22">
        <f t="shared" si="128"/>
        <v>0.38332536891436336</v>
      </c>
      <c r="AR585" s="22">
        <f t="shared" si="128"/>
        <v>0.39738501026664286</v>
      </c>
      <c r="AS585" s="22">
        <f t="shared" si="128"/>
        <v>0.41264183329899567</v>
      </c>
      <c r="AT585" s="22">
        <f t="shared" si="128"/>
        <v>0.42266450717711668</v>
      </c>
      <c r="AU585" s="22">
        <f t="shared" si="128"/>
        <v>0.43196158941660778</v>
      </c>
      <c r="AV585" s="22">
        <f t="shared" si="128"/>
        <v>0.44148739103649337</v>
      </c>
      <c r="AW585" s="22">
        <f t="shared" si="128"/>
        <v>0.45089587125553532</v>
      </c>
      <c r="AY585" s="79"/>
    </row>
    <row r="586" spans="1:51" x14ac:dyDescent="0.25">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1.171883187565219E-4</v>
      </c>
      <c r="L586" s="22">
        <f t="shared" si="128"/>
        <v>1.1725168210757805E-4</v>
      </c>
      <c r="M586" s="22">
        <f t="shared" si="128"/>
        <v>1.1740318150277544E-4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1.1945208166397168E-4</v>
      </c>
      <c r="T586" s="22">
        <f t="shared" si="128"/>
        <v>1.1996589244916799E-4</v>
      </c>
      <c r="U586" s="22">
        <f t="shared" si="128"/>
        <v>1.2053453259501592E-4</v>
      </c>
      <c r="V586" s="22">
        <f t="shared" si="128"/>
        <v>1.2113119194780691E-4</v>
      </c>
      <c r="W586" s="22">
        <f t="shared" si="128"/>
        <v>1.2176155038943257E-4</v>
      </c>
      <c r="X586" s="22">
        <f t="shared" si="128"/>
        <v>1.2242164450013777E-4</v>
      </c>
      <c r="Y586" s="22">
        <f t="shared" si="128"/>
        <v>1.2303316997803725E-4</v>
      </c>
      <c r="Z586" s="22">
        <f t="shared" si="128"/>
        <v>1.2359567571233556E-4</v>
      </c>
      <c r="AA586" s="22">
        <f t="shared" si="128"/>
        <v>1.2410672884634127E-4</v>
      </c>
      <c r="AB586" s="22">
        <f t="shared" si="128"/>
        <v>1.2456935317880485E-4</v>
      </c>
      <c r="AC586" s="22">
        <f t="shared" si="128"/>
        <v>1.2497188029607037E-4</v>
      </c>
      <c r="AD586" s="22">
        <f t="shared" si="128"/>
        <v>1.2536989596586466E-4</v>
      </c>
      <c r="AE586" s="22">
        <f t="shared" si="128"/>
        <v>1.2575896751332969E-4</v>
      </c>
      <c r="AF586" s="22">
        <f t="shared" si="128"/>
        <v>1.261417763816356E-4</v>
      </c>
      <c r="AG586" s="22">
        <f t="shared" si="128"/>
        <v>1.2651484622650078E-4</v>
      </c>
      <c r="AH586" s="22">
        <f t="shared" si="128"/>
        <v>1.2686745922982584E-4</v>
      </c>
      <c r="AI586" s="22">
        <f t="shared" ref="L586:AW593" si="129">AI1537</f>
        <v>1.2721208055263393E-4</v>
      </c>
      <c r="AJ586" s="22">
        <f t="shared" si="129"/>
        <v>1.2755050797833958E-4</v>
      </c>
      <c r="AK586" s="22">
        <f t="shared" si="129"/>
        <v>1.2787915025688418E-4</v>
      </c>
      <c r="AL586" s="22">
        <f t="shared" si="129"/>
        <v>1.2820031427030818E-4</v>
      </c>
      <c r="AM586" s="22">
        <f t="shared" si="129"/>
        <v>1.2850954378673365E-4</v>
      </c>
      <c r="AN586" s="22">
        <f t="shared" si="129"/>
        <v>1.2881344298730903E-4</v>
      </c>
      <c r="AO586" s="22">
        <f t="shared" si="129"/>
        <v>1.2910712424209542E-4</v>
      </c>
      <c r="AP586" s="22">
        <f t="shared" si="129"/>
        <v>1.2939055437105907E-4</v>
      </c>
      <c r="AQ586" s="22">
        <f t="shared" si="129"/>
        <v>1.2966334958227195E-4</v>
      </c>
      <c r="AR586" s="22">
        <f t="shared" si="129"/>
        <v>1.2992531849335335E-4</v>
      </c>
      <c r="AS586" s="22">
        <f t="shared" si="129"/>
        <v>1.3017961587308716E-4</v>
      </c>
      <c r="AT586" s="22">
        <f t="shared" si="129"/>
        <v>1.3040536097649709E-4</v>
      </c>
      <c r="AU586" s="22">
        <f t="shared" si="129"/>
        <v>1.3061661327960918E-4</v>
      </c>
      <c r="AV586" s="22">
        <f t="shared" si="129"/>
        <v>1.3081596944979545E-4</v>
      </c>
      <c r="AW586" s="22">
        <f t="shared" si="129"/>
        <v>1.3100193530910493E-4</v>
      </c>
      <c r="AY586" s="79"/>
    </row>
    <row r="587" spans="1:51" x14ac:dyDescent="0.25">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8.0420661765993721E-4</v>
      </c>
      <c r="L587" s="22">
        <f t="shared" si="129"/>
        <v>8.046414496191049E-4</v>
      </c>
      <c r="M587" s="22">
        <f t="shared" si="129"/>
        <v>8.0568111652005558E-4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8.1974172500085462E-4</v>
      </c>
      <c r="T587" s="22">
        <f t="shared" si="129"/>
        <v>8.2326775931950064E-4</v>
      </c>
      <c r="U587" s="22">
        <f t="shared" si="129"/>
        <v>8.271700609585247E-4</v>
      </c>
      <c r="V587" s="22">
        <f t="shared" si="129"/>
        <v>8.3126464483083116E-4</v>
      </c>
      <c r="W587" s="22">
        <f t="shared" si="129"/>
        <v>8.3559048921218453E-4</v>
      </c>
      <c r="X587" s="22">
        <f t="shared" si="129"/>
        <v>8.4012039507430744E-4</v>
      </c>
      <c r="Y587" s="22">
        <f t="shared" si="129"/>
        <v>8.4431699795600083E-4</v>
      </c>
      <c r="Z587" s="22">
        <f t="shared" si="129"/>
        <v>8.4817720210257814E-4</v>
      </c>
      <c r="AA587" s="22">
        <f t="shared" si="129"/>
        <v>8.5168431199803744E-4</v>
      </c>
      <c r="AB587" s="22">
        <f t="shared" si="129"/>
        <v>8.5485907850723806E-4</v>
      </c>
      <c r="AC587" s="22">
        <f t="shared" si="129"/>
        <v>8.5762142696421239E-4</v>
      </c>
      <c r="AD587" s="22">
        <f t="shared" si="129"/>
        <v>8.6035281554438289E-4</v>
      </c>
      <c r="AE587" s="22">
        <f t="shared" si="129"/>
        <v>8.6302282494919974E-4</v>
      </c>
      <c r="AF587" s="22">
        <f t="shared" si="129"/>
        <v>8.6564985662315112E-4</v>
      </c>
      <c r="AG587" s="22">
        <f t="shared" si="129"/>
        <v>8.6821005410079634E-4</v>
      </c>
      <c r="AH587" s="22">
        <f t="shared" si="129"/>
        <v>8.7062986619261551E-4</v>
      </c>
      <c r="AI587" s="22">
        <f t="shared" si="129"/>
        <v>8.7299483525548607E-4</v>
      </c>
      <c r="AJ587" s="22">
        <f t="shared" si="129"/>
        <v>8.7531729860540019E-4</v>
      </c>
      <c r="AK587" s="22">
        <f t="shared" si="129"/>
        <v>8.7757261123427692E-4</v>
      </c>
      <c r="AL587" s="22">
        <f t="shared" si="129"/>
        <v>8.7977660415516207E-4</v>
      </c>
      <c r="AM587" s="22">
        <f t="shared" si="129"/>
        <v>8.8189869640909911E-4</v>
      </c>
      <c r="AN587" s="22">
        <f t="shared" si="129"/>
        <v>8.8398420928954304E-4</v>
      </c>
      <c r="AO587" s="22">
        <f t="shared" si="129"/>
        <v>8.859996013617906E-4</v>
      </c>
      <c r="AP587" s="22">
        <f t="shared" si="129"/>
        <v>8.8794464492735544E-4</v>
      </c>
      <c r="AQ587" s="22">
        <f t="shared" si="129"/>
        <v>8.8981670620830264E-4</v>
      </c>
      <c r="AR587" s="22">
        <f t="shared" si="129"/>
        <v>8.916144718401364E-4</v>
      </c>
      <c r="AS587" s="22">
        <f t="shared" si="129"/>
        <v>8.9335959147155959E-4</v>
      </c>
      <c r="AT587" s="22">
        <f t="shared" si="129"/>
        <v>8.9490877067297621E-4</v>
      </c>
      <c r="AU587" s="22">
        <f t="shared" si="129"/>
        <v>8.9635849281219089E-4</v>
      </c>
      <c r="AV587" s="22">
        <f t="shared" si="129"/>
        <v>8.9772657755848905E-4</v>
      </c>
      <c r="AW587" s="22">
        <f t="shared" si="129"/>
        <v>8.990027710929848E-4</v>
      </c>
      <c r="AY587" s="79"/>
    </row>
    <row r="588" spans="1:51" x14ac:dyDescent="0.25">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1.5059853867070929E-5</v>
      </c>
      <c r="T588" s="22">
        <f t="shared" si="129"/>
        <v>1.5167124625631526E-5</v>
      </c>
      <c r="U588" s="22">
        <f t="shared" si="129"/>
        <v>1.5283284642477729E-5</v>
      </c>
      <c r="V588" s="22">
        <f t="shared" si="129"/>
        <v>1.5403277705574446E-5</v>
      </c>
      <c r="W588" s="22">
        <f t="shared" si="129"/>
        <v>1.5528250734118246E-5</v>
      </c>
      <c r="X588" s="22">
        <f t="shared" si="129"/>
        <v>1.5657505187360494E-5</v>
      </c>
      <c r="Y588" s="22">
        <f t="shared" si="129"/>
        <v>1.5776302669215045E-5</v>
      </c>
      <c r="Z588" s="22">
        <f t="shared" si="129"/>
        <v>1.5884699128932849E-5</v>
      </c>
      <c r="AA588" s="22">
        <f t="shared" si="129"/>
        <v>1.598236792184587E-5</v>
      </c>
      <c r="AB588" s="22">
        <f t="shared" si="129"/>
        <v>1.6070000497479039E-5</v>
      </c>
      <c r="AC588" s="22">
        <f t="shared" si="129"/>
        <v>1.6145524591945034E-5</v>
      </c>
      <c r="AD588" s="22">
        <f t="shared" si="129"/>
        <v>1.6219442580938144E-5</v>
      </c>
      <c r="AE588" s="22">
        <f t="shared" si="129"/>
        <v>1.6290975743204122E-5</v>
      </c>
      <c r="AF588" s="22">
        <f t="shared" si="129"/>
        <v>1.6360671671875951E-5</v>
      </c>
      <c r="AG588" s="22">
        <f t="shared" si="129"/>
        <v>1.6427926876189465E-5</v>
      </c>
      <c r="AH588" s="22">
        <f t="shared" si="129"/>
        <v>1.6490797561748879E-5</v>
      </c>
      <c r="AI588" s="22">
        <f t="shared" si="129"/>
        <v>1.6551640518648345E-5</v>
      </c>
      <c r="AJ588" s="22">
        <f t="shared" si="129"/>
        <v>1.6610822596898277E-5</v>
      </c>
      <c r="AK588" s="22">
        <f t="shared" si="129"/>
        <v>1.6667712669704048E-5</v>
      </c>
      <c r="AL588" s="22">
        <f t="shared" si="129"/>
        <v>1.6722767389990501E-5</v>
      </c>
      <c r="AM588" s="22">
        <f t="shared" si="129"/>
        <v>1.6775196463174171E-5</v>
      </c>
      <c r="AN588" s="22">
        <f t="shared" si="129"/>
        <v>1.6826241109997634E-5</v>
      </c>
      <c r="AO588" s="22">
        <f t="shared" si="129"/>
        <v>1.6875029537007162E-5</v>
      </c>
      <c r="AP588" s="22">
        <f t="shared" si="129"/>
        <v>1.6921581513240172E-5</v>
      </c>
      <c r="AQ588" s="22">
        <f t="shared" si="129"/>
        <v>1.6965851524050945E-5</v>
      </c>
      <c r="AR588" s="22">
        <f t="shared" si="129"/>
        <v>1.7007828281763253E-5</v>
      </c>
      <c r="AS588" s="22">
        <f t="shared" si="129"/>
        <v>1.7048107740674831E-5</v>
      </c>
      <c r="AT588" s="22">
        <f t="shared" si="129"/>
        <v>1.7082919504257796E-5</v>
      </c>
      <c r="AU588" s="22">
        <f t="shared" si="129"/>
        <v>1.7114846774541831E-5</v>
      </c>
      <c r="AV588" s="22">
        <f t="shared" si="129"/>
        <v>1.7144381767875482E-5</v>
      </c>
      <c r="AW588" s="22">
        <f t="shared" si="129"/>
        <v>1.7171274019271092E-5</v>
      </c>
      <c r="AY588" s="79"/>
    </row>
    <row r="589" spans="1:51" x14ac:dyDescent="0.25">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1.5056556116759298E-3</v>
      </c>
      <c r="Q589" s="22">
        <f t="shared" si="129"/>
        <v>1.5149984613639169E-3</v>
      </c>
      <c r="R589" s="22">
        <f t="shared" si="129"/>
        <v>1.5249659674490626E-3</v>
      </c>
      <c r="S589" s="22">
        <f t="shared" si="129"/>
        <v>1.5322077690529017E-3</v>
      </c>
      <c r="T589" s="22">
        <f t="shared" si="129"/>
        <v>1.5431216259275771E-3</v>
      </c>
      <c r="U589" s="22">
        <f t="shared" si="129"/>
        <v>1.554939886704611E-3</v>
      </c>
      <c r="V589" s="22">
        <f t="shared" si="129"/>
        <v>1.567148126248771E-3</v>
      </c>
      <c r="W589" s="22">
        <f t="shared" si="129"/>
        <v>1.5798630335079687E-3</v>
      </c>
      <c r="X589" s="22">
        <f t="shared" si="129"/>
        <v>1.5930135381005462E-3</v>
      </c>
      <c r="Y589" s="22">
        <f t="shared" si="129"/>
        <v>1.6051001377613478E-3</v>
      </c>
      <c r="Z589" s="22">
        <f t="shared" si="129"/>
        <v>1.6161285248349172E-3</v>
      </c>
      <c r="AA589" s="22">
        <f t="shared" si="129"/>
        <v>1.6260654660971801E-3</v>
      </c>
      <c r="AB589" s="22">
        <f t="shared" si="129"/>
        <v>1.6349813104601094E-3</v>
      </c>
      <c r="AC589" s="22">
        <f t="shared" si="129"/>
        <v>1.6426652232864149E-3</v>
      </c>
      <c r="AD589" s="22">
        <f t="shared" si="129"/>
        <v>1.6501857289970086E-3</v>
      </c>
      <c r="AE589" s="22">
        <f t="shared" si="129"/>
        <v>1.6574635995484953E-3</v>
      </c>
      <c r="AF589" s="22">
        <f t="shared" si="129"/>
        <v>1.6645545477293293E-3</v>
      </c>
      <c r="AG589" s="22">
        <f t="shared" si="129"/>
        <v>1.6713971736583722E-3</v>
      </c>
      <c r="AH589" s="22">
        <f t="shared" si="129"/>
        <v>1.6777937133399721E-3</v>
      </c>
      <c r="AI589" s="22">
        <f t="shared" si="129"/>
        <v>1.683983949452246E-3</v>
      </c>
      <c r="AJ589" s="22">
        <f t="shared" si="129"/>
        <v>1.6900052057594883E-3</v>
      </c>
      <c r="AK589" s="22">
        <f t="shared" si="129"/>
        <v>1.6957932706573547E-3</v>
      </c>
      <c r="AL589" s="22">
        <f t="shared" si="129"/>
        <v>1.7013946045673987E-3</v>
      </c>
      <c r="AM589" s="22">
        <f t="shared" si="129"/>
        <v>1.7067288019616985E-3</v>
      </c>
      <c r="AN589" s="22">
        <f t="shared" si="129"/>
        <v>1.71192214614165E-3</v>
      </c>
      <c r="AO589" s="22">
        <f t="shared" si="129"/>
        <v>1.716885939785579E-3</v>
      </c>
      <c r="AP589" s="22">
        <f t="shared" si="129"/>
        <v>1.7216221942192923E-3</v>
      </c>
      <c r="AQ589" s="22">
        <f t="shared" si="129"/>
        <v>1.7261262787276175E-3</v>
      </c>
      <c r="AR589" s="22">
        <f t="shared" si="129"/>
        <v>1.7303970448887078E-3</v>
      </c>
      <c r="AS589" s="22">
        <f t="shared" si="129"/>
        <v>1.7344951258144805E-3</v>
      </c>
      <c r="AT589" s="22">
        <f t="shared" si="129"/>
        <v>1.7380369167964555E-3</v>
      </c>
      <c r="AU589" s="22">
        <f t="shared" si="129"/>
        <v>1.7412852359372415E-3</v>
      </c>
      <c r="AV589" s="22">
        <f t="shared" si="129"/>
        <v>1.7442901619241858E-3</v>
      </c>
      <c r="AW589" s="22">
        <f t="shared" si="129"/>
        <v>1.7470262121461449E-3</v>
      </c>
      <c r="AY589" s="79"/>
    </row>
    <row r="590" spans="1:51" x14ac:dyDescent="0.25">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5">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5">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0.12233950618032063</v>
      </c>
      <c r="R592" s="22">
        <f t="shared" si="129"/>
        <v>0.12056837226162823</v>
      </c>
      <c r="S592" s="22">
        <f t="shared" si="129"/>
        <v>0.10749993250765247</v>
      </c>
      <c r="T592" s="22">
        <f t="shared" si="129"/>
        <v>0.10909460476481191</v>
      </c>
      <c r="U592" s="22">
        <f t="shared" si="129"/>
        <v>0.10967897190302667</v>
      </c>
      <c r="V592" s="22">
        <f t="shared" si="129"/>
        <v>0.10993607646040858</v>
      </c>
      <c r="W592" s="22">
        <f t="shared" si="129"/>
        <v>0.11039656933692092</v>
      </c>
      <c r="X592" s="22">
        <f t="shared" si="129"/>
        <v>0.11062930408961913</v>
      </c>
      <c r="Y592" s="22">
        <f t="shared" si="129"/>
        <v>0.11044894472785742</v>
      </c>
      <c r="Z592" s="22">
        <f t="shared" si="129"/>
        <v>0.11026722170212108</v>
      </c>
      <c r="AA592" s="22">
        <f t="shared" si="129"/>
        <v>0.11016137280346233</v>
      </c>
      <c r="AB592" s="22">
        <f t="shared" si="129"/>
        <v>0.11093231987781835</v>
      </c>
      <c r="AC592" s="22">
        <f t="shared" si="129"/>
        <v>0.11129462358625096</v>
      </c>
      <c r="AD592" s="22">
        <f t="shared" si="129"/>
        <v>0.11221759192072639</v>
      </c>
      <c r="AE592" s="22">
        <f t="shared" si="129"/>
        <v>0.11324767647428659</v>
      </c>
      <c r="AF592" s="22">
        <f t="shared" si="129"/>
        <v>0.11487834124486472</v>
      </c>
      <c r="AG592" s="22">
        <f t="shared" si="129"/>
        <v>0.11677360265456475</v>
      </c>
      <c r="AH592" s="22">
        <f t="shared" si="129"/>
        <v>0.11769292685587922</v>
      </c>
      <c r="AI592" s="22">
        <f t="shared" si="129"/>
        <v>0.11857685478458881</v>
      </c>
      <c r="AJ592" s="22">
        <f t="shared" si="129"/>
        <v>0.1197479550652055</v>
      </c>
      <c r="AK592" s="22">
        <f t="shared" si="129"/>
        <v>0.12085246107990889</v>
      </c>
      <c r="AL592" s="22">
        <f t="shared" si="129"/>
        <v>0.12225601493093669</v>
      </c>
      <c r="AM592" s="22">
        <f t="shared" si="129"/>
        <v>0.12350409916269037</v>
      </c>
      <c r="AN592" s="22">
        <f t="shared" si="129"/>
        <v>0.12523827638032828</v>
      </c>
      <c r="AO592" s="22">
        <f t="shared" si="129"/>
        <v>0.12694922306936196</v>
      </c>
      <c r="AP592" s="22">
        <f t="shared" si="129"/>
        <v>0.12869906094221986</v>
      </c>
      <c r="AQ592" s="22">
        <f t="shared" si="129"/>
        <v>0.1305043942582346</v>
      </c>
      <c r="AR592" s="22">
        <f t="shared" si="129"/>
        <v>0.13239884504080182</v>
      </c>
      <c r="AS592" s="22">
        <f t="shared" si="129"/>
        <v>0.13456730614075865</v>
      </c>
      <c r="AT592" s="22">
        <f t="shared" si="129"/>
        <v>0.13483756735248184</v>
      </c>
      <c r="AU592" s="22">
        <f t="shared" si="129"/>
        <v>0.1348033826746983</v>
      </c>
      <c r="AV592" s="22">
        <f t="shared" si="129"/>
        <v>0.13478775889442043</v>
      </c>
      <c r="AW592" s="22">
        <f t="shared" si="129"/>
        <v>0.13467936527133467</v>
      </c>
      <c r="AY592" s="79"/>
    </row>
    <row r="593" spans="1:51" x14ac:dyDescent="0.25">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1.2355059245839611E-2</v>
      </c>
      <c r="P593" s="22">
        <f t="shared" si="129"/>
        <v>1.2094642930917434E-2</v>
      </c>
      <c r="Q593" s="22">
        <f t="shared" si="129"/>
        <v>1.1905551806853844E-2</v>
      </c>
      <c r="R593" s="22">
        <f t="shared" si="129"/>
        <v>1.1733192711380727E-2</v>
      </c>
      <c r="S593" s="22">
        <f t="shared" si="129"/>
        <v>1.0461428655897439E-2</v>
      </c>
      <c r="T593" s="22">
        <f t="shared" si="129"/>
        <v>1.0616615265401821E-2</v>
      </c>
      <c r="U593" s="22">
        <f t="shared" si="129"/>
        <v>1.0673483348782705E-2</v>
      </c>
      <c r="V593" s="22">
        <f t="shared" si="129"/>
        <v>1.0698503652716063E-2</v>
      </c>
      <c r="W593" s="22">
        <f t="shared" si="129"/>
        <v>1.0743316828518201E-2</v>
      </c>
      <c r="X593" s="22">
        <f t="shared" ref="L593:AW600" si="130">X1544</f>
        <v>1.0765965568422542E-2</v>
      </c>
      <c r="Y593" s="22">
        <f t="shared" si="130"/>
        <v>1.0748413775119234E-2</v>
      </c>
      <c r="Z593" s="22">
        <f t="shared" si="130"/>
        <v>1.0730729275933722E-2</v>
      </c>
      <c r="AA593" s="22">
        <f t="shared" si="130"/>
        <v>1.0720428518753761E-2</v>
      </c>
      <c r="AB593" s="22">
        <f t="shared" si="130"/>
        <v>1.0795453754841925E-2</v>
      </c>
      <c r="AC593" s="22">
        <f t="shared" si="130"/>
        <v>1.0830711585327214E-2</v>
      </c>
      <c r="AD593" s="22">
        <f t="shared" si="130"/>
        <v>1.0920530873186578E-2</v>
      </c>
      <c r="AE593" s="22">
        <f t="shared" si="130"/>
        <v>1.1020774248370509E-2</v>
      </c>
      <c r="AF593" s="22">
        <f t="shared" si="130"/>
        <v>1.1179463493667238E-2</v>
      </c>
      <c r="AG593" s="22">
        <f t="shared" si="130"/>
        <v>1.1363902139900257E-2</v>
      </c>
      <c r="AH593" s="22">
        <f t="shared" si="130"/>
        <v>1.1453366796475805E-2</v>
      </c>
      <c r="AI593" s="22">
        <f t="shared" si="130"/>
        <v>1.1539386840837152E-2</v>
      </c>
      <c r="AJ593" s="22">
        <f t="shared" si="130"/>
        <v>1.1653353256897004E-2</v>
      </c>
      <c r="AK593" s="22">
        <f t="shared" si="130"/>
        <v>1.1760839006918352E-2</v>
      </c>
      <c r="AL593" s="22">
        <f t="shared" si="130"/>
        <v>1.1897426799438055E-2</v>
      </c>
      <c r="AM593" s="22">
        <f t="shared" si="130"/>
        <v>1.2018884960782591E-2</v>
      </c>
      <c r="AN593" s="22">
        <f t="shared" si="130"/>
        <v>1.2187647589891319E-2</v>
      </c>
      <c r="AO593" s="22">
        <f t="shared" si="130"/>
        <v>1.2354149524393423E-2</v>
      </c>
      <c r="AP593" s="22">
        <f t="shared" si="130"/>
        <v>1.2524436180759343E-2</v>
      </c>
      <c r="AQ593" s="22">
        <f t="shared" si="130"/>
        <v>1.2700123413718845E-2</v>
      </c>
      <c r="AR593" s="22">
        <f t="shared" si="130"/>
        <v>1.2884483173224048E-2</v>
      </c>
      <c r="AS593" s="22">
        <f t="shared" si="130"/>
        <v>1.3095508432134534E-2</v>
      </c>
      <c r="AT593" s="22">
        <f t="shared" si="130"/>
        <v>1.3121809084785618E-2</v>
      </c>
      <c r="AU593" s="22">
        <f t="shared" si="130"/>
        <v>1.3118482379741109E-2</v>
      </c>
      <c r="AV593" s="22">
        <f t="shared" si="130"/>
        <v>1.3116961940993847E-2</v>
      </c>
      <c r="AW593" s="22">
        <f t="shared" si="130"/>
        <v>1.3106413542234763E-2</v>
      </c>
      <c r="AY593" s="79"/>
    </row>
    <row r="594" spans="1:51" x14ac:dyDescent="0.25">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6.5763803942104529E-2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7.1969839340941866E-2</v>
      </c>
      <c r="S594" s="22">
        <f t="shared" si="130"/>
        <v>6.9069905475160995E-2</v>
      </c>
      <c r="T594" s="22">
        <f t="shared" si="130"/>
        <v>7.1030076379784493E-2</v>
      </c>
      <c r="U594" s="22">
        <f t="shared" si="130"/>
        <v>7.2686290115573982E-2</v>
      </c>
      <c r="V594" s="22">
        <f t="shared" si="130"/>
        <v>7.4246555552348034E-2</v>
      </c>
      <c r="W594" s="22">
        <f t="shared" si="130"/>
        <v>7.5899896451039159E-2</v>
      </c>
      <c r="X594" s="22">
        <f t="shared" si="130"/>
        <v>7.7490807110569715E-2</v>
      </c>
      <c r="Y594" s="22">
        <f t="shared" si="130"/>
        <v>7.8907267467113157E-2</v>
      </c>
      <c r="Z594" s="22">
        <f t="shared" si="130"/>
        <v>8.0298980848646132E-2</v>
      </c>
      <c r="AA594" s="22">
        <f t="shared" si="130"/>
        <v>8.1695750254575622E-2</v>
      </c>
      <c r="AB594" s="22">
        <f t="shared" si="130"/>
        <v>8.3424117314487733E-2</v>
      </c>
      <c r="AC594" s="22">
        <f t="shared" si="130"/>
        <v>8.4971949551581563E-2</v>
      </c>
      <c r="AD594" s="22">
        <f t="shared" si="130"/>
        <v>8.6763717936872528E-2</v>
      </c>
      <c r="AE594" s="22">
        <f t="shared" si="130"/>
        <v>8.8618155554364086E-2</v>
      </c>
      <c r="AF594" s="22">
        <f t="shared" si="130"/>
        <v>9.0755656410270003E-2</v>
      </c>
      <c r="AG594" s="22">
        <f t="shared" si="130"/>
        <v>9.304148299805591E-2</v>
      </c>
      <c r="AH594" s="22">
        <f t="shared" si="130"/>
        <v>9.4915533397556248E-2</v>
      </c>
      <c r="AI594" s="22">
        <f t="shared" si="130"/>
        <v>9.6794552851364055E-2</v>
      </c>
      <c r="AJ594" s="22">
        <f t="shared" si="130"/>
        <v>9.8831584226043614E-2</v>
      </c>
      <c r="AK594" s="22">
        <f t="shared" si="130"/>
        <v>0.10086365040438827</v>
      </c>
      <c r="AL594" s="22">
        <f t="shared" si="130"/>
        <v>0.10307024501965835</v>
      </c>
      <c r="AM594" s="22">
        <f t="shared" si="130"/>
        <v>0.10523180998629976</v>
      </c>
      <c r="AN594" s="22">
        <f t="shared" si="130"/>
        <v>0.10767470905586386</v>
      </c>
      <c r="AO594" s="22">
        <f t="shared" si="130"/>
        <v>0.11014787634096397</v>
      </c>
      <c r="AP594" s="22">
        <f t="shared" si="130"/>
        <v>0.11268488022429619</v>
      </c>
      <c r="AQ594" s="22">
        <f t="shared" si="130"/>
        <v>0.11529712187773757</v>
      </c>
      <c r="AR594" s="22">
        <f t="shared" si="130"/>
        <v>0.11800616785450584</v>
      </c>
      <c r="AS594" s="22">
        <f t="shared" si="130"/>
        <v>0.12092114824539603</v>
      </c>
      <c r="AT594" s="22">
        <f t="shared" si="130"/>
        <v>0.12280790074300332</v>
      </c>
      <c r="AU594" s="22">
        <f t="shared" si="130"/>
        <v>0.12453769793597573</v>
      </c>
      <c r="AV594" s="22">
        <f t="shared" si="130"/>
        <v>0.12629345508606429</v>
      </c>
      <c r="AW594" s="22">
        <f t="shared" si="130"/>
        <v>0.12800911050424035</v>
      </c>
      <c r="AY594" s="79"/>
    </row>
    <row r="595" spans="1:51" x14ac:dyDescent="0.25">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0.32172327535887091</v>
      </c>
      <c r="P595" s="22">
        <f t="shared" si="130"/>
        <v>0.31753924052538912</v>
      </c>
      <c r="Q595" s="22">
        <f t="shared" si="130"/>
        <v>0.31577785743754244</v>
      </c>
      <c r="R595" s="22">
        <f t="shared" si="130"/>
        <v>0.31441607582114939</v>
      </c>
      <c r="S595" s="22">
        <f t="shared" si="130"/>
        <v>0.26927747691303766</v>
      </c>
      <c r="T595" s="22">
        <f t="shared" si="130"/>
        <v>0.28013919169410711</v>
      </c>
      <c r="U595" s="22">
        <f t="shared" si="130"/>
        <v>0.28707035676242876</v>
      </c>
      <c r="V595" s="22">
        <f t="shared" si="130"/>
        <v>0.29273066081611399</v>
      </c>
      <c r="W595" s="22">
        <f t="shared" si="130"/>
        <v>0.29923497122681597</v>
      </c>
      <c r="X595" s="22">
        <f t="shared" si="130"/>
        <v>0.30483844983416553</v>
      </c>
      <c r="Y595" s="22">
        <f t="shared" si="130"/>
        <v>0.30888309056067237</v>
      </c>
      <c r="Z595" s="22">
        <f t="shared" si="130"/>
        <v>0.31305870720689966</v>
      </c>
      <c r="AA595" s="22">
        <f t="shared" si="130"/>
        <v>0.31770528341597637</v>
      </c>
      <c r="AB595" s="22">
        <f t="shared" si="130"/>
        <v>0.32633238923067143</v>
      </c>
      <c r="AC595" s="22">
        <f t="shared" si="130"/>
        <v>0.33342204428164046</v>
      </c>
      <c r="AD595" s="22">
        <f t="shared" si="130"/>
        <v>0.34314648473623283</v>
      </c>
      <c r="AE595" s="22">
        <f t="shared" si="130"/>
        <v>0.35355495419934724</v>
      </c>
      <c r="AF595" s="22">
        <f t="shared" si="130"/>
        <v>0.36693521225104381</v>
      </c>
      <c r="AG595" s="22">
        <f t="shared" si="130"/>
        <v>0.38183998181822304</v>
      </c>
      <c r="AH595" s="22">
        <f t="shared" si="130"/>
        <v>0.39249224596513771</v>
      </c>
      <c r="AI595" s="22">
        <f t="shared" si="130"/>
        <v>0.403192611084571</v>
      </c>
      <c r="AJ595" s="22">
        <f t="shared" si="130"/>
        <v>0.41549731026617959</v>
      </c>
      <c r="AK595" s="22">
        <f t="shared" si="130"/>
        <v>0.42773887618987877</v>
      </c>
      <c r="AL595" s="22">
        <f t="shared" si="130"/>
        <v>0.44172128269010674</v>
      </c>
      <c r="AM595" s="22">
        <f t="shared" si="130"/>
        <v>0.45523265445104122</v>
      </c>
      <c r="AN595" s="22">
        <f t="shared" si="130"/>
        <v>0.47150326475822557</v>
      </c>
      <c r="AO595" s="22">
        <f t="shared" si="130"/>
        <v>0.48801993484338602</v>
      </c>
      <c r="AP595" s="22">
        <f t="shared" si="130"/>
        <v>0.5051118283717444</v>
      </c>
      <c r="AQ595" s="22">
        <f t="shared" si="130"/>
        <v>0.52288503097279992</v>
      </c>
      <c r="AR595" s="22">
        <f t="shared" si="130"/>
        <v>0.54154158244862627</v>
      </c>
      <c r="AS595" s="22">
        <f t="shared" si="130"/>
        <v>0.56210797467081697</v>
      </c>
      <c r="AT595" s="22">
        <f t="shared" si="130"/>
        <v>0.57275616434258303</v>
      </c>
      <c r="AU595" s="22">
        <f t="shared" si="130"/>
        <v>0.5819372316343443</v>
      </c>
      <c r="AV595" s="22">
        <f t="shared" si="130"/>
        <v>0.59140814115405727</v>
      </c>
      <c r="AW595" s="22">
        <f t="shared" si="130"/>
        <v>0.60054550095364956</v>
      </c>
      <c r="AY595" s="79"/>
    </row>
    <row r="596" spans="1:51" x14ac:dyDescent="0.25">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8.9462716962405986E-2</v>
      </c>
      <c r="T596" s="22">
        <f t="shared" si="130"/>
        <v>9.0651396308437951E-2</v>
      </c>
      <c r="U596" s="22">
        <f t="shared" si="130"/>
        <v>9.1622064867176986E-2</v>
      </c>
      <c r="V596" s="22">
        <f t="shared" si="130"/>
        <v>9.2527999404262984E-2</v>
      </c>
      <c r="W596" s="22">
        <f t="shared" si="130"/>
        <v>9.3511116939219485E-2</v>
      </c>
      <c r="X596" s="22">
        <f t="shared" si="130"/>
        <v>9.4454632543911218E-2</v>
      </c>
      <c r="Y596" s="22">
        <f t="shared" si="130"/>
        <v>9.5261729847458523E-2</v>
      </c>
      <c r="Z596" s="22">
        <f t="shared" si="130"/>
        <v>9.6043167100600346E-2</v>
      </c>
      <c r="AA596" s="22">
        <f t="shared" si="130"/>
        <v>9.6820082618555486E-2</v>
      </c>
      <c r="AB596" s="22">
        <f t="shared" si="130"/>
        <v>9.7828799256679019E-2</v>
      </c>
      <c r="AC596" s="22">
        <f t="shared" si="130"/>
        <v>9.8695038380228889E-2</v>
      </c>
      <c r="AD596" s="22">
        <f t="shared" si="130"/>
        <v>9.9735260125350944E-2</v>
      </c>
      <c r="AE596" s="22">
        <f t="shared" si="130"/>
        <v>0.10081690070402227</v>
      </c>
      <c r="AF596" s="22">
        <f t="shared" si="130"/>
        <v>0.10209644254737262</v>
      </c>
      <c r="AG596" s="22">
        <f t="shared" si="130"/>
        <v>0.1034753800390871</v>
      </c>
      <c r="AH596" s="22">
        <f t="shared" si="130"/>
        <v>0.10455566334732354</v>
      </c>
      <c r="AI596" s="22">
        <f t="shared" si="130"/>
        <v>0.10563572789091812</v>
      </c>
      <c r="AJ596" s="22">
        <f t="shared" si="130"/>
        <v>0.10682289825342051</v>
      </c>
      <c r="AK596" s="22">
        <f t="shared" si="130"/>
        <v>0.10800167046327296</v>
      </c>
      <c r="AL596" s="22">
        <f t="shared" si="130"/>
        <v>0.10929716165195881</v>
      </c>
      <c r="AM596" s="22">
        <f t="shared" si="130"/>
        <v>0.11055534614063188</v>
      </c>
      <c r="AN596" s="22">
        <f t="shared" si="130"/>
        <v>0.11200286016771083</v>
      </c>
      <c r="AO596" s="22">
        <f t="shared" si="130"/>
        <v>0.11346432359154421</v>
      </c>
      <c r="AP596" s="22">
        <f t="shared" si="130"/>
        <v>0.11496258949291976</v>
      </c>
      <c r="AQ596" s="22">
        <f t="shared" si="130"/>
        <v>0.11650501801176535</v>
      </c>
      <c r="AR596" s="22">
        <f t="shared" si="130"/>
        <v>0.11810583508751735</v>
      </c>
      <c r="AS596" s="22">
        <f t="shared" si="130"/>
        <v>0.119839114487825</v>
      </c>
      <c r="AT596" s="22">
        <f t="shared" si="130"/>
        <v>0.1208654455702753</v>
      </c>
      <c r="AU596" s="22">
        <f t="shared" si="130"/>
        <v>0.12178118528960818</v>
      </c>
      <c r="AV596" s="22">
        <f t="shared" si="130"/>
        <v>0.12271067647855134</v>
      </c>
      <c r="AW596" s="22">
        <f t="shared" si="130"/>
        <v>0.12360921243640238</v>
      </c>
      <c r="AY596" s="79"/>
    </row>
    <row r="597" spans="1:51" x14ac:dyDescent="0.25">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2.7015470851155701E-2</v>
      </c>
      <c r="T597" s="22">
        <f t="shared" si="130"/>
        <v>2.7374421856830977E-2</v>
      </c>
      <c r="U597" s="22">
        <f t="shared" si="130"/>
        <v>2.7667539135683199E-2</v>
      </c>
      <c r="V597" s="22">
        <f t="shared" si="130"/>
        <v>2.7941108382300052E-2</v>
      </c>
      <c r="W597" s="22">
        <f t="shared" si="130"/>
        <v>2.8237984936139111E-2</v>
      </c>
      <c r="X597" s="22">
        <f t="shared" si="130"/>
        <v>2.8522902711740218E-2</v>
      </c>
      <c r="Y597" s="22">
        <f t="shared" si="130"/>
        <v>2.8766625621331601E-2</v>
      </c>
      <c r="Z597" s="22">
        <f t="shared" si="130"/>
        <v>2.9002599846696699E-2</v>
      </c>
      <c r="AA597" s="22">
        <f t="shared" si="130"/>
        <v>2.9237208622751944E-2</v>
      </c>
      <c r="AB597" s="22">
        <f t="shared" si="130"/>
        <v>2.9541815456297509E-2</v>
      </c>
      <c r="AC597" s="22">
        <f t="shared" si="130"/>
        <v>2.9803397695100139E-2</v>
      </c>
      <c r="AD597" s="22">
        <f t="shared" si="130"/>
        <v>3.011751827167387E-2</v>
      </c>
      <c r="AE597" s="22">
        <f t="shared" si="130"/>
        <v>3.0444146285182588E-2</v>
      </c>
      <c r="AF597" s="22">
        <f t="shared" si="130"/>
        <v>3.0830535459864049E-2</v>
      </c>
      <c r="AG597" s="22">
        <f t="shared" si="130"/>
        <v>3.1246939598681252E-2</v>
      </c>
      <c r="AH597" s="22">
        <f t="shared" si="130"/>
        <v>3.1573157750952617E-2</v>
      </c>
      <c r="AI597" s="22">
        <f t="shared" si="130"/>
        <v>3.18993098418522E-2</v>
      </c>
      <c r="AJ597" s="22">
        <f t="shared" si="130"/>
        <v>3.2257805172784482E-2</v>
      </c>
      <c r="AK597" s="22">
        <f t="shared" si="130"/>
        <v>3.2613764474677835E-2</v>
      </c>
      <c r="AL597" s="22">
        <f t="shared" si="130"/>
        <v>3.3004969947015315E-2</v>
      </c>
      <c r="AM597" s="22">
        <f t="shared" si="130"/>
        <v>3.3384909742420886E-2</v>
      </c>
      <c r="AN597" s="22">
        <f t="shared" si="130"/>
        <v>3.3822022255129661E-2</v>
      </c>
      <c r="AO597" s="22">
        <f t="shared" si="130"/>
        <v>3.4263347131761691E-2</v>
      </c>
      <c r="AP597" s="22">
        <f t="shared" si="130"/>
        <v>3.471578542293164E-2</v>
      </c>
      <c r="AQ597" s="22">
        <f t="shared" si="130"/>
        <v>3.5181559704170771E-2</v>
      </c>
      <c r="AR597" s="22">
        <f t="shared" si="130"/>
        <v>3.5664965848276414E-2</v>
      </c>
      <c r="AS597" s="22">
        <f t="shared" si="130"/>
        <v>3.6188372253825173E-2</v>
      </c>
      <c r="AT597" s="22">
        <f t="shared" si="130"/>
        <v>3.6498298202678525E-2</v>
      </c>
      <c r="AU597" s="22">
        <f t="shared" si="130"/>
        <v>3.677482836557619E-2</v>
      </c>
      <c r="AV597" s="22">
        <f t="shared" si="130"/>
        <v>3.705551112342103E-2</v>
      </c>
      <c r="AW597" s="22">
        <f t="shared" si="130"/>
        <v>3.732684618681107E-2</v>
      </c>
      <c r="AY597" s="79"/>
    </row>
    <row r="598" spans="1:51" x14ac:dyDescent="0.25">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1.4524516177783782E-3</v>
      </c>
      <c r="T598" s="22">
        <f t="shared" si="130"/>
        <v>1.471750151265679E-3</v>
      </c>
      <c r="U598" s="22">
        <f t="shared" si="130"/>
        <v>1.4875092201419302E-3</v>
      </c>
      <c r="V598" s="22">
        <f t="shared" si="130"/>
        <v>1.5022173145154195E-3</v>
      </c>
      <c r="W598" s="22">
        <f t="shared" si="130"/>
        <v>1.5181784959169848E-3</v>
      </c>
      <c r="X598" s="22">
        <f t="shared" si="130"/>
        <v>1.5334967291762047E-3</v>
      </c>
      <c r="Y598" s="22">
        <f t="shared" si="130"/>
        <v>1.5466001740976735E-3</v>
      </c>
      <c r="Z598" s="22">
        <f t="shared" si="130"/>
        <v>1.5592870211000409E-3</v>
      </c>
      <c r="AA598" s="22">
        <f t="shared" si="130"/>
        <v>1.5719004564979985E-3</v>
      </c>
      <c r="AB598" s="22">
        <f t="shared" si="130"/>
        <v>1.5882772463236207E-3</v>
      </c>
      <c r="AC598" s="22">
        <f t="shared" si="130"/>
        <v>1.6023408748283494E-3</v>
      </c>
      <c r="AD598" s="22">
        <f t="shared" si="130"/>
        <v>1.6192291586615538E-3</v>
      </c>
      <c r="AE598" s="22">
        <f t="shared" si="130"/>
        <v>1.6367898885576305E-3</v>
      </c>
      <c r="AF598" s="22">
        <f t="shared" si="130"/>
        <v>1.6575635994786871E-3</v>
      </c>
      <c r="AG598" s="22">
        <f t="shared" si="130"/>
        <v>1.6799510258688063E-3</v>
      </c>
      <c r="AH598" s="22">
        <f t="shared" si="130"/>
        <v>1.6974897201090711E-3</v>
      </c>
      <c r="AI598" s="22">
        <f t="shared" si="130"/>
        <v>1.7150248626456904E-3</v>
      </c>
      <c r="AJ598" s="22">
        <f t="shared" si="130"/>
        <v>1.7342988973736962E-3</v>
      </c>
      <c r="AK598" s="22">
        <f t="shared" si="130"/>
        <v>1.7534365858021821E-3</v>
      </c>
      <c r="AL598" s="22">
        <f t="shared" si="130"/>
        <v>1.7744692386961816E-3</v>
      </c>
      <c r="AM598" s="22">
        <f t="shared" si="130"/>
        <v>1.7948962071371785E-3</v>
      </c>
      <c r="AN598" s="22">
        <f t="shared" si="130"/>
        <v>1.8183969922885078E-3</v>
      </c>
      <c r="AO598" s="22">
        <f t="shared" si="130"/>
        <v>1.8421242497019253E-3</v>
      </c>
      <c r="AP598" s="22">
        <f t="shared" si="130"/>
        <v>1.8664490053789697E-3</v>
      </c>
      <c r="AQ598" s="22">
        <f t="shared" si="130"/>
        <v>1.8914907531994186E-3</v>
      </c>
      <c r="AR598" s="22">
        <f t="shared" si="130"/>
        <v>1.9174804551712499E-3</v>
      </c>
      <c r="AS598" s="22">
        <f t="shared" si="130"/>
        <v>1.9456207191216137E-3</v>
      </c>
      <c r="AT598" s="22">
        <f t="shared" si="130"/>
        <v>1.9622834842565875E-3</v>
      </c>
      <c r="AU598" s="22">
        <f t="shared" si="130"/>
        <v>1.9771507684389787E-3</v>
      </c>
      <c r="AV598" s="22">
        <f t="shared" si="130"/>
        <v>1.9922413114822732E-3</v>
      </c>
      <c r="AW598" s="22">
        <f t="shared" si="130"/>
        <v>2.0068292879033478E-3</v>
      </c>
      <c r="AY598" s="79"/>
    </row>
    <row r="599" spans="1:51" x14ac:dyDescent="0.25">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2.4027283638232224E-2</v>
      </c>
      <c r="T599" s="22">
        <f t="shared" si="130"/>
        <v>2.4491142479241869E-2</v>
      </c>
      <c r="U599" s="22">
        <f t="shared" si="130"/>
        <v>2.4732641326593474E-2</v>
      </c>
      <c r="V599" s="22">
        <f t="shared" si="130"/>
        <v>2.4898518821909504E-2</v>
      </c>
      <c r="W599" s="22">
        <f t="shared" si="130"/>
        <v>2.5105374251779448E-2</v>
      </c>
      <c r="X599" s="22">
        <f t="shared" si="130"/>
        <v>2.52587971042613E-2</v>
      </c>
      <c r="Y599" s="22">
        <f t="shared" si="130"/>
        <v>2.5313171199770612E-2</v>
      </c>
      <c r="Z599" s="22">
        <f t="shared" si="130"/>
        <v>2.5359142377663044E-2</v>
      </c>
      <c r="AA599" s="22">
        <f t="shared" si="130"/>
        <v>2.5413999062825866E-2</v>
      </c>
      <c r="AB599" s="22">
        <f t="shared" si="130"/>
        <v>2.5655086138679447E-2</v>
      </c>
      <c r="AC599" s="22">
        <f t="shared" si="130"/>
        <v>2.5798798140044769E-2</v>
      </c>
      <c r="AD599" s="22">
        <f t="shared" si="130"/>
        <v>2.5843723496566915E-2</v>
      </c>
      <c r="AE599" s="22">
        <f t="shared" si="130"/>
        <v>2.5900266238203924E-2</v>
      </c>
      <c r="AF599" s="22">
        <f t="shared" si="130"/>
        <v>2.6074586738300744E-2</v>
      </c>
      <c r="AG599" s="22">
        <f t="shared" si="130"/>
        <v>2.6291370966818602E-2</v>
      </c>
      <c r="AH599" s="22">
        <f t="shared" si="130"/>
        <v>2.6285162221788675E-2</v>
      </c>
      <c r="AI599" s="22">
        <f t="shared" si="130"/>
        <v>2.625985431205673E-2</v>
      </c>
      <c r="AJ599" s="22">
        <f t="shared" si="130"/>
        <v>2.6282959302882922E-2</v>
      </c>
      <c r="AK599" s="22">
        <f t="shared" si="130"/>
        <v>2.6279482800097263E-2</v>
      </c>
      <c r="AL599" s="22">
        <f t="shared" si="130"/>
        <v>2.6324619046553699E-2</v>
      </c>
      <c r="AM599" s="22">
        <f t="shared" si="130"/>
        <v>2.6324164681477795E-2</v>
      </c>
      <c r="AN599" s="22">
        <f t="shared" si="130"/>
        <v>2.6542515814287803E-2</v>
      </c>
      <c r="AO599" s="22">
        <f t="shared" si="130"/>
        <v>2.6746713869669723E-2</v>
      </c>
      <c r="AP599" s="22">
        <f t="shared" si="130"/>
        <v>2.6949098432765623E-2</v>
      </c>
      <c r="AQ599" s="22">
        <f t="shared" si="130"/>
        <v>2.715268449456202E-2</v>
      </c>
      <c r="AR599" s="22">
        <f t="shared" si="130"/>
        <v>2.7363744760657248E-2</v>
      </c>
      <c r="AS599" s="22">
        <f t="shared" si="130"/>
        <v>2.7618066003622831E-2</v>
      </c>
      <c r="AT599" s="22">
        <f t="shared" si="130"/>
        <v>2.7491808254373144E-2</v>
      </c>
      <c r="AU599" s="22">
        <f t="shared" si="130"/>
        <v>2.7300215405932585E-2</v>
      </c>
      <c r="AV599" s="22">
        <f t="shared" si="130"/>
        <v>2.7106459051467597E-2</v>
      </c>
      <c r="AW599" s="22">
        <f t="shared" si="130"/>
        <v>2.688923798723885E-2</v>
      </c>
      <c r="AY599" s="79"/>
    </row>
    <row r="600" spans="1:51" x14ac:dyDescent="0.25">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3.1895459096967733E-2</v>
      </c>
      <c r="T600" s="22">
        <f t="shared" si="131"/>
        <v>3.2511217037521946E-2</v>
      </c>
      <c r="U600" s="22">
        <f t="shared" si="131"/>
        <v>3.2831799119277187E-2</v>
      </c>
      <c r="V600" s="22">
        <f t="shared" si="131"/>
        <v>3.3051996247950577E-2</v>
      </c>
      <c r="W600" s="22">
        <f t="shared" si="131"/>
        <v>3.3326590288697826E-2</v>
      </c>
      <c r="X600" s="22">
        <f t="shared" si="131"/>
        <v>3.353025427292318E-2</v>
      </c>
      <c r="Y600" s="22">
        <f t="shared" si="131"/>
        <v>3.3602434164972751E-2</v>
      </c>
      <c r="Z600" s="22">
        <f t="shared" si="131"/>
        <v>3.3663459449652634E-2</v>
      </c>
      <c r="AA600" s="22">
        <f t="shared" si="131"/>
        <v>3.3736279964203933E-2</v>
      </c>
      <c r="AB600" s="22">
        <f t="shared" si="131"/>
        <v>3.4056315432319011E-2</v>
      </c>
      <c r="AC600" s="22">
        <f t="shared" si="131"/>
        <v>3.4247088568821089E-2</v>
      </c>
      <c r="AD600" s="22">
        <f t="shared" si="131"/>
        <v>3.4306725558709068E-2</v>
      </c>
      <c r="AE600" s="22">
        <f t="shared" si="131"/>
        <v>3.4381784259903403E-2</v>
      </c>
      <c r="AF600" s="22">
        <f t="shared" si="131"/>
        <v>3.4613189210388688E-2</v>
      </c>
      <c r="AG600" s="22">
        <f t="shared" si="131"/>
        <v>3.4900963417313899E-2</v>
      </c>
      <c r="AH600" s="22">
        <f t="shared" si="131"/>
        <v>3.4892721504656304E-2</v>
      </c>
      <c r="AI600" s="22">
        <f t="shared" si="131"/>
        <v>3.4859126054923452E-2</v>
      </c>
      <c r="AJ600" s="22">
        <f t="shared" si="131"/>
        <v>3.4889797199482625E-2</v>
      </c>
      <c r="AK600" s="22">
        <f t="shared" si="131"/>
        <v>3.4885182251989187E-2</v>
      </c>
      <c r="AL600" s="22">
        <f t="shared" si="131"/>
        <v>3.4945099191594942E-2</v>
      </c>
      <c r="AM600" s="22">
        <f t="shared" si="131"/>
        <v>3.494449603632728E-2</v>
      </c>
      <c r="AN600" s="22">
        <f t="shared" si="131"/>
        <v>3.5234350259142407E-2</v>
      </c>
      <c r="AO600" s="22">
        <f t="shared" si="131"/>
        <v>3.550541671930401E-2</v>
      </c>
      <c r="AP600" s="22">
        <f t="shared" si="131"/>
        <v>3.5774075825812907E-2</v>
      </c>
      <c r="AQ600" s="22">
        <f t="shared" si="131"/>
        <v>3.6044329883845774E-2</v>
      </c>
      <c r="AR600" s="22">
        <f t="shared" si="131"/>
        <v>3.6324505711691907E-2</v>
      </c>
      <c r="AS600" s="22">
        <f t="shared" si="131"/>
        <v>3.6662109118079128E-2</v>
      </c>
      <c r="AT600" s="22">
        <f t="shared" si="131"/>
        <v>3.6494505949218999E-2</v>
      </c>
      <c r="AU600" s="22">
        <f t="shared" si="131"/>
        <v>3.6240172502595688E-2</v>
      </c>
      <c r="AV600" s="22">
        <f t="shared" si="131"/>
        <v>3.5982967070152132E-2</v>
      </c>
      <c r="AW600" s="22">
        <f t="shared" si="131"/>
        <v>3.569461297763693E-2</v>
      </c>
      <c r="AY600" s="79"/>
    </row>
    <row r="601" spans="1:51" x14ac:dyDescent="0.25">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4.6315596244033502E-2</v>
      </c>
      <c r="O601" s="22">
        <f t="shared" si="131"/>
        <v>4.7281576900430188E-2</v>
      </c>
      <c r="P601" s="22">
        <f t="shared" si="131"/>
        <v>4.7947144057730852E-2</v>
      </c>
      <c r="Q601" s="22">
        <f t="shared" si="131"/>
        <v>4.8855920576585825E-2</v>
      </c>
      <c r="R601" s="22">
        <f t="shared" si="131"/>
        <v>4.9808583705724517E-2</v>
      </c>
      <c r="S601" s="22">
        <f t="shared" si="131"/>
        <v>4.6010915971909983E-2</v>
      </c>
      <c r="T601" s="22">
        <f t="shared" si="131"/>
        <v>4.802910751144409E-2</v>
      </c>
      <c r="U601" s="22">
        <f t="shared" si="131"/>
        <v>4.9655220500926189E-2</v>
      </c>
      <c r="V601" s="22">
        <f t="shared" si="131"/>
        <v>5.11609661465975E-2</v>
      </c>
      <c r="W601" s="22">
        <f t="shared" si="131"/>
        <v>5.2781963567036239E-2</v>
      </c>
      <c r="X601" s="22">
        <f t="shared" si="131"/>
        <v>5.4322256674573466E-2</v>
      </c>
      <c r="Y601" s="22">
        <f t="shared" si="131"/>
        <v>5.5674921696077649E-2</v>
      </c>
      <c r="Z601" s="22">
        <f t="shared" si="131"/>
        <v>5.7030253906482163E-2</v>
      </c>
      <c r="AA601" s="22">
        <f t="shared" si="131"/>
        <v>5.8427680173914358E-2</v>
      </c>
      <c r="AB601" s="22">
        <f t="shared" si="131"/>
        <v>6.0286217391837323E-2</v>
      </c>
      <c r="AC601" s="22">
        <f t="shared" si="131"/>
        <v>6.1954560287961084E-2</v>
      </c>
      <c r="AD601" s="22">
        <f t="shared" si="131"/>
        <v>6.4120605214801743E-2</v>
      </c>
      <c r="AE601" s="22">
        <f t="shared" si="131"/>
        <v>6.639604352616281E-2</v>
      </c>
      <c r="AF601" s="22">
        <f t="shared" si="131"/>
        <v>6.9069532953596913E-2</v>
      </c>
      <c r="AG601" s="22">
        <f t="shared" si="131"/>
        <v>7.1971064313873803E-2</v>
      </c>
      <c r="AH601" s="22">
        <f t="shared" si="131"/>
        <v>7.4367676941330188E-2</v>
      </c>
      <c r="AI601" s="22">
        <f t="shared" si="131"/>
        <v>7.6799205567299494E-2</v>
      </c>
      <c r="AJ601" s="22">
        <f t="shared" si="131"/>
        <v>7.9469469622950942E-2</v>
      </c>
      <c r="AK601" s="22">
        <f t="shared" si="131"/>
        <v>8.2164483463454716E-2</v>
      </c>
      <c r="AL601" s="22">
        <f t="shared" si="131"/>
        <v>8.5125421291036757E-2</v>
      </c>
      <c r="AM601" s="22">
        <f t="shared" si="131"/>
        <v>8.8060141914649323E-2</v>
      </c>
      <c r="AN601" s="22">
        <f t="shared" si="131"/>
        <v>9.1295821609452182E-2</v>
      </c>
      <c r="AO601" s="22">
        <f t="shared" si="131"/>
        <v>9.460290633719115E-2</v>
      </c>
      <c r="AP601" s="22">
        <f t="shared" si="131"/>
        <v>9.8027988298296467E-2</v>
      </c>
      <c r="AQ601" s="22">
        <f t="shared" si="131"/>
        <v>0.10158799529532597</v>
      </c>
      <c r="AR601" s="22">
        <f t="shared" si="131"/>
        <v>0.10531404865723754</v>
      </c>
      <c r="AS601" s="22">
        <f t="shared" si="131"/>
        <v>0.10935737631598824</v>
      </c>
      <c r="AT601" s="22">
        <f t="shared" si="131"/>
        <v>0.1120135619727341</v>
      </c>
      <c r="AU601" s="22">
        <f t="shared" si="131"/>
        <v>0.11447745302560278</v>
      </c>
      <c r="AV601" s="22">
        <f t="shared" si="131"/>
        <v>0.11700195875525442</v>
      </c>
      <c r="AW601" s="22">
        <f t="shared" si="131"/>
        <v>0.11949537224086629</v>
      </c>
      <c r="AY601" s="79"/>
    </row>
    <row r="602" spans="1:51" x14ac:dyDescent="0.25">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4.4026193063540792E-3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4.4794530623989371E-3</v>
      </c>
      <c r="T602" s="22">
        <f t="shared" si="131"/>
        <v>4.4987209668437998E-3</v>
      </c>
      <c r="U602" s="22">
        <f t="shared" si="131"/>
        <v>4.5200449723130963E-3</v>
      </c>
      <c r="V602" s="22">
        <f t="shared" si="131"/>
        <v>4.5424196980427588E-3</v>
      </c>
      <c r="W602" s="22">
        <f t="shared" si="131"/>
        <v>4.5660581396037205E-3</v>
      </c>
      <c r="X602" s="22">
        <f t="shared" si="131"/>
        <v>4.5908116687551669E-3</v>
      </c>
      <c r="Y602" s="22">
        <f t="shared" si="131"/>
        <v>4.6137438741763979E-3</v>
      </c>
      <c r="Z602" s="22">
        <f t="shared" si="131"/>
        <v>4.6348378392125833E-3</v>
      </c>
      <c r="AA602" s="22">
        <f t="shared" si="131"/>
        <v>4.6540023317377969E-3</v>
      </c>
      <c r="AB602" s="22">
        <f t="shared" si="131"/>
        <v>4.6713507442051822E-3</v>
      </c>
      <c r="AC602" s="22">
        <f t="shared" si="131"/>
        <v>4.6864455111026377E-3</v>
      </c>
      <c r="AD602" s="22">
        <f t="shared" si="131"/>
        <v>4.7013710987199248E-3</v>
      </c>
      <c r="AE602" s="22">
        <f t="shared" si="131"/>
        <v>4.7159612817498633E-3</v>
      </c>
      <c r="AF602" s="22">
        <f t="shared" si="131"/>
        <v>4.7303166143113345E-3</v>
      </c>
      <c r="AG602" s="22">
        <f t="shared" si="131"/>
        <v>4.7443067334937781E-3</v>
      </c>
      <c r="AH602" s="22">
        <f t="shared" si="131"/>
        <v>4.7575297211184687E-3</v>
      </c>
      <c r="AI602" s="22">
        <f t="shared" si="131"/>
        <v>4.7704530207237717E-3</v>
      </c>
      <c r="AJ602" s="22">
        <f t="shared" si="131"/>
        <v>4.7831440491877333E-3</v>
      </c>
      <c r="AK602" s="22">
        <f t="shared" si="131"/>
        <v>4.7954681346331551E-3</v>
      </c>
      <c r="AL602" s="22">
        <f t="shared" si="131"/>
        <v>4.8075117851365569E-3</v>
      </c>
      <c r="AM602" s="22">
        <f t="shared" si="131"/>
        <v>4.8191078920025122E-3</v>
      </c>
      <c r="AN602" s="22">
        <f t="shared" si="131"/>
        <v>4.8305041120240881E-3</v>
      </c>
      <c r="AO602" s="22">
        <f t="shared" si="131"/>
        <v>4.8415171590785793E-3</v>
      </c>
      <c r="AP602" s="22">
        <f t="shared" si="131"/>
        <v>4.8521457889147152E-3</v>
      </c>
      <c r="AQ602" s="22">
        <f t="shared" si="131"/>
        <v>4.8623756093351981E-3</v>
      </c>
      <c r="AR602" s="22">
        <f t="shared" si="131"/>
        <v>4.8721994435007507E-3</v>
      </c>
      <c r="AS602" s="22">
        <f t="shared" si="131"/>
        <v>4.8817355952407689E-3</v>
      </c>
      <c r="AT602" s="22">
        <f t="shared" si="131"/>
        <v>4.8902010366186415E-3</v>
      </c>
      <c r="AU602" s="22">
        <f t="shared" si="131"/>
        <v>4.898122997985345E-3</v>
      </c>
      <c r="AV602" s="22">
        <f t="shared" si="131"/>
        <v>4.9055988543673301E-3</v>
      </c>
      <c r="AW602" s="22">
        <f t="shared" si="131"/>
        <v>4.9125725740914346E-3</v>
      </c>
      <c r="AY602" s="79"/>
    </row>
    <row r="603" spans="1:51" x14ac:dyDescent="0.25">
      <c r="A603" s="95" t="str">
        <f t="shared" si="108"/>
        <v>PQ MM Leaching</v>
      </c>
      <c r="B603" s="95" t="s">
        <v>968</v>
      </c>
      <c r="C603" s="95" t="s">
        <v>1333</v>
      </c>
      <c r="D603" t="s">
        <v>369</v>
      </c>
      <c r="E603" t="s">
        <v>64</v>
      </c>
      <c r="F603" t="s">
        <v>63</v>
      </c>
      <c r="G603" t="s">
        <v>1166</v>
      </c>
      <c r="H603" t="s">
        <v>1313</v>
      </c>
      <c r="I603" t="s">
        <v>139</v>
      </c>
      <c r="J603" t="s">
        <v>287</v>
      </c>
      <c r="K603" s="22">
        <f t="shared" si="127"/>
        <v>3.6554846257269868E-3</v>
      </c>
      <c r="L603" s="22">
        <f t="shared" si="131"/>
        <v>3.6574611346322943E-3</v>
      </c>
      <c r="M603" s="22">
        <f t="shared" si="131"/>
        <v>3.6621868932729799E-3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3.7260987500038843E-3</v>
      </c>
      <c r="T603" s="22">
        <f t="shared" si="131"/>
        <v>3.7421261787250032E-3</v>
      </c>
      <c r="U603" s="22">
        <f t="shared" si="131"/>
        <v>3.7598639134478391E-3</v>
      </c>
      <c r="V603" s="22">
        <f t="shared" si="131"/>
        <v>3.7784756583219593E-3</v>
      </c>
      <c r="W603" s="22">
        <f t="shared" si="131"/>
        <v>3.7981385873281119E-3</v>
      </c>
      <c r="X603" s="22">
        <f t="shared" si="131"/>
        <v>3.8187290685195792E-3</v>
      </c>
      <c r="Y603" s="22">
        <f t="shared" si="131"/>
        <v>3.8378045361636402E-3</v>
      </c>
      <c r="Z603" s="22">
        <f t="shared" si="131"/>
        <v>3.8553509186480825E-3</v>
      </c>
      <c r="AA603" s="22">
        <f t="shared" si="131"/>
        <v>3.8712923272638065E-3</v>
      </c>
      <c r="AB603" s="22">
        <f t="shared" si="131"/>
        <v>3.8857230841238097E-3</v>
      </c>
      <c r="AC603" s="22">
        <f t="shared" si="131"/>
        <v>3.8982792134736933E-3</v>
      </c>
      <c r="AD603" s="22">
        <f t="shared" si="131"/>
        <v>3.9106946161108309E-3</v>
      </c>
      <c r="AE603" s="22">
        <f t="shared" si="131"/>
        <v>3.9228310224963623E-3</v>
      </c>
      <c r="AF603" s="22">
        <f t="shared" si="131"/>
        <v>3.9347720755597776E-3</v>
      </c>
      <c r="AG603" s="22">
        <f t="shared" si="131"/>
        <v>3.9464093368218019E-3</v>
      </c>
      <c r="AH603" s="22">
        <f t="shared" si="131"/>
        <v>3.957408482693707E-3</v>
      </c>
      <c r="AI603" s="22">
        <f t="shared" si="131"/>
        <v>3.9681583420703905E-3</v>
      </c>
      <c r="AJ603" s="22">
        <f t="shared" si="131"/>
        <v>3.97871499366091E-3</v>
      </c>
      <c r="AK603" s="22">
        <f t="shared" si="131"/>
        <v>3.9889664147012577E-3</v>
      </c>
      <c r="AL603" s="22">
        <f t="shared" si="131"/>
        <v>3.9989845643416452E-3</v>
      </c>
      <c r="AM603" s="22">
        <f t="shared" si="131"/>
        <v>4.0086304382231782E-3</v>
      </c>
      <c r="AN603" s="22">
        <f t="shared" si="131"/>
        <v>4.0181100422251956E-3</v>
      </c>
      <c r="AO603" s="22">
        <f t="shared" si="131"/>
        <v>4.0272709152808662E-3</v>
      </c>
      <c r="AP603" s="22">
        <f t="shared" si="131"/>
        <v>4.0361120223970717E-3</v>
      </c>
      <c r="AQ603" s="22">
        <f t="shared" si="131"/>
        <v>4.044621391855921E-3</v>
      </c>
      <c r="AR603" s="22">
        <f t="shared" si="131"/>
        <v>4.0527930538188017E-3</v>
      </c>
      <c r="AS603" s="22">
        <f t="shared" si="131"/>
        <v>4.0607254157798154E-3</v>
      </c>
      <c r="AT603" s="22">
        <f t="shared" si="131"/>
        <v>4.0677671394226192E-3</v>
      </c>
      <c r="AU603" s="22">
        <f t="shared" si="131"/>
        <v>4.0743567855099586E-3</v>
      </c>
      <c r="AV603" s="22">
        <f t="shared" si="131"/>
        <v>4.0805753525385872E-3</v>
      </c>
      <c r="AW603" s="22">
        <f t="shared" si="131"/>
        <v>4.0863762322408403E-3</v>
      </c>
      <c r="AY603" s="79"/>
    </row>
    <row r="604" spans="1:51" x14ac:dyDescent="0.25">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5.6474452001515989E-4</v>
      </c>
      <c r="T604" s="22">
        <f t="shared" si="131"/>
        <v>5.6876717346118224E-4</v>
      </c>
      <c r="U604" s="22">
        <f t="shared" si="131"/>
        <v>5.7312317409291492E-4</v>
      </c>
      <c r="V604" s="22">
        <f t="shared" si="131"/>
        <v>5.7762291395904166E-4</v>
      </c>
      <c r="W604" s="22">
        <f t="shared" si="131"/>
        <v>5.8230940252943419E-4</v>
      </c>
      <c r="X604" s="22">
        <f t="shared" si="131"/>
        <v>5.8715644452601856E-4</v>
      </c>
      <c r="Y604" s="22">
        <f t="shared" si="131"/>
        <v>5.9161135009556422E-4</v>
      </c>
      <c r="Z604" s="22">
        <f t="shared" si="131"/>
        <v>5.9567621733498178E-4</v>
      </c>
      <c r="AA604" s="22">
        <f t="shared" si="131"/>
        <v>5.9933879706922013E-4</v>
      </c>
      <c r="AB604" s="22">
        <f t="shared" si="131"/>
        <v>6.0262501865546397E-4</v>
      </c>
      <c r="AC604" s="22">
        <f t="shared" si="131"/>
        <v>6.0545717219793874E-4</v>
      </c>
      <c r="AD604" s="22">
        <f t="shared" si="131"/>
        <v>6.082290967851803E-4</v>
      </c>
      <c r="AE604" s="22">
        <f t="shared" si="131"/>
        <v>6.1091159037015435E-4</v>
      </c>
      <c r="AF604" s="22">
        <f t="shared" si="131"/>
        <v>6.1352518769534805E-4</v>
      </c>
      <c r="AG604" s="22">
        <f t="shared" si="131"/>
        <v>6.1604725785710502E-4</v>
      </c>
      <c r="AH604" s="22">
        <f t="shared" si="131"/>
        <v>6.1840490856558304E-4</v>
      </c>
      <c r="AI604" s="22">
        <f t="shared" si="131"/>
        <v>6.2068651944931295E-4</v>
      </c>
      <c r="AJ604" s="22">
        <f t="shared" si="131"/>
        <v>6.2290584738368534E-4</v>
      </c>
      <c r="AK604" s="22">
        <f t="shared" si="131"/>
        <v>6.2503922511390189E-4</v>
      </c>
      <c r="AL604" s="22">
        <f t="shared" si="131"/>
        <v>6.2710377712464377E-4</v>
      </c>
      <c r="AM604" s="22">
        <f t="shared" si="131"/>
        <v>6.2906986736903142E-4</v>
      </c>
      <c r="AN604" s="22">
        <f t="shared" si="131"/>
        <v>6.3098404162491132E-4</v>
      </c>
      <c r="AO604" s="22">
        <f t="shared" si="131"/>
        <v>6.3281360763776863E-4</v>
      </c>
      <c r="AP604" s="22">
        <f t="shared" si="131"/>
        <v>6.3455930674650649E-4</v>
      </c>
      <c r="AQ604" s="22">
        <f t="shared" si="131"/>
        <v>6.3621943215191044E-4</v>
      </c>
      <c r="AR604" s="22">
        <f t="shared" si="131"/>
        <v>6.3779356056612184E-4</v>
      </c>
      <c r="AS604" s="22">
        <f t="shared" si="131"/>
        <v>6.3930404027530614E-4</v>
      </c>
      <c r="AT604" s="22">
        <f t="shared" si="131"/>
        <v>6.4060948140966755E-4</v>
      </c>
      <c r="AU604" s="22">
        <f t="shared" si="131"/>
        <v>6.4180675404531867E-4</v>
      </c>
      <c r="AV604" s="22">
        <f t="shared" si="131"/>
        <v>6.4291431629533049E-4</v>
      </c>
      <c r="AW604" s="22">
        <f t="shared" si="131"/>
        <v>6.439227757226659E-4</v>
      </c>
      <c r="AY604" s="79"/>
    </row>
    <row r="605" spans="1:51" x14ac:dyDescent="0.25">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6.8438891439814992E-3</v>
      </c>
      <c r="Q605" s="22">
        <f t="shared" si="131"/>
        <v>6.8863566425632575E-3</v>
      </c>
      <c r="R605" s="22">
        <f t="shared" si="131"/>
        <v>6.9316634884048298E-3</v>
      </c>
      <c r="S605" s="22">
        <f t="shared" si="131"/>
        <v>6.9645807684222804E-3</v>
      </c>
      <c r="T605" s="22">
        <f t="shared" si="131"/>
        <v>7.0141892087617133E-3</v>
      </c>
      <c r="U605" s="22">
        <f t="shared" si="131"/>
        <v>7.0679085759300505E-3</v>
      </c>
      <c r="V605" s="22">
        <f t="shared" si="131"/>
        <v>7.1234005738580498E-3</v>
      </c>
      <c r="W605" s="22">
        <f t="shared" si="131"/>
        <v>7.1811956068544014E-3</v>
      </c>
      <c r="X605" s="22">
        <f t="shared" si="131"/>
        <v>7.2409706277297555E-3</v>
      </c>
      <c r="Y605" s="22">
        <f t="shared" si="131"/>
        <v>7.295909717097036E-3</v>
      </c>
      <c r="Z605" s="22">
        <f t="shared" si="131"/>
        <v>7.3460387492496225E-3</v>
      </c>
      <c r="AA605" s="22">
        <f t="shared" si="131"/>
        <v>7.3912066640780911E-3</v>
      </c>
      <c r="AB605" s="22">
        <f t="shared" si="131"/>
        <v>7.431733229364133E-3</v>
      </c>
      <c r="AC605" s="22">
        <f t="shared" si="131"/>
        <v>7.4666601058473404E-3</v>
      </c>
      <c r="AD605" s="22">
        <f t="shared" si="131"/>
        <v>7.5008442227136743E-3</v>
      </c>
      <c r="AE605" s="22">
        <f t="shared" si="131"/>
        <v>7.5339254524931596E-3</v>
      </c>
      <c r="AF605" s="22">
        <f t="shared" si="131"/>
        <v>7.5661570351333151E-3</v>
      </c>
      <c r="AG605" s="22">
        <f t="shared" si="131"/>
        <v>7.5972598802653288E-3</v>
      </c>
      <c r="AH605" s="22">
        <f t="shared" si="131"/>
        <v>7.6263350606362371E-3</v>
      </c>
      <c r="AI605" s="22">
        <f t="shared" si="131"/>
        <v>7.65447249751021E-3</v>
      </c>
      <c r="AJ605" s="22">
        <f t="shared" si="131"/>
        <v>7.6818418443613083E-3</v>
      </c>
      <c r="AK605" s="22">
        <f t="shared" si="131"/>
        <v>7.7081512302607019E-3</v>
      </c>
      <c r="AL605" s="22">
        <f t="shared" si="131"/>
        <v>7.7336118389427213E-3</v>
      </c>
      <c r="AM605" s="22">
        <f t="shared" si="131"/>
        <v>7.7578581907349923E-3</v>
      </c>
      <c r="AN605" s="22">
        <f t="shared" si="131"/>
        <v>7.7814643006438623E-3</v>
      </c>
      <c r="AO605" s="22">
        <f t="shared" si="131"/>
        <v>7.8040269990253576E-3</v>
      </c>
      <c r="AP605" s="22">
        <f t="shared" si="131"/>
        <v>7.8255554282695115E-3</v>
      </c>
      <c r="AQ605" s="22">
        <f t="shared" si="131"/>
        <v>7.8460285396709881E-3</v>
      </c>
      <c r="AR605" s="22">
        <f t="shared" si="131"/>
        <v>7.8654411131304884E-3</v>
      </c>
      <c r="AS605" s="22">
        <f t="shared" si="131"/>
        <v>7.8840687537021833E-3</v>
      </c>
      <c r="AT605" s="22">
        <f t="shared" si="131"/>
        <v>7.9001678036202533E-3</v>
      </c>
      <c r="AU605" s="22">
        <f t="shared" si="131"/>
        <v>7.9149328906238259E-3</v>
      </c>
      <c r="AV605" s="22">
        <f t="shared" si="131"/>
        <v>7.9285916451099364E-3</v>
      </c>
      <c r="AW605" s="22">
        <f t="shared" si="131"/>
        <v>7.941028237027933E-3</v>
      </c>
      <c r="AY605" s="79"/>
    </row>
    <row r="606" spans="1:51" x14ac:dyDescent="0.25">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5">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5">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2.6729002214214564E-2</v>
      </c>
      <c r="M608" s="22">
        <f t="shared" si="132"/>
        <v>2.6740992333189311E-2</v>
      </c>
      <c r="N608" s="22">
        <f t="shared" si="132"/>
        <v>2.6495489531984436E-2</v>
      </c>
      <c r="O608" s="22">
        <f t="shared" si="132"/>
        <v>2.609452683304701E-2</v>
      </c>
      <c r="P608" s="22">
        <f t="shared" si="132"/>
        <v>2.5544514050244025E-2</v>
      </c>
      <c r="Q608" s="22">
        <f t="shared" si="132"/>
        <v>2.5145143775072754E-2</v>
      </c>
      <c r="R608" s="22">
        <f t="shared" si="132"/>
        <v>2.4781112413324518E-2</v>
      </c>
      <c r="S608" s="22">
        <f t="shared" si="132"/>
        <v>2.2095080674359918E-2</v>
      </c>
      <c r="T608" s="22">
        <f t="shared" si="132"/>
        <v>2.2422842853825412E-2</v>
      </c>
      <c r="U608" s="22">
        <f t="shared" si="132"/>
        <v>2.2542951199580708E-2</v>
      </c>
      <c r="V608" s="22">
        <f t="shared" si="132"/>
        <v>2.2595795381010256E-2</v>
      </c>
      <c r="W608" s="22">
        <f t="shared" si="132"/>
        <v>2.2690443135842887E-2</v>
      </c>
      <c r="X608" s="22">
        <f t="shared" si="132"/>
        <v>2.2738278450867185E-2</v>
      </c>
      <c r="Y608" s="22">
        <f t="shared" si="132"/>
        <v>2.270120815179311E-2</v>
      </c>
      <c r="Z608" s="22">
        <f t="shared" si="132"/>
        <v>2.2663857571003237E-2</v>
      </c>
      <c r="AA608" s="22">
        <f t="shared" si="132"/>
        <v>2.264210183683112E-2</v>
      </c>
      <c r="AB608" s="22">
        <f t="shared" si="132"/>
        <v>2.280055903216327E-2</v>
      </c>
      <c r="AC608" s="22">
        <f t="shared" si="132"/>
        <v>2.2875025401394418E-2</v>
      </c>
      <c r="AD608" s="22">
        <f t="shared" si="132"/>
        <v>2.3064728402451298E-2</v>
      </c>
      <c r="AE608" s="22">
        <f t="shared" si="132"/>
        <v>2.3276447617351315E-2</v>
      </c>
      <c r="AF608" s="22">
        <f t="shared" si="132"/>
        <v>2.3611607545532622E-2</v>
      </c>
      <c r="AG608" s="22">
        <f t="shared" si="132"/>
        <v>2.4001151545882039E-2</v>
      </c>
      <c r="AH608" s="22">
        <f t="shared" si="132"/>
        <v>2.4190105547248403E-2</v>
      </c>
      <c r="AI608" s="22">
        <f t="shared" si="132"/>
        <v>2.4371784348709673E-2</v>
      </c>
      <c r="AJ608" s="22">
        <f t="shared" si="132"/>
        <v>2.4612487338696663E-2</v>
      </c>
      <c r="AK608" s="22">
        <f t="shared" si="132"/>
        <v>2.4839502825412897E-2</v>
      </c>
      <c r="AL608" s="22">
        <f t="shared" si="132"/>
        <v>2.5127983337408195E-2</v>
      </c>
      <c r="AM608" s="22">
        <f t="shared" si="132"/>
        <v>2.538450928254803E-2</v>
      </c>
      <c r="AN608" s="22">
        <f t="shared" si="132"/>
        <v>2.5740944720538839E-2</v>
      </c>
      <c r="AO608" s="22">
        <f t="shared" si="132"/>
        <v>2.6092605454102896E-2</v>
      </c>
      <c r="AP608" s="22">
        <f t="shared" si="132"/>
        <v>2.6452259716816903E-2</v>
      </c>
      <c r="AQ608" s="22">
        <f t="shared" si="132"/>
        <v>2.6823320277795548E-2</v>
      </c>
      <c r="AR608" s="22">
        <f t="shared" si="132"/>
        <v>2.7212697665278538E-2</v>
      </c>
      <c r="AS608" s="22">
        <f t="shared" si="132"/>
        <v>2.7658393972477109E-2</v>
      </c>
      <c r="AT608" s="22">
        <f t="shared" si="132"/>
        <v>2.7713942316898162E-2</v>
      </c>
      <c r="AU608" s="22">
        <f t="shared" si="132"/>
        <v>2.7706916143059396E-2</v>
      </c>
      <c r="AV608" s="22">
        <f t="shared" si="132"/>
        <v>2.7703704897455553E-2</v>
      </c>
      <c r="AW608" s="22">
        <f t="shared" si="132"/>
        <v>2.7681426131406145E-2</v>
      </c>
      <c r="AY608" s="79"/>
    </row>
    <row r="609" spans="1:52" x14ac:dyDescent="0.25">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3.8999555700251301E-3</v>
      </c>
      <c r="P609" s="22">
        <f t="shared" si="132"/>
        <v>3.8177534504158571E-3</v>
      </c>
      <c r="Q609" s="22">
        <f t="shared" si="132"/>
        <v>3.7580655955978047E-3</v>
      </c>
      <c r="R609" s="22">
        <f t="shared" si="132"/>
        <v>3.7036593154610876E-3</v>
      </c>
      <c r="S609" s="22">
        <f t="shared" si="132"/>
        <v>3.302218641381768E-3</v>
      </c>
      <c r="T609" s="22">
        <f t="shared" si="132"/>
        <v>3.3512043135738084E-3</v>
      </c>
      <c r="U609" s="22">
        <f t="shared" si="132"/>
        <v>3.3691550974692887E-3</v>
      </c>
      <c r="V609" s="22">
        <f t="shared" si="132"/>
        <v>3.3770529206805762E-3</v>
      </c>
      <c r="W609" s="22">
        <f t="shared" si="132"/>
        <v>3.3911984938504417E-3</v>
      </c>
      <c r="X609" s="22">
        <f t="shared" si="132"/>
        <v>3.3983477173050954E-3</v>
      </c>
      <c r="Y609" s="22">
        <f t="shared" si="132"/>
        <v>3.39280737850986E-3</v>
      </c>
      <c r="Z609" s="22">
        <f t="shared" si="132"/>
        <v>3.3872251502316047E-3</v>
      </c>
      <c r="AA609" s="22">
        <f t="shared" si="132"/>
        <v>3.3839736485965148E-3</v>
      </c>
      <c r="AB609" s="22">
        <f t="shared" si="132"/>
        <v>3.407655856957677E-3</v>
      </c>
      <c r="AC609" s="22">
        <f t="shared" si="132"/>
        <v>3.4187852226411665E-3</v>
      </c>
      <c r="AD609" s="22">
        <f t="shared" si="132"/>
        <v>3.4471372705765714E-3</v>
      </c>
      <c r="AE609" s="22">
        <f t="shared" si="132"/>
        <v>3.4787797501169542E-3</v>
      </c>
      <c r="AF609" s="22">
        <f t="shared" si="132"/>
        <v>3.5288710522939511E-3</v>
      </c>
      <c r="AG609" s="22">
        <f t="shared" si="132"/>
        <v>3.5870903219382129E-3</v>
      </c>
      <c r="AH609" s="22">
        <f t="shared" si="132"/>
        <v>3.6153304281804932E-3</v>
      </c>
      <c r="AI609" s="22">
        <f t="shared" si="132"/>
        <v>3.6424832199612222E-3</v>
      </c>
      <c r="AJ609" s="22">
        <f t="shared" si="132"/>
        <v>3.6784574674548621E-3</v>
      </c>
      <c r="AK609" s="22">
        <f t="shared" si="132"/>
        <v>3.7123860501636213E-3</v>
      </c>
      <c r="AL609" s="22">
        <f t="shared" si="132"/>
        <v>3.7555008836610017E-3</v>
      </c>
      <c r="AM609" s="22">
        <f t="shared" si="132"/>
        <v>3.7938399497419797E-3</v>
      </c>
      <c r="AN609" s="22">
        <f t="shared" si="132"/>
        <v>3.8471109816576132E-3</v>
      </c>
      <c r="AO609" s="22">
        <f t="shared" si="132"/>
        <v>3.8996684104777224E-3</v>
      </c>
      <c r="AP609" s="22">
        <f t="shared" si="132"/>
        <v>3.9534205116033283E-3</v>
      </c>
      <c r="AQ609" s="22">
        <f t="shared" si="132"/>
        <v>4.008877340189029E-3</v>
      </c>
      <c r="AR609" s="22">
        <f t="shared" si="132"/>
        <v>4.0670717087197125E-3</v>
      </c>
      <c r="AS609" s="22">
        <f t="shared" si="132"/>
        <v>4.133683217214185E-3</v>
      </c>
      <c r="AT609" s="22">
        <f t="shared" si="132"/>
        <v>4.1419851909045508E-3</v>
      </c>
      <c r="AU609" s="22">
        <f t="shared" si="132"/>
        <v>4.1409350946152498E-3</v>
      </c>
      <c r="AV609" s="22">
        <f t="shared" si="132"/>
        <v>4.1404551581419972E-3</v>
      </c>
      <c r="AW609" s="22">
        <f t="shared" si="132"/>
        <v>4.1371254868165274E-3</v>
      </c>
      <c r="AY609" s="79"/>
    </row>
    <row r="610" spans="1:52" x14ac:dyDescent="0.25">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1.7066731126843735E-2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1.8677293946611211E-2</v>
      </c>
      <c r="S610" s="22">
        <f t="shared" si="132"/>
        <v>1.7924715953761508E-2</v>
      </c>
      <c r="T610" s="22">
        <f t="shared" si="132"/>
        <v>1.843341082520359E-2</v>
      </c>
      <c r="U610" s="22">
        <f t="shared" si="132"/>
        <v>1.8863224078436151E-2</v>
      </c>
      <c r="V610" s="22">
        <f t="shared" si="132"/>
        <v>1.9268137254069565E-2</v>
      </c>
      <c r="W610" s="22">
        <f t="shared" si="132"/>
        <v>1.9697204961342345E-2</v>
      </c>
      <c r="X610" s="22">
        <f t="shared" si="132"/>
        <v>2.0110071049455811E-2</v>
      </c>
      <c r="Y610" s="22">
        <f t="shared" si="132"/>
        <v>2.0477664567589916E-2</v>
      </c>
      <c r="Z610" s="22">
        <f t="shared" si="132"/>
        <v>2.0838835860375299E-2</v>
      </c>
      <c r="AA610" s="22">
        <f t="shared" si="132"/>
        <v>2.120131927021859E-2</v>
      </c>
      <c r="AB610" s="22">
        <f t="shared" si="132"/>
        <v>2.1649857434555643E-2</v>
      </c>
      <c r="AC610" s="22">
        <f t="shared" si="132"/>
        <v>2.2051544001275489E-2</v>
      </c>
      <c r="AD610" s="22">
        <f t="shared" si="132"/>
        <v>2.251653579676623E-2</v>
      </c>
      <c r="AE610" s="22">
        <f t="shared" si="132"/>
        <v>2.2997791233831506E-2</v>
      </c>
      <c r="AF610" s="22">
        <f t="shared" si="132"/>
        <v>2.3552505988824399E-2</v>
      </c>
      <c r="AG610" s="22">
        <f t="shared" si="132"/>
        <v>2.4145713580810361E-2</v>
      </c>
      <c r="AH610" s="22">
        <f t="shared" si="132"/>
        <v>2.4632058840196262E-2</v>
      </c>
      <c r="AI610" s="22">
        <f t="shared" si="132"/>
        <v>2.5119693646547769E-2</v>
      </c>
      <c r="AJ610" s="22">
        <f t="shared" si="132"/>
        <v>2.5648335006758723E-2</v>
      </c>
      <c r="AK610" s="22">
        <f t="shared" si="132"/>
        <v>2.6175687821208025E-2</v>
      </c>
      <c r="AL610" s="22">
        <f t="shared" si="132"/>
        <v>2.6748333482610302E-2</v>
      </c>
      <c r="AM610" s="22">
        <f t="shared" si="132"/>
        <v>2.7309293249039725E-2</v>
      </c>
      <c r="AN610" s="22">
        <f t="shared" si="132"/>
        <v>2.7943263595812423E-2</v>
      </c>
      <c r="AO610" s="22">
        <f t="shared" si="132"/>
        <v>2.8585089015821099E-2</v>
      </c>
      <c r="AP610" s="22">
        <f t="shared" si="132"/>
        <v>2.9243481027066483E-2</v>
      </c>
      <c r="AQ610" s="22">
        <f t="shared" si="132"/>
        <v>2.9921398411177573E-2</v>
      </c>
      <c r="AR610" s="22">
        <f t="shared" si="132"/>
        <v>3.0624438024525739E-2</v>
      </c>
      <c r="AS610" s="22">
        <f t="shared" si="132"/>
        <v>3.1380920824929763E-2</v>
      </c>
      <c r="AT610" s="22">
        <f t="shared" si="132"/>
        <v>3.1870562476557958E-2</v>
      </c>
      <c r="AU610" s="22">
        <f t="shared" si="132"/>
        <v>3.231947178269267E-2</v>
      </c>
      <c r="AV610" s="22">
        <f t="shared" si="132"/>
        <v>3.2775118101919791E-2</v>
      </c>
      <c r="AW610" s="22">
        <f t="shared" si="132"/>
        <v>3.322035739729421E-2</v>
      </c>
      <c r="AY610" s="79"/>
    </row>
    <row r="611" spans="1:52" x14ac:dyDescent="0.25">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8.0430818839717741E-2</v>
      </c>
      <c r="P611" s="22">
        <f t="shared" si="132"/>
        <v>7.938481013134728E-2</v>
      </c>
      <c r="Q611" s="22">
        <f t="shared" si="132"/>
        <v>7.8944464359385624E-2</v>
      </c>
      <c r="R611" s="22">
        <f t="shared" si="132"/>
        <v>7.8604018955287347E-2</v>
      </c>
      <c r="S611" s="22">
        <f t="shared" si="132"/>
        <v>6.7319369228259429E-2</v>
      </c>
      <c r="T611" s="22">
        <f t="shared" si="132"/>
        <v>7.0034797923526779E-2</v>
      </c>
      <c r="U611" s="22">
        <f t="shared" si="132"/>
        <v>7.1767589190607203E-2</v>
      </c>
      <c r="V611" s="22">
        <f t="shared" si="132"/>
        <v>7.3182665204028496E-2</v>
      </c>
      <c r="W611" s="22">
        <f t="shared" si="132"/>
        <v>7.4808742806704007E-2</v>
      </c>
      <c r="X611" s="22">
        <f t="shared" si="132"/>
        <v>7.6209612458541354E-2</v>
      </c>
      <c r="Y611" s="22">
        <f t="shared" si="132"/>
        <v>7.7220772640168078E-2</v>
      </c>
      <c r="Z611" s="22">
        <f t="shared" si="132"/>
        <v>7.8264676801724914E-2</v>
      </c>
      <c r="AA611" s="22">
        <f t="shared" si="132"/>
        <v>7.9426320853994106E-2</v>
      </c>
      <c r="AB611" s="22">
        <f t="shared" si="132"/>
        <v>8.1583097307667857E-2</v>
      </c>
      <c r="AC611" s="22">
        <f t="shared" si="132"/>
        <v>8.3355511070410115E-2</v>
      </c>
      <c r="AD611" s="22">
        <f t="shared" si="132"/>
        <v>8.578662118405822E-2</v>
      </c>
      <c r="AE611" s="22">
        <f t="shared" si="132"/>
        <v>8.8388738549836809E-2</v>
      </c>
      <c r="AF611" s="22">
        <f t="shared" si="132"/>
        <v>9.1733803062760966E-2</v>
      </c>
      <c r="AG611" s="22">
        <f t="shared" si="132"/>
        <v>9.545999545455576E-2</v>
      </c>
      <c r="AH611" s="22">
        <f t="shared" si="132"/>
        <v>9.8123061491284413E-2</v>
      </c>
      <c r="AI611" s="22">
        <f t="shared" si="132"/>
        <v>0.10079815277114273</v>
      </c>
      <c r="AJ611" s="22">
        <f t="shared" si="132"/>
        <v>0.10387432756654491</v>
      </c>
      <c r="AK611" s="22">
        <f t="shared" si="132"/>
        <v>0.10693471904746969</v>
      </c>
      <c r="AL611" s="22">
        <f t="shared" si="132"/>
        <v>0.1104303206725267</v>
      </c>
      <c r="AM611" s="22">
        <f t="shared" si="132"/>
        <v>0.1138081636127603</v>
      </c>
      <c r="AN611" s="22">
        <f t="shared" si="132"/>
        <v>0.11787581618955639</v>
      </c>
      <c r="AO611" s="22">
        <f t="shared" si="132"/>
        <v>0.12200498371084653</v>
      </c>
      <c r="AP611" s="22">
        <f t="shared" si="132"/>
        <v>0.12627795709293613</v>
      </c>
      <c r="AQ611" s="22">
        <f t="shared" si="132"/>
        <v>0.13072125774320001</v>
      </c>
      <c r="AR611" s="22">
        <f t="shared" si="132"/>
        <v>0.13538539561215654</v>
      </c>
      <c r="AS611" s="22">
        <f t="shared" si="132"/>
        <v>0.14052699366770421</v>
      </c>
      <c r="AT611" s="22">
        <f t="shared" si="132"/>
        <v>0.14318904108564576</v>
      </c>
      <c r="AU611" s="22">
        <f t="shared" si="132"/>
        <v>0.14548430790858607</v>
      </c>
      <c r="AV611" s="22">
        <f t="shared" si="132"/>
        <v>0.14785203528851432</v>
      </c>
      <c r="AW611" s="22">
        <f t="shared" si="132"/>
        <v>0.15013637523841239</v>
      </c>
      <c r="AY611" s="79"/>
    </row>
    <row r="614" spans="1:52" x14ac:dyDescent="0.25">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72.449817655179615</v>
      </c>
      <c r="T614" s="27">
        <f t="shared" si="134"/>
        <v>73.412448847195449</v>
      </c>
      <c r="U614" s="27">
        <f t="shared" si="134"/>
        <v>74.198527813630264</v>
      </c>
      <c r="V614" s="27">
        <f t="shared" si="134"/>
        <v>74.932183064084938</v>
      </c>
      <c r="W614" s="27">
        <f t="shared" si="134"/>
        <v>75.728343616319663</v>
      </c>
      <c r="X614" s="27">
        <f t="shared" si="134"/>
        <v>76.492433237513026</v>
      </c>
      <c r="Y614" s="27">
        <f t="shared" si="134"/>
        <v>77.146046881915979</v>
      </c>
      <c r="Z614" s="27">
        <f t="shared" si="134"/>
        <v>77.778880182998051</v>
      </c>
      <c r="AA614" s="27">
        <f t="shared" si="134"/>
        <v>78.408051635872468</v>
      </c>
      <c r="AB614" s="27">
        <f t="shared" si="134"/>
        <v>79.224943174372299</v>
      </c>
      <c r="AC614" s="27">
        <f t="shared" si="134"/>
        <v>79.926451787992249</v>
      </c>
      <c r="AD614" s="27">
        <f t="shared" si="134"/>
        <v>80.76885718673185</v>
      </c>
      <c r="AE614" s="27">
        <f t="shared" si="134"/>
        <v>81.644804903881038</v>
      </c>
      <c r="AF614" s="27">
        <f t="shared" si="134"/>
        <v>82.681019501207217</v>
      </c>
      <c r="AG614" s="27">
        <f t="shared" si="134"/>
        <v>83.797727927071179</v>
      </c>
      <c r="AH614" s="27">
        <f t="shared" si="134"/>
        <v>84.672576482481759</v>
      </c>
      <c r="AI614" s="27">
        <f t="shared" si="134"/>
        <v>85.547247875170797</v>
      </c>
      <c r="AJ614" s="27">
        <f t="shared" si="134"/>
        <v>86.508657043249997</v>
      </c>
      <c r="AK614" s="27">
        <f t="shared" si="134"/>
        <v>87.463265114193007</v>
      </c>
      <c r="AL614" s="27">
        <f t="shared" si="134"/>
        <v>88.512396010068016</v>
      </c>
      <c r="AM614" s="27">
        <f t="shared" si="134"/>
        <v>89.531314727003974</v>
      </c>
      <c r="AN614" s="27">
        <f t="shared" si="134"/>
        <v>90.703558661415826</v>
      </c>
      <c r="AO614" s="27">
        <f t="shared" si="134"/>
        <v>91.887099270974289</v>
      </c>
      <c r="AP614" s="27">
        <f t="shared" si="134"/>
        <v>93.100443723717078</v>
      </c>
      <c r="AQ614" s="27">
        <f t="shared" si="134"/>
        <v>94.3495525003203</v>
      </c>
      <c r="AR614" s="27">
        <f t="shared" si="134"/>
        <v>95.645946229187999</v>
      </c>
      <c r="AS614" s="27">
        <f t="shared" si="134"/>
        <v>97.049612256350315</v>
      </c>
      <c r="AT614" s="27">
        <f t="shared" si="134"/>
        <v>97.880768544713618</v>
      </c>
      <c r="AU614" s="27">
        <f t="shared" si="134"/>
        <v>98.622364350630747</v>
      </c>
      <c r="AV614" s="27">
        <f t="shared" si="134"/>
        <v>99.375096543856301</v>
      </c>
      <c r="AW614" s="27">
        <f t="shared" si="134"/>
        <v>100.10276018423386</v>
      </c>
      <c r="AY614" s="79"/>
      <c r="AZ614" s="79"/>
    </row>
    <row r="615" spans="1:52" x14ac:dyDescent="0.25">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57.946563542689915</v>
      </c>
      <c r="T615" s="27">
        <f t="shared" si="135"/>
        <v>58.716491906095996</v>
      </c>
      <c r="U615" s="27">
        <f t="shared" si="135"/>
        <v>59.345210876720344</v>
      </c>
      <c r="V615" s="27">
        <f t="shared" si="135"/>
        <v>59.932000491447013</v>
      </c>
      <c r="W615" s="27">
        <f t="shared" si="135"/>
        <v>60.568782881291369</v>
      </c>
      <c r="X615" s="27">
        <f t="shared" si="135"/>
        <v>61.179914409565484</v>
      </c>
      <c r="Y615" s="27">
        <f t="shared" si="135"/>
        <v>61.702685422710431</v>
      </c>
      <c r="Z615" s="27">
        <f t="shared" si="135"/>
        <v>62.208835973255823</v>
      </c>
      <c r="AA615" s="27">
        <f t="shared" si="134"/>
        <v>62.712057716984084</v>
      </c>
      <c r="AB615" s="27">
        <f t="shared" si="134"/>
        <v>63.365421092837678</v>
      </c>
      <c r="AC615" s="27">
        <f t="shared" si="134"/>
        <v>63.926499295247297</v>
      </c>
      <c r="AD615" s="27">
        <f t="shared" si="134"/>
        <v>64.600269078893959</v>
      </c>
      <c r="AE615" s="27">
        <f t="shared" si="134"/>
        <v>65.300866564086249</v>
      </c>
      <c r="AF615" s="27">
        <f t="shared" si="134"/>
        <v>66.129648153207768</v>
      </c>
      <c r="AG615" s="27">
        <f t="shared" si="134"/>
        <v>67.022810038941756</v>
      </c>
      <c r="AH615" s="27">
        <f t="shared" si="134"/>
        <v>67.722528396379261</v>
      </c>
      <c r="AI615" s="27">
        <f t="shared" si="134"/>
        <v>68.42210505613923</v>
      </c>
      <c r="AJ615" s="27">
        <f t="shared" si="134"/>
        <v>69.191056024570585</v>
      </c>
      <c r="AK615" s="27">
        <f t="shared" si="134"/>
        <v>69.95456736292256</v>
      </c>
      <c r="AL615" s="27">
        <f t="shared" si="134"/>
        <v>70.793679621448376</v>
      </c>
      <c r="AM615" s="27">
        <f t="shared" si="134"/>
        <v>71.608627679106391</v>
      </c>
      <c r="AN615" s="27">
        <f t="shared" si="134"/>
        <v>72.546207783948418</v>
      </c>
      <c r="AO615" s="27">
        <f t="shared" si="134"/>
        <v>73.492823156585331</v>
      </c>
      <c r="AP615" s="27">
        <f t="shared" si="134"/>
        <v>74.463276136393532</v>
      </c>
      <c r="AQ615" s="27">
        <f t="shared" si="134"/>
        <v>75.462334014491503</v>
      </c>
      <c r="AR615" s="27">
        <f t="shared" si="134"/>
        <v>76.499211180196937</v>
      </c>
      <c r="AS615" s="27">
        <f t="shared" si="134"/>
        <v>77.621886505934782</v>
      </c>
      <c r="AT615" s="27">
        <f t="shared" si="134"/>
        <v>78.28665906487727</v>
      </c>
      <c r="AU615" s="27">
        <f t="shared" si="134"/>
        <v>78.879799667315993</v>
      </c>
      <c r="AV615" s="27">
        <f t="shared" si="134"/>
        <v>79.481847336683103</v>
      </c>
      <c r="AW615" s="27">
        <f t="shared" si="134"/>
        <v>80.063844762481011</v>
      </c>
      <c r="AY615" s="79"/>
      <c r="AZ615" s="79"/>
    </row>
    <row r="616" spans="1:52" x14ac:dyDescent="0.25">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26.199874403761022</v>
      </c>
      <c r="T616" s="27">
        <f t="shared" si="134"/>
        <v>26.54798868678095</v>
      </c>
      <c r="U616" s="27">
        <f t="shared" si="134"/>
        <v>26.832256761685592</v>
      </c>
      <c r="V616" s="27">
        <f t="shared" si="134"/>
        <v>27.09756695900116</v>
      </c>
      <c r="W616" s="27">
        <f t="shared" si="134"/>
        <v>27.385480816466714</v>
      </c>
      <c r="X616" s="27">
        <f t="shared" si="134"/>
        <v>27.661796930935942</v>
      </c>
      <c r="Y616" s="27">
        <f t="shared" si="134"/>
        <v>27.898161851458521</v>
      </c>
      <c r="Z616" s="27">
        <f t="shared" si="134"/>
        <v>28.127012020354464</v>
      </c>
      <c r="AA616" s="27">
        <f t="shared" si="134"/>
        <v>28.354537962824008</v>
      </c>
      <c r="AB616" s="27">
        <f t="shared" si="134"/>
        <v>28.649948723028462</v>
      </c>
      <c r="AC616" s="27">
        <f t="shared" si="134"/>
        <v>28.90363380002168</v>
      </c>
      <c r="AD616" s="27">
        <f t="shared" si="134"/>
        <v>29.20827108356977</v>
      </c>
      <c r="AE616" s="27">
        <f t="shared" si="134"/>
        <v>29.525038204817712</v>
      </c>
      <c r="AF616" s="27">
        <f t="shared" si="134"/>
        <v>29.899762299148801</v>
      </c>
      <c r="AG616" s="27">
        <f t="shared" si="134"/>
        <v>30.303595206534538</v>
      </c>
      <c r="AH616" s="27">
        <f t="shared" si="134"/>
        <v>30.619964840246517</v>
      </c>
      <c r="AI616" s="27">
        <f t="shared" si="134"/>
        <v>30.936270406978018</v>
      </c>
      <c r="AJ616" s="27">
        <f t="shared" si="134"/>
        <v>31.283942772065036</v>
      </c>
      <c r="AK616" s="27">
        <f t="shared" si="134"/>
        <v>31.62915567077183</v>
      </c>
      <c r="AL616" s="27">
        <f t="shared" si="134"/>
        <v>32.0085506588428</v>
      </c>
      <c r="AM616" s="27">
        <f t="shared" si="134"/>
        <v>32.377020080510903</v>
      </c>
      <c r="AN616" s="27">
        <f t="shared" si="134"/>
        <v>32.800936176453838</v>
      </c>
      <c r="AO616" s="27">
        <f t="shared" si="134"/>
        <v>33.228937465149492</v>
      </c>
      <c r="AP616" s="27">
        <f t="shared" si="134"/>
        <v>33.667716654652232</v>
      </c>
      <c r="AQ616" s="27">
        <f t="shared" si="134"/>
        <v>34.119429220988827</v>
      </c>
      <c r="AR616" s="27">
        <f t="shared" si="134"/>
        <v>34.588241344655088</v>
      </c>
      <c r="AS616" s="27">
        <f t="shared" si="134"/>
        <v>35.095846122785957</v>
      </c>
      <c r="AT616" s="27">
        <f t="shared" si="134"/>
        <v>35.396415414328644</v>
      </c>
      <c r="AU616" s="27">
        <f t="shared" si="134"/>
        <v>35.664597137930201</v>
      </c>
      <c r="AV616" s="27">
        <f t="shared" si="134"/>
        <v>35.9368060897324</v>
      </c>
      <c r="AW616" s="27">
        <f t="shared" si="134"/>
        <v>36.199949553761705</v>
      </c>
      <c r="AY616" s="79"/>
      <c r="AZ616" s="79"/>
    </row>
    <row r="617" spans="1:52" x14ac:dyDescent="0.25">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367.29937998549639</v>
      </c>
      <c r="T617" s="27">
        <f t="shared" si="134"/>
        <v>374.39027995025685</v>
      </c>
      <c r="U617" s="27">
        <f t="shared" si="134"/>
        <v>378.08201548869761</v>
      </c>
      <c r="V617" s="27">
        <f t="shared" si="134"/>
        <v>380.61774537395928</v>
      </c>
      <c r="W617" s="27">
        <f t="shared" si="134"/>
        <v>383.77989521502451</v>
      </c>
      <c r="X617" s="27">
        <f t="shared" si="134"/>
        <v>386.12523393248665</v>
      </c>
      <c r="Y617" s="27">
        <f t="shared" si="134"/>
        <v>386.95643782005646</v>
      </c>
      <c r="Z617" s="27">
        <f t="shared" si="134"/>
        <v>387.65918830118983</v>
      </c>
      <c r="AA617" s="27">
        <f t="shared" si="134"/>
        <v>388.49776942220768</v>
      </c>
      <c r="AB617" s="27">
        <f t="shared" si="134"/>
        <v>392.18321030752833</v>
      </c>
      <c r="AC617" s="27">
        <f t="shared" si="134"/>
        <v>394.38010154969788</v>
      </c>
      <c r="AD617" s="27">
        <f t="shared" si="134"/>
        <v>395.06686480786141</v>
      </c>
      <c r="AE617" s="27">
        <f t="shared" si="134"/>
        <v>395.93122027386613</v>
      </c>
      <c r="AF617" s="27">
        <f t="shared" si="134"/>
        <v>398.59601636852102</v>
      </c>
      <c r="AG617" s="27">
        <f t="shared" si="134"/>
        <v>401.90994539704189</v>
      </c>
      <c r="AH617" s="27">
        <f t="shared" si="134"/>
        <v>401.81503378596199</v>
      </c>
      <c r="AI617" s="27">
        <f t="shared" si="134"/>
        <v>401.42815777895129</v>
      </c>
      <c r="AJ617" s="27">
        <f t="shared" si="134"/>
        <v>401.7813582877065</v>
      </c>
      <c r="AK617" s="27">
        <f t="shared" si="134"/>
        <v>401.72821381507623</v>
      </c>
      <c r="AL617" s="27">
        <f t="shared" si="134"/>
        <v>402.4182008975921</v>
      </c>
      <c r="AM617" s="27">
        <f t="shared" si="134"/>
        <v>402.41125512656032</v>
      </c>
      <c r="AN617" s="27">
        <f t="shared" si="134"/>
        <v>405.74913704895249</v>
      </c>
      <c r="AO617" s="27">
        <f t="shared" si="134"/>
        <v>408.87066423718124</v>
      </c>
      <c r="AP617" s="27">
        <f t="shared" si="134"/>
        <v>411.96446899942566</v>
      </c>
      <c r="AQ617" s="27">
        <f t="shared" si="134"/>
        <v>415.076640787023</v>
      </c>
      <c r="AR617" s="27">
        <f t="shared" si="134"/>
        <v>418.30306896107567</v>
      </c>
      <c r="AS617" s="27">
        <f t="shared" si="134"/>
        <v>422.19081741674233</v>
      </c>
      <c r="AT617" s="27">
        <f t="shared" si="134"/>
        <v>420.26074518236015</v>
      </c>
      <c r="AU617" s="27">
        <f t="shared" si="134"/>
        <v>417.33191079968799</v>
      </c>
      <c r="AV617" s="27">
        <f t="shared" si="134"/>
        <v>414.37000341411897</v>
      </c>
      <c r="AW617" s="27">
        <f t="shared" si="134"/>
        <v>411.04939658180723</v>
      </c>
      <c r="AY617" s="79"/>
      <c r="AZ617" s="79"/>
    </row>
    <row r="618" spans="1:52" x14ac:dyDescent="0.25">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258.644557829505</v>
      </c>
      <c r="T618" s="27">
        <f t="shared" si="134"/>
        <v>263.63782159725537</v>
      </c>
      <c r="U618" s="27">
        <f t="shared" si="134"/>
        <v>266.23746471672149</v>
      </c>
      <c r="V618" s="27">
        <f t="shared" si="134"/>
        <v>268.02307278111425</v>
      </c>
      <c r="W618" s="27">
        <f t="shared" si="134"/>
        <v>270.24979270496834</v>
      </c>
      <c r="X618" s="27">
        <f t="shared" si="134"/>
        <v>271.90133128246976</v>
      </c>
      <c r="Y618" s="27">
        <f t="shared" si="134"/>
        <v>272.48664771283012</v>
      </c>
      <c r="Z618" s="27">
        <f t="shared" si="134"/>
        <v>272.98150993520676</v>
      </c>
      <c r="AA618" s="27">
        <f t="shared" si="134"/>
        <v>273.57202125939796</v>
      </c>
      <c r="AB618" s="27">
        <f t="shared" si="134"/>
        <v>276.16723181550663</v>
      </c>
      <c r="AC618" s="27">
        <f t="shared" si="134"/>
        <v>277.71423677901322</v>
      </c>
      <c r="AD618" s="27">
        <f t="shared" si="134"/>
        <v>278.19784113262864</v>
      </c>
      <c r="AE618" s="27">
        <f t="shared" si="134"/>
        <v>278.80650221264779</v>
      </c>
      <c r="AF618" s="27">
        <f t="shared" si="134"/>
        <v>280.682996008077</v>
      </c>
      <c r="AG618" s="27">
        <f t="shared" si="134"/>
        <v>283.0165956680982</v>
      </c>
      <c r="AH618" s="27">
        <f t="shared" si="134"/>
        <v>282.94976089238577</v>
      </c>
      <c r="AI618" s="27">
        <f t="shared" si="134"/>
        <v>282.6773308823702</v>
      </c>
      <c r="AJ618" s="27">
        <f t="shared" si="134"/>
        <v>282.92604730932356</v>
      </c>
      <c r="AK618" s="27">
        <f t="shared" si="134"/>
        <v>282.88862408082514</v>
      </c>
      <c r="AL618" s="27">
        <f t="shared" si="134"/>
        <v>283.37449858426822</v>
      </c>
      <c r="AM618" s="27">
        <f t="shared" si="134"/>
        <v>283.36960751726616</v>
      </c>
      <c r="AN618" s="27">
        <f t="shared" si="134"/>
        <v>285.72007430525349</v>
      </c>
      <c r="AO618" s="27">
        <f t="shared" si="134"/>
        <v>287.91818860477679</v>
      </c>
      <c r="AP618" s="27">
        <f t="shared" si="134"/>
        <v>290.09678135049057</v>
      </c>
      <c r="AQ618" s="27">
        <f t="shared" si="134"/>
        <v>292.28830777213687</v>
      </c>
      <c r="AR618" s="27">
        <f t="shared" si="134"/>
        <v>294.56029115658873</v>
      </c>
      <c r="AS618" s="27">
        <f t="shared" si="134"/>
        <v>297.29796248156612</v>
      </c>
      <c r="AT618" s="27">
        <f t="shared" si="134"/>
        <v>295.93884589481746</v>
      </c>
      <c r="AU618" s="27">
        <f t="shared" si="134"/>
        <v>293.87642184745857</v>
      </c>
      <c r="AV618" s="27">
        <f t="shared" si="134"/>
        <v>291.79070848169499</v>
      </c>
      <c r="AW618" s="27">
        <f t="shared" si="134"/>
        <v>289.45240645161033</v>
      </c>
      <c r="AY618" s="79"/>
      <c r="AZ618" s="79"/>
    </row>
    <row r="619" spans="1:52" x14ac:dyDescent="0.25">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34.963976395761406</v>
      </c>
      <c r="T619" s="27">
        <f t="shared" si="134"/>
        <v>36.497612487541794</v>
      </c>
      <c r="U619" s="27">
        <f t="shared" si="134"/>
        <v>37.733305691645874</v>
      </c>
      <c r="V619" s="27">
        <f t="shared" si="134"/>
        <v>38.877531015162873</v>
      </c>
      <c r="W619" s="27">
        <f t="shared" si="134"/>
        <v>40.109336867070091</v>
      </c>
      <c r="X619" s="27">
        <f t="shared" si="134"/>
        <v>41.279815018110689</v>
      </c>
      <c r="Y619" s="27">
        <f t="shared" si="134"/>
        <v>42.307713439261846</v>
      </c>
      <c r="Z619" s="27">
        <f t="shared" si="134"/>
        <v>43.337638673567746</v>
      </c>
      <c r="AA619" s="27">
        <f t="shared" si="134"/>
        <v>44.399551439206782</v>
      </c>
      <c r="AB619" s="27">
        <f t="shared" si="134"/>
        <v>45.81186523573659</v>
      </c>
      <c r="AC619" s="27">
        <f t="shared" si="134"/>
        <v>47.079649204126177</v>
      </c>
      <c r="AD619" s="27">
        <f t="shared" si="134"/>
        <v>48.725639989018426</v>
      </c>
      <c r="AE619" s="27">
        <f t="shared" si="134"/>
        <v>50.454759475729148</v>
      </c>
      <c r="AF619" s="27">
        <f t="shared" si="134"/>
        <v>52.486360439556769</v>
      </c>
      <c r="AG619" s="27">
        <f t="shared" si="134"/>
        <v>54.691251862588167</v>
      </c>
      <c r="AH619" s="27">
        <f t="shared" si="134"/>
        <v>56.512452453059495</v>
      </c>
      <c r="AI619" s="27">
        <f t="shared" si="134"/>
        <v>58.360185924306009</v>
      </c>
      <c r="AJ619" s="27">
        <f t="shared" si="134"/>
        <v>60.389335908393399</v>
      </c>
      <c r="AK619" s="27">
        <f t="shared" si="134"/>
        <v>62.437293405330678</v>
      </c>
      <c r="AL619" s="27">
        <f t="shared" si="134"/>
        <v>64.687328166127415</v>
      </c>
      <c r="AM619" s="27">
        <f t="shared" si="134"/>
        <v>66.917440313314131</v>
      </c>
      <c r="AN619" s="27">
        <f t="shared" si="134"/>
        <v>69.376253099010469</v>
      </c>
      <c r="AO619" s="27">
        <f t="shared" si="134"/>
        <v>71.889327005864232</v>
      </c>
      <c r="AP619" s="27">
        <f t="shared" si="134"/>
        <v>74.49206773188557</v>
      </c>
      <c r="AQ619" s="27">
        <f t="shared" si="134"/>
        <v>77.197338817748658</v>
      </c>
      <c r="AR619" s="27">
        <f t="shared" si="134"/>
        <v>80.028789551630112</v>
      </c>
      <c r="AS619" s="27">
        <f t="shared" si="134"/>
        <v>83.101338963756518</v>
      </c>
      <c r="AT619" s="27">
        <f t="shared" si="134"/>
        <v>85.119790686428615</v>
      </c>
      <c r="AU619" s="27">
        <f t="shared" si="134"/>
        <v>86.99211656376653</v>
      </c>
      <c r="AV619" s="27">
        <f t="shared" si="134"/>
        <v>88.910503904639995</v>
      </c>
      <c r="AW619" s="27">
        <f t="shared" si="134"/>
        <v>90.805264059143951</v>
      </c>
      <c r="AY619" s="79"/>
      <c r="AZ619" s="79"/>
    </row>
    <row r="620" spans="1:52" x14ac:dyDescent="0.25">
      <c r="A620" s="95" t="str">
        <f t="shared" si="133"/>
        <v>NI Sheep</v>
      </c>
      <c r="B620" s="95" t="s">
        <v>969</v>
      </c>
      <c r="C620" s="95" t="s">
        <v>152</v>
      </c>
      <c r="D620" t="s">
        <v>15</v>
      </c>
      <c r="E620" t="s">
        <v>16</v>
      </c>
      <c r="F620" t="s">
        <v>18</v>
      </c>
      <c r="G620" t="s">
        <v>122</v>
      </c>
      <c r="H620" t="s">
        <v>1020</v>
      </c>
      <c r="I620" t="s">
        <v>121</v>
      </c>
      <c r="J620" t="s">
        <v>286</v>
      </c>
      <c r="K620" s="27">
        <f t="shared" si="135"/>
        <v>132.5903429327976</v>
      </c>
      <c r="L620" s="27">
        <f t="shared" si="134"/>
        <v>132.66203410931632</v>
      </c>
      <c r="M620" s="27">
        <f t="shared" si="134"/>
        <v>132.83344502276299</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135.15163149297337</v>
      </c>
      <c r="T620" s="27">
        <f t="shared" si="134"/>
        <v>135.73297226938038</v>
      </c>
      <c r="U620" s="27">
        <f t="shared" si="134"/>
        <v>136.37634861220499</v>
      </c>
      <c r="V620" s="27">
        <f t="shared" si="134"/>
        <v>137.05142671760032</v>
      </c>
      <c r="W620" s="27">
        <f t="shared" si="134"/>
        <v>137.76463297256313</v>
      </c>
      <c r="X620" s="27">
        <f t="shared" si="134"/>
        <v>138.51148304631639</v>
      </c>
      <c r="Y620" s="27">
        <f t="shared" si="134"/>
        <v>139.2033811270056</v>
      </c>
      <c r="Z620" s="27">
        <f t="shared" si="134"/>
        <v>139.83981681448427</v>
      </c>
      <c r="AA620" s="27">
        <f t="shared" si="134"/>
        <v>140.41803750246495</v>
      </c>
      <c r="AB620" s="27">
        <f t="shared" si="134"/>
        <v>140.94146440662465</v>
      </c>
      <c r="AC620" s="27">
        <f t="shared" si="134"/>
        <v>141.39689553734058</v>
      </c>
      <c r="AD620" s="27">
        <f t="shared" si="134"/>
        <v>141.84722228245158</v>
      </c>
      <c r="AE620" s="27">
        <f t="shared" si="134"/>
        <v>142.28742938202578</v>
      </c>
      <c r="AF620" s="27">
        <f t="shared" si="134"/>
        <v>142.72055070047261</v>
      </c>
      <c r="AG620" s="27">
        <f t="shared" si="134"/>
        <v>143.14265299866611</v>
      </c>
      <c r="AH620" s="27">
        <f t="shared" si="134"/>
        <v>143.54160981901757</v>
      </c>
      <c r="AI620" s="27">
        <f t="shared" si="134"/>
        <v>143.93152461477476</v>
      </c>
      <c r="AJ620" s="27">
        <f t="shared" si="134"/>
        <v>144.31443145146557</v>
      </c>
      <c r="AK620" s="27">
        <f t="shared" si="134"/>
        <v>144.68626708215652</v>
      </c>
      <c r="AL620" s="27">
        <f t="shared" si="134"/>
        <v>145.04964158167502</v>
      </c>
      <c r="AM620" s="27">
        <f t="shared" si="134"/>
        <v>145.39951303697748</v>
      </c>
      <c r="AN620" s="27">
        <f t="shared" si="134"/>
        <v>145.74335361468056</v>
      </c>
      <c r="AO620" s="27">
        <f t="shared" si="134"/>
        <v>146.0756333051672</v>
      </c>
      <c r="AP620" s="27">
        <f t="shared" si="134"/>
        <v>146.39631456756203</v>
      </c>
      <c r="AQ620" s="27">
        <f t="shared" si="134"/>
        <v>146.70496316828388</v>
      </c>
      <c r="AR620" s="27">
        <f t="shared" si="134"/>
        <v>147.00136257162529</v>
      </c>
      <c r="AS620" s="27">
        <f t="shared" si="134"/>
        <v>147.28908217664724</v>
      </c>
      <c r="AT620" s="27">
        <f t="shared" si="134"/>
        <v>147.54449688857525</v>
      </c>
      <c r="AU620" s="27">
        <f t="shared" si="134"/>
        <v>147.78351401598343</v>
      </c>
      <c r="AV620" s="27">
        <f t="shared" si="134"/>
        <v>148.00907150542642</v>
      </c>
      <c r="AW620" s="27">
        <f t="shared" si="134"/>
        <v>148.2194787996113</v>
      </c>
      <c r="AY620" s="79"/>
      <c r="AZ620" s="79"/>
    </row>
    <row r="621" spans="1:52" x14ac:dyDescent="0.25">
      <c r="A621" s="95" t="str">
        <f t="shared" si="133"/>
        <v>NI Sheep</v>
      </c>
      <c r="B621" s="95" t="s">
        <v>969</v>
      </c>
      <c r="C621" s="95" t="s">
        <v>152</v>
      </c>
      <c r="D621" t="s">
        <v>15</v>
      </c>
      <c r="E621" t="s">
        <v>16</v>
      </c>
      <c r="F621" t="s">
        <v>18</v>
      </c>
      <c r="G621" t="s">
        <v>123</v>
      </c>
      <c r="H621" t="s">
        <v>1020</v>
      </c>
      <c r="I621" t="s">
        <v>121</v>
      </c>
      <c r="J621" t="s">
        <v>286</v>
      </c>
      <c r="K621" s="27">
        <f t="shared" si="135"/>
        <v>14.369321450610601</v>
      </c>
      <c r="L621" s="27">
        <f t="shared" si="134"/>
        <v>14.377090896995487</v>
      </c>
      <c r="M621" s="27">
        <f t="shared" si="134"/>
        <v>14.39566735181849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14.646898066183509</v>
      </c>
      <c r="T621" s="27">
        <f t="shared" si="136"/>
        <v>14.709900184616627</v>
      </c>
      <c r="U621" s="27">
        <f t="shared" si="136"/>
        <v>14.779625334120546</v>
      </c>
      <c r="V621" s="27">
        <f t="shared" si="136"/>
        <v>14.852786124613493</v>
      </c>
      <c r="W621" s="27">
        <f t="shared" si="136"/>
        <v>14.930079008178485</v>
      </c>
      <c r="X621" s="27">
        <f t="shared" si="136"/>
        <v>15.011018000776245</v>
      </c>
      <c r="Y621" s="27">
        <f t="shared" si="136"/>
        <v>15.086001636179642</v>
      </c>
      <c r="Z621" s="27">
        <f t="shared" si="136"/>
        <v>15.154974600377015</v>
      </c>
      <c r="AA621" s="27">
        <f t="shared" si="136"/>
        <v>15.217638582920591</v>
      </c>
      <c r="AB621" s="27">
        <f t="shared" si="136"/>
        <v>15.27436435400922</v>
      </c>
      <c r="AC621" s="27">
        <f t="shared" si="136"/>
        <v>15.323721163646475</v>
      </c>
      <c r="AD621" s="27">
        <f t="shared" si="136"/>
        <v>15.372524791536531</v>
      </c>
      <c r="AE621" s="27">
        <f t="shared" si="136"/>
        <v>15.420231714821497</v>
      </c>
      <c r="AF621" s="27">
        <f t="shared" si="136"/>
        <v>15.467170724965168</v>
      </c>
      <c r="AG621" s="27">
        <f t="shared" si="136"/>
        <v>15.512915561833548</v>
      </c>
      <c r="AH621" s="27">
        <f t="shared" si="136"/>
        <v>15.556152034941164</v>
      </c>
      <c r="AI621" s="27">
        <f t="shared" si="136"/>
        <v>15.59840858933762</v>
      </c>
      <c r="AJ621" s="27">
        <f t="shared" si="136"/>
        <v>15.639905664466506</v>
      </c>
      <c r="AK621" s="27">
        <f t="shared" si="136"/>
        <v>15.680202910751605</v>
      </c>
      <c r="AL621" s="27">
        <f t="shared" si="136"/>
        <v>15.719583191962446</v>
      </c>
      <c r="AM621" s="27">
        <f t="shared" si="136"/>
        <v>15.757500096741722</v>
      </c>
      <c r="AN621" s="27">
        <f t="shared" si="136"/>
        <v>15.794763412300707</v>
      </c>
      <c r="AO621" s="27">
        <f t="shared" si="136"/>
        <v>15.830773830393765</v>
      </c>
      <c r="AP621" s="27">
        <f t="shared" si="136"/>
        <v>15.865527282572971</v>
      </c>
      <c r="AQ621" s="27">
        <f t="shared" si="136"/>
        <v>15.898976709288013</v>
      </c>
      <c r="AR621" s="27">
        <f t="shared" si="136"/>
        <v>15.93109864373795</v>
      </c>
      <c r="AS621" s="27">
        <f t="shared" si="136"/>
        <v>15.962279915320442</v>
      </c>
      <c r="AT621" s="27">
        <f t="shared" si="136"/>
        <v>15.989960182357452</v>
      </c>
      <c r="AU621" s="27">
        <f t="shared" si="136"/>
        <v>16.015863380584115</v>
      </c>
      <c r="AV621" s="27">
        <f t="shared" si="136"/>
        <v>16.040307906480258</v>
      </c>
      <c r="AW621" s="27">
        <f t="shared" si="136"/>
        <v>16.063110547900592</v>
      </c>
      <c r="AY621" s="79"/>
      <c r="AZ621" s="79"/>
    </row>
    <row r="622" spans="1:52" x14ac:dyDescent="0.25">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15.722377740059782</v>
      </c>
      <c r="T622" s="27">
        <f t="shared" si="136"/>
        <v>15.834367630628387</v>
      </c>
      <c r="U622" s="27">
        <f t="shared" si="136"/>
        <v>15.955637842097104</v>
      </c>
      <c r="V622" s="27">
        <f t="shared" si="136"/>
        <v>16.080909725931154</v>
      </c>
      <c r="W622" s="27">
        <f t="shared" si="136"/>
        <v>16.211380657417489</v>
      </c>
      <c r="X622" s="27">
        <f t="shared" si="136"/>
        <v>16.346321365102778</v>
      </c>
      <c r="Y622" s="27">
        <f t="shared" si="136"/>
        <v>16.47034507082871</v>
      </c>
      <c r="Z622" s="27">
        <f t="shared" si="136"/>
        <v>16.583510185205739</v>
      </c>
      <c r="AA622" s="27">
        <f t="shared" si="136"/>
        <v>16.68547569357975</v>
      </c>
      <c r="AB622" s="27">
        <f t="shared" si="136"/>
        <v>16.776963464218198</v>
      </c>
      <c r="AC622" s="27">
        <f t="shared" si="136"/>
        <v>16.855810068717236</v>
      </c>
      <c r="AD622" s="27">
        <f t="shared" si="136"/>
        <v>16.932979910801585</v>
      </c>
      <c r="AE622" s="27">
        <f t="shared" si="136"/>
        <v>17.007660011154073</v>
      </c>
      <c r="AF622" s="27">
        <f t="shared" si="136"/>
        <v>17.080422053016829</v>
      </c>
      <c r="AG622" s="27">
        <f t="shared" si="136"/>
        <v>17.15063599642793</v>
      </c>
      <c r="AH622" s="27">
        <f t="shared" si="136"/>
        <v>17.216272534196932</v>
      </c>
      <c r="AI622" s="27">
        <f t="shared" si="136"/>
        <v>17.279792138015079</v>
      </c>
      <c r="AJ622" s="27">
        <f t="shared" si="136"/>
        <v>17.341577796621088</v>
      </c>
      <c r="AK622" s="27">
        <f t="shared" si="136"/>
        <v>17.400970618238546</v>
      </c>
      <c r="AL622" s="27">
        <f t="shared" si="136"/>
        <v>17.458447345194678</v>
      </c>
      <c r="AM622" s="27">
        <f t="shared" si="136"/>
        <v>17.513182915700931</v>
      </c>
      <c r="AN622" s="27">
        <f t="shared" si="136"/>
        <v>17.566473155171398</v>
      </c>
      <c r="AO622" s="27">
        <f t="shared" si="136"/>
        <v>17.617407917590594</v>
      </c>
      <c r="AP622" s="27">
        <f t="shared" si="136"/>
        <v>17.666007841689598</v>
      </c>
      <c r="AQ622" s="27">
        <f t="shared" si="136"/>
        <v>17.712225410509799</v>
      </c>
      <c r="AR622" s="27">
        <f t="shared" si="136"/>
        <v>17.756048839799433</v>
      </c>
      <c r="AS622" s="27">
        <f t="shared" si="136"/>
        <v>17.798100301504366</v>
      </c>
      <c r="AT622" s="27">
        <f t="shared" si="136"/>
        <v>17.834443529113358</v>
      </c>
      <c r="AU622" s="27">
        <f t="shared" si="136"/>
        <v>17.867775366729134</v>
      </c>
      <c r="AV622" s="27">
        <f t="shared" si="136"/>
        <v>17.898609684634245</v>
      </c>
      <c r="AW622" s="27">
        <f t="shared" si="136"/>
        <v>17.926684999205985</v>
      </c>
      <c r="AY622" s="79"/>
      <c r="AZ622" s="79"/>
    </row>
    <row r="623" spans="1:52" x14ac:dyDescent="0.25">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22.864295641209335</v>
      </c>
      <c r="Q623" s="27">
        <f t="shared" si="136"/>
        <v>23.006172492556328</v>
      </c>
      <c r="R623" s="27">
        <f t="shared" si="136"/>
        <v>23.157535130977113</v>
      </c>
      <c r="S623" s="27">
        <f t="shared" si="136"/>
        <v>23.267506290092879</v>
      </c>
      <c r="T623" s="27">
        <f t="shared" si="136"/>
        <v>23.433239840470087</v>
      </c>
      <c r="U623" s="27">
        <f t="shared" si="136"/>
        <v>23.612707313825592</v>
      </c>
      <c r="V623" s="27">
        <f t="shared" si="136"/>
        <v>23.798096851799468</v>
      </c>
      <c r="W623" s="27">
        <f t="shared" si="136"/>
        <v>23.991180446992438</v>
      </c>
      <c r="X623" s="27">
        <f t="shared" si="136"/>
        <v>24.190878852460532</v>
      </c>
      <c r="Y623" s="27">
        <f t="shared" si="136"/>
        <v>24.374421214869628</v>
      </c>
      <c r="Z623" s="27">
        <f t="shared" si="136"/>
        <v>24.541893975931572</v>
      </c>
      <c r="AA623" s="27">
        <f t="shared" si="136"/>
        <v>24.692792468938759</v>
      </c>
      <c r="AB623" s="27">
        <f t="shared" si="136"/>
        <v>24.828184984879453</v>
      </c>
      <c r="AC623" s="27">
        <f t="shared" si="136"/>
        <v>24.944869871635447</v>
      </c>
      <c r="AD623" s="27">
        <f t="shared" si="136"/>
        <v>25.059073322016115</v>
      </c>
      <c r="AE623" s="27">
        <f t="shared" si="136"/>
        <v>25.169592210025591</v>
      </c>
      <c r="AF623" s="27">
        <f t="shared" si="136"/>
        <v>25.277272568220265</v>
      </c>
      <c r="AG623" s="27">
        <f t="shared" si="136"/>
        <v>25.381182002084557</v>
      </c>
      <c r="AH623" s="27">
        <f t="shared" si="136"/>
        <v>25.47831734513823</v>
      </c>
      <c r="AI623" s="27">
        <f t="shared" si="136"/>
        <v>25.572319843094832</v>
      </c>
      <c r="AJ623" s="27">
        <f t="shared" si="136"/>
        <v>25.663756280001568</v>
      </c>
      <c r="AK623" s="27">
        <f t="shared" si="136"/>
        <v>25.751651563616939</v>
      </c>
      <c r="AL623" s="27">
        <f t="shared" si="136"/>
        <v>25.836711223682116</v>
      </c>
      <c r="AM623" s="27">
        <f t="shared" si="136"/>
        <v>25.917714253382961</v>
      </c>
      <c r="AN623" s="27">
        <f t="shared" si="136"/>
        <v>25.996578341409567</v>
      </c>
      <c r="AO623" s="27">
        <f t="shared" si="136"/>
        <v>26.071956565019693</v>
      </c>
      <c r="AP623" s="27">
        <f t="shared" si="136"/>
        <v>26.143879467418255</v>
      </c>
      <c r="AQ623" s="27">
        <f t="shared" si="136"/>
        <v>26.212276728380683</v>
      </c>
      <c r="AR623" s="27">
        <f t="shared" si="136"/>
        <v>26.277130908423185</v>
      </c>
      <c r="AS623" s="27">
        <f t="shared" si="136"/>
        <v>26.339362758204672</v>
      </c>
      <c r="AT623" s="27">
        <f t="shared" si="136"/>
        <v>26.393147007061629</v>
      </c>
      <c r="AU623" s="27">
        <f t="shared" si="136"/>
        <v>26.442474707630055</v>
      </c>
      <c r="AV623" s="27">
        <f t="shared" si="136"/>
        <v>26.488106335216514</v>
      </c>
      <c r="AW623" s="27">
        <f t="shared" si="136"/>
        <v>26.529654920881757</v>
      </c>
      <c r="AY623" s="79"/>
      <c r="AZ623" s="79"/>
    </row>
    <row r="624" spans="1:52" x14ac:dyDescent="0.25">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5.5483103177944022</v>
      </c>
      <c r="S624" s="27">
        <f t="shared" si="136"/>
        <v>5.2594752763681871</v>
      </c>
      <c r="T624" s="27">
        <f t="shared" si="136"/>
        <v>5.3200773987468288</v>
      </c>
      <c r="U624" s="27">
        <f t="shared" si="136"/>
        <v>5.3545163749368081</v>
      </c>
      <c r="V624" s="27">
        <f t="shared" si="136"/>
        <v>5.3801734099945513</v>
      </c>
      <c r="W624" s="27">
        <f t="shared" si="136"/>
        <v>5.4100424005182939</v>
      </c>
      <c r="X624" s="27">
        <f t="shared" si="136"/>
        <v>5.4334851067530554</v>
      </c>
      <c r="Y624" s="27">
        <f t="shared" si="136"/>
        <v>5.4482182607696963</v>
      </c>
      <c r="Z624" s="27">
        <f t="shared" si="136"/>
        <v>5.4645781472734996</v>
      </c>
      <c r="AA624" s="27">
        <f t="shared" si="136"/>
        <v>5.4846325540790337</v>
      </c>
      <c r="AB624" s="27">
        <f t="shared" si="136"/>
        <v>5.5291325404289164</v>
      </c>
      <c r="AC624" s="27">
        <f t="shared" si="136"/>
        <v>5.5654149310972549</v>
      </c>
      <c r="AD624" s="27">
        <f t="shared" si="136"/>
        <v>5.617075468057485</v>
      </c>
      <c r="AE624" s="27">
        <f t="shared" si="136"/>
        <v>5.6725961228803161</v>
      </c>
      <c r="AF624" s="27">
        <f t="shared" si="136"/>
        <v>5.7452958261110387</v>
      </c>
      <c r="AG624" s="27">
        <f t="shared" si="136"/>
        <v>5.8266619535507118</v>
      </c>
      <c r="AH624" s="27">
        <f t="shared" si="136"/>
        <v>5.8832676592940976</v>
      </c>
      <c r="AI624" s="27">
        <f t="shared" si="136"/>
        <v>5.9400353043652414</v>
      </c>
      <c r="AJ624" s="27">
        <f t="shared" si="136"/>
        <v>6.0059494822867201</v>
      </c>
      <c r="AK624" s="27">
        <f t="shared" si="136"/>
        <v>6.071414002819111</v>
      </c>
      <c r="AL624" s="27">
        <f t="shared" si="136"/>
        <v>6.1467944588042647</v>
      </c>
      <c r="AM624" s="27">
        <f t="shared" si="136"/>
        <v>6.2194412555818364</v>
      </c>
      <c r="AN624" s="27">
        <f t="shared" si="136"/>
        <v>6.307766252188495</v>
      </c>
      <c r="AO624" s="27">
        <f t="shared" si="136"/>
        <v>6.3974338322939595</v>
      </c>
      <c r="AP624" s="27">
        <f t="shared" si="136"/>
        <v>6.4903535752187125</v>
      </c>
      <c r="AQ624" s="27">
        <f t="shared" si="136"/>
        <v>6.5871606200362107</v>
      </c>
      <c r="AR624" s="27">
        <f t="shared" si="136"/>
        <v>6.68903218902632</v>
      </c>
      <c r="AS624" s="27">
        <f t="shared" si="136"/>
        <v>6.8017351840427605</v>
      </c>
      <c r="AT624" s="27">
        <f t="shared" si="136"/>
        <v>6.85860610660351</v>
      </c>
      <c r="AU624" s="27">
        <f t="shared" si="136"/>
        <v>6.9074844547049681</v>
      </c>
      <c r="AV624" s="27">
        <f t="shared" si="136"/>
        <v>6.9583121868742142</v>
      </c>
      <c r="AW624" s="27">
        <f t="shared" si="136"/>
        <v>7.0076128657995085</v>
      </c>
      <c r="AY624" s="79"/>
      <c r="AZ624" s="79"/>
    </row>
    <row r="625" spans="1:52" x14ac:dyDescent="0.25">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5">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1.8300977880312244</v>
      </c>
      <c r="M626" s="27">
        <f t="shared" si="136"/>
        <v>1.8309187348828144</v>
      </c>
      <c r="N626" s="27">
        <f t="shared" si="136"/>
        <v>1.8141094978660446</v>
      </c>
      <c r="O626" s="27">
        <f t="shared" si="136"/>
        <v>1.7866561368117295</v>
      </c>
      <c r="P626" s="27">
        <f t="shared" si="136"/>
        <v>1.7489975228040078</v>
      </c>
      <c r="Q626" s="27">
        <f t="shared" si="136"/>
        <v>1.721653192801009</v>
      </c>
      <c r="R626" s="27">
        <f t="shared" si="136"/>
        <v>1.6967284692901876</v>
      </c>
      <c r="S626" s="27">
        <f t="shared" si="136"/>
        <v>1.5128195936552193</v>
      </c>
      <c r="T626" s="27">
        <f t="shared" si="136"/>
        <v>1.5352610164525544</v>
      </c>
      <c r="U626" s="27">
        <f t="shared" si="136"/>
        <v>1.5434846686536063</v>
      </c>
      <c r="V626" s="27">
        <f t="shared" si="136"/>
        <v>1.5471028366184814</v>
      </c>
      <c r="W626" s="27">
        <f t="shared" si="136"/>
        <v>1.5535832373971232</v>
      </c>
      <c r="X626" s="27">
        <f t="shared" si="136"/>
        <v>1.5568584552116209</v>
      </c>
      <c r="Y626" s="27">
        <f t="shared" si="136"/>
        <v>1.5543203031401964</v>
      </c>
      <c r="Z626" s="27">
        <f t="shared" si="136"/>
        <v>1.5517629605676078</v>
      </c>
      <c r="AA626" s="27">
        <f t="shared" si="136"/>
        <v>1.5502733755592972</v>
      </c>
      <c r="AB626" s="27">
        <f t="shared" si="136"/>
        <v>1.5611227204151548</v>
      </c>
      <c r="AC626" s="27">
        <f t="shared" si="136"/>
        <v>1.5662213296531822</v>
      </c>
      <c r="AD626" s="27">
        <f t="shared" si="136"/>
        <v>1.5792100315820725</v>
      </c>
      <c r="AE626" s="27">
        <f t="shared" si="136"/>
        <v>1.5937061532018377</v>
      </c>
      <c r="AF626" s="27">
        <f t="shared" si="136"/>
        <v>1.6166540896150841</v>
      </c>
      <c r="AG626" s="27">
        <f t="shared" si="136"/>
        <v>1.6433256281808291</v>
      </c>
      <c r="AH626" s="27">
        <f t="shared" si="136"/>
        <v>1.656263047137543</v>
      </c>
      <c r="AI626" s="27">
        <f t="shared" si="136"/>
        <v>1.6687023432258052</v>
      </c>
      <c r="AJ626" s="27">
        <f t="shared" si="136"/>
        <v>1.68518294381154</v>
      </c>
      <c r="AK626" s="27">
        <f t="shared" si="136"/>
        <v>1.700726379992157</v>
      </c>
      <c r="AL626" s="27">
        <f t="shared" si="136"/>
        <v>1.7204782413845718</v>
      </c>
      <c r="AM626" s="27">
        <f t="shared" si="136"/>
        <v>1.7380422178102748</v>
      </c>
      <c r="AN626" s="27">
        <f t="shared" si="136"/>
        <v>1.7624468589343649</v>
      </c>
      <c r="AO626" s="27">
        <f t="shared" si="136"/>
        <v>1.7865245826546603</v>
      </c>
      <c r="AP626" s="27">
        <f t="shared" si="136"/>
        <v>1.8111496122526178</v>
      </c>
      <c r="AQ626" s="27">
        <f t="shared" si="136"/>
        <v>1.836555615306166</v>
      </c>
      <c r="AR626" s="27">
        <f t="shared" si="136"/>
        <v>1.8632157461195429</v>
      </c>
      <c r="AS626" s="27">
        <f t="shared" si="136"/>
        <v>1.8937319554191192</v>
      </c>
      <c r="AT626" s="27">
        <f t="shared" si="136"/>
        <v>1.8975352736813955</v>
      </c>
      <c r="AU626" s="27">
        <f t="shared" si="136"/>
        <v>1.8970542012830474</v>
      </c>
      <c r="AV626" s="27">
        <f t="shared" si="136"/>
        <v>1.8968343317409928</v>
      </c>
      <c r="AW626" s="27">
        <f t="shared" si="136"/>
        <v>1.8953089354639328</v>
      </c>
      <c r="AY626" s="79"/>
      <c r="AZ626" s="79"/>
    </row>
    <row r="627" spans="1:52" x14ac:dyDescent="0.25">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v>
      </c>
      <c r="M627" s="27">
        <f t="shared" si="136"/>
        <v>0.25369507454499329</v>
      </c>
      <c r="N627" s="27">
        <f t="shared" si="136"/>
        <v>0.25136595935447836</v>
      </c>
      <c r="O627" s="27">
        <f t="shared" si="136"/>
        <v>0.247561977044127</v>
      </c>
      <c r="P627" s="27">
        <f t="shared" si="136"/>
        <v>0.24234393830437836</v>
      </c>
      <c r="Q627" s="27">
        <f t="shared" si="136"/>
        <v>0.23855506351363695</v>
      </c>
      <c r="R627" s="27">
        <f t="shared" si="136"/>
        <v>0.23510145332951488</v>
      </c>
      <c r="S627" s="27">
        <f t="shared" si="136"/>
        <v>0.20961874073021136</v>
      </c>
      <c r="T627" s="27">
        <f t="shared" si="136"/>
        <v>0.21272826073292742</v>
      </c>
      <c r="U627" s="27">
        <f t="shared" si="136"/>
        <v>0.21386774334263015</v>
      </c>
      <c r="V627" s="27">
        <f t="shared" si="136"/>
        <v>0.21436908257417397</v>
      </c>
      <c r="W627" s="27">
        <f t="shared" si="136"/>
        <v>0.21526701743457846</v>
      </c>
      <c r="X627" s="27">
        <f t="shared" si="136"/>
        <v>0.21572083693610497</v>
      </c>
      <c r="Y627" s="27">
        <f t="shared" si="136"/>
        <v>0.2153691464614276</v>
      </c>
      <c r="Z627" s="27">
        <f t="shared" si="136"/>
        <v>0.21501479691973072</v>
      </c>
      <c r="AA627" s="27">
        <f t="shared" si="136"/>
        <v>0.21480839760089446</v>
      </c>
      <c r="AB627" s="27">
        <f t="shared" si="136"/>
        <v>0.21631170045073245</v>
      </c>
      <c r="AC627" s="27">
        <f t="shared" si="136"/>
        <v>0.21701817203031348</v>
      </c>
      <c r="AD627" s="27">
        <f t="shared" si="136"/>
        <v>0.21881790767194123</v>
      </c>
      <c r="AE627" s="27">
        <f t="shared" si="136"/>
        <v>0.2208265138349968</v>
      </c>
      <c r="AF627" s="27">
        <f t="shared" si="136"/>
        <v>0.22400621718725125</v>
      </c>
      <c r="AG627" s="27">
        <f t="shared" si="136"/>
        <v>0.22770186890338234</v>
      </c>
      <c r="AH627" s="27">
        <f t="shared" si="136"/>
        <v>0.2294944986930674</v>
      </c>
      <c r="AI627" s="27">
        <f t="shared" si="136"/>
        <v>0.23121810776881424</v>
      </c>
      <c r="AJ627" s="27">
        <f t="shared" si="136"/>
        <v>0.23350168656151898</v>
      </c>
      <c r="AK627" s="27">
        <f t="shared" si="136"/>
        <v>0.23565541033166734</v>
      </c>
      <c r="AL627" s="27">
        <f t="shared" si="136"/>
        <v>0.23839226033646654</v>
      </c>
      <c r="AM627" s="27">
        <f t="shared" si="136"/>
        <v>0.24082595344568603</v>
      </c>
      <c r="AN627" s="27">
        <f t="shared" si="136"/>
        <v>0.24420750016934012</v>
      </c>
      <c r="AO627" s="27">
        <f t="shared" si="136"/>
        <v>0.2475437486863914</v>
      </c>
      <c r="AP627" s="27">
        <f t="shared" si="136"/>
        <v>0.25095583279504319</v>
      </c>
      <c r="AQ627" s="27">
        <f t="shared" ref="L627:AW634" si="137">AQ1392</f>
        <v>0.25447612985452611</v>
      </c>
      <c r="AR627" s="27">
        <f t="shared" si="137"/>
        <v>0.25817020089395532</v>
      </c>
      <c r="AS627" s="27">
        <f t="shared" si="137"/>
        <v>0.26239857643328912</v>
      </c>
      <c r="AT627" s="27">
        <f t="shared" si="137"/>
        <v>0.26292557039084913</v>
      </c>
      <c r="AU627" s="27">
        <f t="shared" si="137"/>
        <v>0.26285891221774987</v>
      </c>
      <c r="AV627" s="27">
        <f t="shared" si="137"/>
        <v>0.26282844673678718</v>
      </c>
      <c r="AW627" s="27">
        <f t="shared" si="137"/>
        <v>0.26261708535037148</v>
      </c>
      <c r="AY627" s="79"/>
      <c r="AZ627" s="79"/>
    </row>
    <row r="628" spans="1:52" x14ac:dyDescent="0.25">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7.3720632988313213</v>
      </c>
      <c r="T628" s="27">
        <f t="shared" si="137"/>
        <v>7.4700149336407531</v>
      </c>
      <c r="U628" s="27">
        <f t="shared" si="137"/>
        <v>7.5500016621929005</v>
      </c>
      <c r="V628" s="27">
        <f t="shared" si="137"/>
        <v>7.6246540646546075</v>
      </c>
      <c r="W628" s="27">
        <f t="shared" si="137"/>
        <v>7.7056666355218217</v>
      </c>
      <c r="X628" s="27">
        <f t="shared" si="137"/>
        <v>7.7834158588563369</v>
      </c>
      <c r="Y628" s="27">
        <f t="shared" si="137"/>
        <v>7.8499237027056017</v>
      </c>
      <c r="Z628" s="27">
        <f t="shared" si="137"/>
        <v>7.9143170621946428</v>
      </c>
      <c r="AA628" s="27">
        <f t="shared" si="137"/>
        <v>7.9783378137510308</v>
      </c>
      <c r="AB628" s="27">
        <f t="shared" si="137"/>
        <v>8.0614598466975114</v>
      </c>
      <c r="AC628" s="27">
        <f t="shared" si="137"/>
        <v>8.1328411982544679</v>
      </c>
      <c r="AD628" s="27">
        <f t="shared" si="137"/>
        <v>8.2185593701392197</v>
      </c>
      <c r="AE628" s="27">
        <f t="shared" si="137"/>
        <v>8.3076906091994029</v>
      </c>
      <c r="AF628" s="27">
        <f t="shared" si="137"/>
        <v>8.4131296544571725</v>
      </c>
      <c r="AG628" s="27">
        <f t="shared" si="137"/>
        <v>8.5267592738026519</v>
      </c>
      <c r="AH628" s="27">
        <f t="shared" si="137"/>
        <v>8.6157786686902096</v>
      </c>
      <c r="AI628" s="27">
        <f t="shared" si="137"/>
        <v>8.7047800365510639</v>
      </c>
      <c r="AJ628" s="27">
        <f t="shared" si="137"/>
        <v>8.8026073254600501</v>
      </c>
      <c r="AK628" s="27">
        <f t="shared" si="137"/>
        <v>8.8997425751036214</v>
      </c>
      <c r="AL628" s="27">
        <f t="shared" si="137"/>
        <v>9.0064959062156582</v>
      </c>
      <c r="AM628" s="27">
        <f t="shared" si="137"/>
        <v>9.1101750253732341</v>
      </c>
      <c r="AN628" s="27">
        <f t="shared" si="137"/>
        <v>9.2294556083456527</v>
      </c>
      <c r="AO628" s="27">
        <f t="shared" si="137"/>
        <v>9.3498856739108849</v>
      </c>
      <c r="AP628" s="27">
        <f t="shared" si="137"/>
        <v>9.4733484016085328</v>
      </c>
      <c r="AQ628" s="27">
        <f t="shared" si="137"/>
        <v>9.6004502945639025</v>
      </c>
      <c r="AR628" s="27">
        <f t="shared" si="137"/>
        <v>9.7323636235236393</v>
      </c>
      <c r="AS628" s="27">
        <f t="shared" si="137"/>
        <v>9.8751923446656313</v>
      </c>
      <c r="AT628" s="27">
        <f t="shared" si="137"/>
        <v>9.9597658738661945</v>
      </c>
      <c r="AU628" s="27">
        <f t="shared" si="137"/>
        <v>10.035226260107457</v>
      </c>
      <c r="AV628" s="27">
        <f t="shared" si="137"/>
        <v>10.111819819002775</v>
      </c>
      <c r="AW628" s="27">
        <f t="shared" si="137"/>
        <v>10.185862550796148</v>
      </c>
      <c r="AY628" s="79"/>
      <c r="AZ628" s="79"/>
    </row>
    <row r="629" spans="1:52" x14ac:dyDescent="0.25">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2.1003559749103751</v>
      </c>
      <c r="T629" s="27">
        <f t="shared" si="137"/>
        <v>2.1282631283197668</v>
      </c>
      <c r="U629" s="27">
        <f t="shared" si="137"/>
        <v>2.1510519455637347</v>
      </c>
      <c r="V629" s="27">
        <f t="shared" si="137"/>
        <v>2.1723209734051974</v>
      </c>
      <c r="W629" s="27">
        <f t="shared" si="137"/>
        <v>2.1954020607977558</v>
      </c>
      <c r="X629" s="27">
        <f t="shared" si="137"/>
        <v>2.2175533960692775</v>
      </c>
      <c r="Y629" s="27">
        <f t="shared" si="137"/>
        <v>2.236501978242921</v>
      </c>
      <c r="Z629" s="27">
        <f t="shared" si="137"/>
        <v>2.2548481280065564</v>
      </c>
      <c r="AA629" s="27">
        <f t="shared" si="137"/>
        <v>2.2730881189831709</v>
      </c>
      <c r="AB629" s="27">
        <f t="shared" si="137"/>
        <v>2.2967702079003285</v>
      </c>
      <c r="AC629" s="27">
        <f t="shared" si="137"/>
        <v>2.3171072888724353</v>
      </c>
      <c r="AD629" s="27">
        <f t="shared" si="137"/>
        <v>2.3415290371915356</v>
      </c>
      <c r="AE629" s="27">
        <f t="shared" si="137"/>
        <v>2.3669231938777511</v>
      </c>
      <c r="AF629" s="27">
        <f t="shared" si="137"/>
        <v>2.3969635665277131</v>
      </c>
      <c r="AG629" s="27">
        <f t="shared" si="137"/>
        <v>2.4293374949985802</v>
      </c>
      <c r="AH629" s="27">
        <f t="shared" si="137"/>
        <v>2.4546997864434497</v>
      </c>
      <c r="AI629" s="27">
        <f t="shared" si="137"/>
        <v>2.4800569418535745</v>
      </c>
      <c r="AJ629" s="27">
        <f t="shared" si="137"/>
        <v>2.5079286681858544</v>
      </c>
      <c r="AK629" s="27">
        <f t="shared" si="137"/>
        <v>2.5356032273551481</v>
      </c>
      <c r="AL629" s="27">
        <f t="shared" si="137"/>
        <v>2.5660180498754999</v>
      </c>
      <c r="AM629" s="27">
        <f t="shared" si="137"/>
        <v>2.5955570064157376</v>
      </c>
      <c r="AN629" s="27">
        <f t="shared" si="137"/>
        <v>2.6295409366916251</v>
      </c>
      <c r="AO629" s="27">
        <f t="shared" si="137"/>
        <v>2.6638523631560296</v>
      </c>
      <c r="AP629" s="27">
        <f t="shared" si="137"/>
        <v>2.6990278177454647</v>
      </c>
      <c r="AQ629" s="27">
        <f t="shared" si="137"/>
        <v>2.7352400977368134</v>
      </c>
      <c r="AR629" s="27">
        <f t="shared" si="137"/>
        <v>2.7728231918340698</v>
      </c>
      <c r="AS629" s="27">
        <f t="shared" si="137"/>
        <v>2.813516162808281</v>
      </c>
      <c r="AT629" s="27">
        <f t="shared" si="137"/>
        <v>2.8376117938650323</v>
      </c>
      <c r="AU629" s="27">
        <f t="shared" si="137"/>
        <v>2.859111022328793</v>
      </c>
      <c r="AV629" s="27">
        <f t="shared" si="137"/>
        <v>2.8809331001575238</v>
      </c>
      <c r="AW629" s="27">
        <f t="shared" si="137"/>
        <v>2.9020284282654027</v>
      </c>
      <c r="AY629" s="79"/>
      <c r="AZ629" s="79"/>
    </row>
    <row r="630" spans="1:52" x14ac:dyDescent="0.25">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0.43380376963495304</v>
      </c>
      <c r="T630" s="27">
        <f t="shared" si="137"/>
        <v>0.43956766322889096</v>
      </c>
      <c r="U630" s="27">
        <f t="shared" si="137"/>
        <v>0.4442744248179008</v>
      </c>
      <c r="V630" s="27">
        <f t="shared" si="137"/>
        <v>0.44866729181964349</v>
      </c>
      <c r="W630" s="27">
        <f t="shared" si="137"/>
        <v>0.45343441836284437</v>
      </c>
      <c r="X630" s="27">
        <f t="shared" si="137"/>
        <v>0.45800951556447167</v>
      </c>
      <c r="Y630" s="27">
        <f t="shared" si="137"/>
        <v>0.46192312186471574</v>
      </c>
      <c r="Z630" s="27">
        <f t="shared" si="137"/>
        <v>0.46571230285156817</v>
      </c>
      <c r="AA630" s="27">
        <f t="shared" si="137"/>
        <v>0.46947955799225949</v>
      </c>
      <c r="AB630" s="27">
        <f t="shared" si="137"/>
        <v>0.47437081431633649</v>
      </c>
      <c r="AC630" s="27">
        <f t="shared" si="137"/>
        <v>0.47857119867711018</v>
      </c>
      <c r="AD630" s="27">
        <f t="shared" si="137"/>
        <v>0.48361522293226239</v>
      </c>
      <c r="AE630" s="27">
        <f t="shared" si="137"/>
        <v>0.48886008667382458</v>
      </c>
      <c r="AF630" s="27">
        <f t="shared" si="137"/>
        <v>0.49506457155755884</v>
      </c>
      <c r="AG630" s="27">
        <f t="shared" si="137"/>
        <v>0.50175102489038192</v>
      </c>
      <c r="AH630" s="27">
        <f t="shared" si="137"/>
        <v>0.50698930724194102</v>
      </c>
      <c r="AI630" s="27">
        <f t="shared" si="137"/>
        <v>0.51222652880606223</v>
      </c>
      <c r="AJ630" s="27">
        <f t="shared" si="137"/>
        <v>0.51798310535480308</v>
      </c>
      <c r="AK630" s="27">
        <f t="shared" si="137"/>
        <v>0.52369895935004673</v>
      </c>
      <c r="AL630" s="27">
        <f t="shared" si="137"/>
        <v>0.52998078244085389</v>
      </c>
      <c r="AM630" s="27">
        <f t="shared" si="137"/>
        <v>0.53608170573733693</v>
      </c>
      <c r="AN630" s="27">
        <f t="shared" si="137"/>
        <v>0.54310068596582906</v>
      </c>
      <c r="AO630" s="27">
        <f t="shared" si="137"/>
        <v>0.55018730667184823</v>
      </c>
      <c r="AP630" s="27">
        <f t="shared" si="137"/>
        <v>0.55745238220275739</v>
      </c>
      <c r="AQ630" s="27">
        <f t="shared" si="137"/>
        <v>0.564931601799328</v>
      </c>
      <c r="AR630" s="27">
        <f t="shared" si="137"/>
        <v>0.57269394689163089</v>
      </c>
      <c r="AS630" s="27">
        <f t="shared" si="137"/>
        <v>0.58109860039662153</v>
      </c>
      <c r="AT630" s="27">
        <f t="shared" si="137"/>
        <v>0.58607526897519335</v>
      </c>
      <c r="AU630" s="27">
        <f t="shared" si="137"/>
        <v>0.59051568120208764</v>
      </c>
      <c r="AV630" s="27">
        <f t="shared" si="137"/>
        <v>0.5950227741598777</v>
      </c>
      <c r="AW630" s="27">
        <f t="shared" si="137"/>
        <v>0.59937976552905481</v>
      </c>
      <c r="AY630" s="79"/>
      <c r="AZ630" s="79"/>
    </row>
    <row r="631" spans="1:52" x14ac:dyDescent="0.25">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7.5223794787944012E-2</v>
      </c>
      <c r="T631" s="27">
        <f t="shared" si="137"/>
        <v>7.6676028123682405E-2</v>
      </c>
      <c r="U631" s="27">
        <f t="shared" si="137"/>
        <v>7.7432104424617079E-2</v>
      </c>
      <c r="V631" s="27">
        <f t="shared" si="137"/>
        <v>7.7951427992585268E-2</v>
      </c>
      <c r="W631" s="27">
        <f t="shared" si="137"/>
        <v>7.8599043871333596E-2</v>
      </c>
      <c r="X631" s="27">
        <f t="shared" si="137"/>
        <v>7.9079374871068892E-2</v>
      </c>
      <c r="Y631" s="27">
        <f t="shared" si="137"/>
        <v>7.9249607422694671E-2</v>
      </c>
      <c r="Z631" s="27">
        <f t="shared" si="137"/>
        <v>7.9393532408307196E-2</v>
      </c>
      <c r="AA631" s="27">
        <f t="shared" si="137"/>
        <v>7.9565275835053476E-2</v>
      </c>
      <c r="AB631" s="27">
        <f t="shared" si="137"/>
        <v>8.0320062975917705E-2</v>
      </c>
      <c r="AC631" s="27">
        <f t="shared" si="137"/>
        <v>8.0769991576338754E-2</v>
      </c>
      <c r="AD631" s="27">
        <f t="shared" si="137"/>
        <v>8.0910642340306926E-2</v>
      </c>
      <c r="AE631" s="27">
        <f t="shared" si="137"/>
        <v>8.1087664414782379E-2</v>
      </c>
      <c r="AF631" s="27">
        <f t="shared" si="137"/>
        <v>8.1633421052280511E-2</v>
      </c>
      <c r="AG631" s="27">
        <f t="shared" si="137"/>
        <v>8.2312121672992442E-2</v>
      </c>
      <c r="AH631" s="27">
        <f t="shared" si="137"/>
        <v>8.2292683547191214E-2</v>
      </c>
      <c r="AI631" s="27">
        <f t="shared" si="137"/>
        <v>8.2213450412191358E-2</v>
      </c>
      <c r="AJ631" s="27">
        <f t="shared" si="137"/>
        <v>8.2285786724304519E-2</v>
      </c>
      <c r="AK631" s="27">
        <f t="shared" si="137"/>
        <v>8.2274902608727177E-2</v>
      </c>
      <c r="AL631" s="27">
        <f t="shared" si="137"/>
        <v>8.2416213619662046E-2</v>
      </c>
      <c r="AM631" s="27">
        <f t="shared" si="137"/>
        <v>8.241479110908019E-2</v>
      </c>
      <c r="AN631" s="27">
        <f t="shared" si="137"/>
        <v>8.309839733996012E-2</v>
      </c>
      <c r="AO631" s="27">
        <f t="shared" si="137"/>
        <v>8.3737693601885682E-2</v>
      </c>
      <c r="AP631" s="27">
        <f t="shared" si="137"/>
        <v>8.4371312244417102E-2</v>
      </c>
      <c r="AQ631" s="27">
        <f t="shared" si="137"/>
        <v>8.5008692497834049E-2</v>
      </c>
      <c r="AR631" s="27">
        <f t="shared" si="137"/>
        <v>8.5669472733489668E-2</v>
      </c>
      <c r="AS631" s="27">
        <f t="shared" si="137"/>
        <v>8.6465692950435769E-2</v>
      </c>
      <c r="AT631" s="27">
        <f t="shared" si="137"/>
        <v>8.6070409523355637E-2</v>
      </c>
      <c r="AU631" s="27">
        <f t="shared" si="137"/>
        <v>8.5470577210601112E-2</v>
      </c>
      <c r="AV631" s="27">
        <f t="shared" si="137"/>
        <v>8.4863971467455723E-2</v>
      </c>
      <c r="AW631" s="27">
        <f t="shared" si="137"/>
        <v>8.4183903216496173E-2</v>
      </c>
      <c r="AY631" s="79"/>
      <c r="AZ631" s="79"/>
    </row>
    <row r="632" spans="1:52" x14ac:dyDescent="0.25">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5.5256818798778126E-2</v>
      </c>
      <c r="T632" s="27">
        <f t="shared" si="137"/>
        <v>5.6323579582552137E-2</v>
      </c>
      <c r="U632" s="27">
        <f t="shared" si="137"/>
        <v>5.6878967293004255E-2</v>
      </c>
      <c r="V632" s="27">
        <f t="shared" si="137"/>
        <v>5.7260444568566451E-2</v>
      </c>
      <c r="W632" s="27">
        <f t="shared" si="137"/>
        <v>5.7736160974048066E-2</v>
      </c>
      <c r="X632" s="27">
        <f t="shared" si="137"/>
        <v>5.8088995646782014E-2</v>
      </c>
      <c r="Y632" s="27">
        <f t="shared" si="137"/>
        <v>5.8214042638699344E-2</v>
      </c>
      <c r="Z632" s="27">
        <f t="shared" si="137"/>
        <v>5.8319764995209362E-2</v>
      </c>
      <c r="AA632" s="27">
        <f t="shared" si="137"/>
        <v>5.8445921824153618E-2</v>
      </c>
      <c r="AB632" s="27">
        <f t="shared" si="137"/>
        <v>5.9000362561847784E-2</v>
      </c>
      <c r="AC632" s="27">
        <f t="shared" si="137"/>
        <v>5.9330864675121102E-2</v>
      </c>
      <c r="AD632" s="27">
        <f t="shared" si="137"/>
        <v>5.9434181900746418E-2</v>
      </c>
      <c r="AE632" s="27">
        <f t="shared" si="137"/>
        <v>5.9564216243207457E-2</v>
      </c>
      <c r="AF632" s="27">
        <f t="shared" si="137"/>
        <v>5.9965110344754394E-2</v>
      </c>
      <c r="AG632" s="27">
        <f t="shared" si="137"/>
        <v>6.0463660535196369E-2</v>
      </c>
      <c r="AH632" s="27">
        <f t="shared" si="137"/>
        <v>6.0449381954885265E-2</v>
      </c>
      <c r="AI632" s="27">
        <f t="shared" si="137"/>
        <v>6.0391180012323221E-2</v>
      </c>
      <c r="AJ632" s="27">
        <f t="shared" si="137"/>
        <v>6.0444315785415724E-2</v>
      </c>
      <c r="AK632" s="27">
        <f t="shared" si="137"/>
        <v>6.0436320687535613E-2</v>
      </c>
      <c r="AL632" s="27">
        <f t="shared" si="137"/>
        <v>6.0540122907930281E-2</v>
      </c>
      <c r="AM632" s="27">
        <f t="shared" si="137"/>
        <v>6.0539077980461743E-2</v>
      </c>
      <c r="AN632" s="27">
        <f t="shared" si="137"/>
        <v>6.1041231663826613E-2</v>
      </c>
      <c r="AO632" s="27">
        <f t="shared" si="137"/>
        <v>6.1510836764227868E-2</v>
      </c>
      <c r="AP632" s="27">
        <f t="shared" si="137"/>
        <v>6.19762712802156E-2</v>
      </c>
      <c r="AQ632" s="27">
        <f t="shared" si="137"/>
        <v>6.2444468946502747E-2</v>
      </c>
      <c r="AR632" s="27">
        <f t="shared" si="137"/>
        <v>6.2929855436912666E-2</v>
      </c>
      <c r="AS632" s="27">
        <f t="shared" si="137"/>
        <v>6.3514731490769583E-2</v>
      </c>
      <c r="AT632" s="27">
        <f t="shared" si="137"/>
        <v>6.3224369847011783E-2</v>
      </c>
      <c r="AU632" s="27">
        <f t="shared" si="137"/>
        <v>6.2783753609703299E-2</v>
      </c>
      <c r="AV632" s="27">
        <f t="shared" si="137"/>
        <v>6.2338161842819269E-2</v>
      </c>
      <c r="AW632" s="27">
        <f t="shared" si="137"/>
        <v>6.1838607038119407E-2</v>
      </c>
      <c r="AY632" s="79"/>
      <c r="AZ632" s="79"/>
    </row>
    <row r="633" spans="1:52" x14ac:dyDescent="0.25">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0.51986569055899412</v>
      </c>
      <c r="O633" s="27">
        <f t="shared" si="137"/>
        <v>0.53070826286138528</v>
      </c>
      <c r="P633" s="27">
        <f t="shared" si="137"/>
        <v>0.53817886796858128</v>
      </c>
      <c r="Q633" s="27">
        <f t="shared" si="137"/>
        <v>0.54837935702304741</v>
      </c>
      <c r="R633" s="27">
        <f t="shared" si="137"/>
        <v>0.55907244781022658</v>
      </c>
      <c r="S633" s="27">
        <f t="shared" si="137"/>
        <v>0.5164458313126048</v>
      </c>
      <c r="T633" s="27">
        <f t="shared" si="137"/>
        <v>0.53909886017251885</v>
      </c>
      <c r="U633" s="27">
        <f t="shared" si="137"/>
        <v>0.55735103483415815</v>
      </c>
      <c r="V633" s="27">
        <f t="shared" si="137"/>
        <v>0.57425215591157386</v>
      </c>
      <c r="W633" s="27">
        <f t="shared" si="137"/>
        <v>0.5924469112793036</v>
      </c>
      <c r="X633" s="27">
        <f t="shared" si="137"/>
        <v>0.6097358075680186</v>
      </c>
      <c r="Y633" s="27">
        <f t="shared" si="137"/>
        <v>0.62491868747296775</v>
      </c>
      <c r="Z633" s="27">
        <f t="shared" si="137"/>
        <v>0.64013150502553384</v>
      </c>
      <c r="AA633" s="27">
        <f t="shared" si="137"/>
        <v>0.65581680394074537</v>
      </c>
      <c r="AB633" s="27">
        <f t="shared" si="137"/>
        <v>0.67667780568914837</v>
      </c>
      <c r="AC633" s="27">
        <f t="shared" si="137"/>
        <v>0.6954039865465157</v>
      </c>
      <c r="AD633" s="27">
        <f t="shared" si="137"/>
        <v>0.71971658387854032</v>
      </c>
      <c r="AE633" s="27">
        <f t="shared" si="137"/>
        <v>0.74525705847002321</v>
      </c>
      <c r="AF633" s="27">
        <f t="shared" si="137"/>
        <v>0.77526542584744296</v>
      </c>
      <c r="AG633" s="27">
        <f t="shared" si="137"/>
        <v>0.80783343158661636</v>
      </c>
      <c r="AH633" s="27">
        <f t="shared" si="137"/>
        <v>0.83473401755792453</v>
      </c>
      <c r="AI633" s="27">
        <f t="shared" si="137"/>
        <v>0.86202651535053021</v>
      </c>
      <c r="AJ633" s="27">
        <f t="shared" si="137"/>
        <v>0.89199867980139647</v>
      </c>
      <c r="AK633" s="27">
        <f t="shared" si="137"/>
        <v>0.92224864622474856</v>
      </c>
      <c r="AL633" s="27">
        <f t="shared" si="137"/>
        <v>0.95548345508541344</v>
      </c>
      <c r="AM633" s="27">
        <f t="shared" si="137"/>
        <v>0.98842399104555678</v>
      </c>
      <c r="AN633" s="27">
        <f t="shared" si="137"/>
        <v>1.0247426179310546</v>
      </c>
      <c r="AO633" s="27">
        <f t="shared" si="137"/>
        <v>1.0618627248743953</v>
      </c>
      <c r="AP633" s="27">
        <f t="shared" si="137"/>
        <v>1.1003072822876137</v>
      </c>
      <c r="AQ633" s="27">
        <f t="shared" si="137"/>
        <v>1.1402662949310922</v>
      </c>
      <c r="AR633" s="27">
        <f t="shared" si="137"/>
        <v>1.1820890816624481</v>
      </c>
      <c r="AS633" s="27">
        <f t="shared" si="137"/>
        <v>1.227473088259222</v>
      </c>
      <c r="AT633" s="27">
        <f t="shared" si="137"/>
        <v>1.2572872308521712</v>
      </c>
      <c r="AU633" s="27">
        <f t="shared" si="137"/>
        <v>1.2849429781065684</v>
      </c>
      <c r="AV633" s="27">
        <f t="shared" si="137"/>
        <v>1.3132790899327131</v>
      </c>
      <c r="AW633" s="27">
        <f t="shared" si="137"/>
        <v>1.3412662093625678</v>
      </c>
      <c r="AY633" s="79"/>
      <c r="AZ633" s="79"/>
    </row>
    <row r="634" spans="1:52" x14ac:dyDescent="0.25">
      <c r="A634" s="95" t="str">
        <f t="shared" si="133"/>
        <v>NI Sheep MMCH4</v>
      </c>
      <c r="B634" s="95" t="s">
        <v>969</v>
      </c>
      <c r="C634" s="95" t="s">
        <v>1324</v>
      </c>
      <c r="D634" t="s">
        <v>15</v>
      </c>
      <c r="E634" t="s">
        <v>22</v>
      </c>
      <c r="F634" t="s">
        <v>18</v>
      </c>
      <c r="G634" t="s">
        <v>122</v>
      </c>
      <c r="H634" t="s">
        <v>1227</v>
      </c>
      <c r="I634" t="s">
        <v>121</v>
      </c>
      <c r="J634" t="s">
        <v>286</v>
      </c>
      <c r="K634" s="27">
        <f t="shared" si="135"/>
        <v>3.6054675351507595E-2</v>
      </c>
      <c r="L634" s="27">
        <f t="shared" si="137"/>
        <v>3.6074169999743479E-2</v>
      </c>
      <c r="M634" s="27">
        <f t="shared" si="137"/>
        <v>3.6120780972302445E-2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3.6751154638581106E-2</v>
      </c>
      <c r="T634" s="27">
        <f t="shared" si="137"/>
        <v>3.6909235932424442E-2</v>
      </c>
      <c r="U634" s="27">
        <f t="shared" si="137"/>
        <v>3.7084186269351616E-2</v>
      </c>
      <c r="V634" s="27">
        <f t="shared" si="137"/>
        <v>3.726775711914778E-2</v>
      </c>
      <c r="W634" s="27">
        <f t="shared" si="137"/>
        <v>3.7461695979343519E-2</v>
      </c>
      <c r="X634" s="27">
        <f t="shared" si="137"/>
        <v>3.7664783446724685E-2</v>
      </c>
      <c r="Y634" s="27">
        <f t="shared" si="137"/>
        <v>3.7852928074182404E-2</v>
      </c>
      <c r="Z634" s="27">
        <f t="shared" si="137"/>
        <v>3.8025991070978385E-2</v>
      </c>
      <c r="AA634" s="27">
        <f t="shared" si="137"/>
        <v>3.81832239336857E-2</v>
      </c>
      <c r="AB634" s="27">
        <f t="shared" si="137"/>
        <v>3.8325556977573269E-2</v>
      </c>
      <c r="AC634" s="27">
        <f t="shared" si="137"/>
        <v>3.8449400246997931E-2</v>
      </c>
      <c r="AD634" s="27">
        <f t="shared" si="137"/>
        <v>3.8571855504582621E-2</v>
      </c>
      <c r="AE634" s="27">
        <f t="shared" si="137"/>
        <v>3.8691558974017194E-2</v>
      </c>
      <c r="AF634" s="27">
        <f t="shared" ref="L634:AW641" si="138">AF1399</f>
        <v>3.8809335639941746E-2</v>
      </c>
      <c r="AG634" s="27">
        <f t="shared" si="138"/>
        <v>3.8924115954931997E-2</v>
      </c>
      <c r="AH634" s="27">
        <f t="shared" si="138"/>
        <v>3.9032602427769104E-2</v>
      </c>
      <c r="AI634" s="27">
        <f t="shared" si="138"/>
        <v>3.9138630144907594E-2</v>
      </c>
      <c r="AJ634" s="27">
        <f t="shared" si="138"/>
        <v>3.9242752220327207E-2</v>
      </c>
      <c r="AK634" s="27">
        <f t="shared" si="138"/>
        <v>3.9343863754185138E-2</v>
      </c>
      <c r="AL634" s="27">
        <f t="shared" si="138"/>
        <v>3.9442674491991257E-2</v>
      </c>
      <c r="AM634" s="27">
        <f t="shared" si="138"/>
        <v>3.9537813409778681E-2</v>
      </c>
      <c r="AN634" s="27">
        <f t="shared" si="138"/>
        <v>3.9631312379066676E-2</v>
      </c>
      <c r="AO634" s="27">
        <f t="shared" si="138"/>
        <v>3.9721667650057024E-2</v>
      </c>
      <c r="AP634" s="27">
        <f t="shared" si="138"/>
        <v>3.9808869014434055E-2</v>
      </c>
      <c r="AQ634" s="27">
        <f t="shared" si="138"/>
        <v>3.9892798393079396E-2</v>
      </c>
      <c r="AR634" s="27">
        <f t="shared" si="138"/>
        <v>3.9973396904445131E-2</v>
      </c>
      <c r="AS634" s="27">
        <f t="shared" si="138"/>
        <v>4.0051635158618648E-2</v>
      </c>
      <c r="AT634" s="27">
        <f t="shared" si="138"/>
        <v>4.0121088893444797E-2</v>
      </c>
      <c r="AU634" s="27">
        <f t="shared" si="138"/>
        <v>4.0186083709368305E-2</v>
      </c>
      <c r="AV634" s="27">
        <f t="shared" si="138"/>
        <v>4.0247418508533056E-2</v>
      </c>
      <c r="AW634" s="27">
        <f t="shared" si="138"/>
        <v>4.03046335855562E-2</v>
      </c>
      <c r="AY634" s="79"/>
      <c r="AZ634" s="79"/>
    </row>
    <row r="635" spans="1:52" x14ac:dyDescent="0.25">
      <c r="A635" s="95" t="str">
        <f t="shared" si="133"/>
        <v>NI Sheep MMCH4</v>
      </c>
      <c r="B635" s="95" t="s">
        <v>969</v>
      </c>
      <c r="C635" s="95" t="s">
        <v>1324</v>
      </c>
      <c r="D635" t="s">
        <v>15</v>
      </c>
      <c r="E635" t="s">
        <v>22</v>
      </c>
      <c r="F635" t="s">
        <v>18</v>
      </c>
      <c r="G635" t="s">
        <v>123</v>
      </c>
      <c r="H635" t="s">
        <v>1227</v>
      </c>
      <c r="I635" t="s">
        <v>121</v>
      </c>
      <c r="J635" t="s">
        <v>286</v>
      </c>
      <c r="K635" s="27">
        <f t="shared" si="135"/>
        <v>4.1176157807460223E-3</v>
      </c>
      <c r="L635" s="27">
        <f t="shared" si="138"/>
        <v>4.1198421624963379E-3</v>
      </c>
      <c r="M635" s="27">
        <f t="shared" si="138"/>
        <v>4.1251653577350578E-3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4.1971570351175365E-3</v>
      </c>
      <c r="T635" s="27">
        <f t="shared" si="138"/>
        <v>4.2152106723732903E-3</v>
      </c>
      <c r="U635" s="27">
        <f t="shared" si="138"/>
        <v>4.2351908347559759E-3</v>
      </c>
      <c r="V635" s="27">
        <f t="shared" si="138"/>
        <v>4.256155500798213E-3</v>
      </c>
      <c r="W635" s="27">
        <f t="shared" si="138"/>
        <v>4.2783042430474903E-3</v>
      </c>
      <c r="X635" s="27">
        <f t="shared" si="138"/>
        <v>4.3014977998444299E-3</v>
      </c>
      <c r="Y635" s="27">
        <f t="shared" si="138"/>
        <v>4.3229848130966536E-3</v>
      </c>
      <c r="Z635" s="27">
        <f t="shared" si="138"/>
        <v>4.342749432240299E-3</v>
      </c>
      <c r="AA635" s="27">
        <f t="shared" si="138"/>
        <v>4.3607061746162501E-3</v>
      </c>
      <c r="AB635" s="27">
        <f t="shared" si="138"/>
        <v>4.3769612866625873E-3</v>
      </c>
      <c r="AC635" s="27">
        <f t="shared" si="138"/>
        <v>4.3911047783332397E-3</v>
      </c>
      <c r="AD635" s="27">
        <f t="shared" si="138"/>
        <v>4.4050897524357726E-3</v>
      </c>
      <c r="AE635" s="27">
        <f t="shared" si="138"/>
        <v>4.4187604592150868E-3</v>
      </c>
      <c r="AF635" s="27">
        <f t="shared" si="138"/>
        <v>4.4322111158493953E-3</v>
      </c>
      <c r="AG635" s="27">
        <f t="shared" si="138"/>
        <v>4.4453195749248166E-3</v>
      </c>
      <c r="AH635" s="27">
        <f t="shared" si="138"/>
        <v>4.4577092472265776E-3</v>
      </c>
      <c r="AI635" s="27">
        <f t="shared" si="138"/>
        <v>4.4698181179078297E-3</v>
      </c>
      <c r="AJ635" s="27">
        <f t="shared" si="138"/>
        <v>4.4817093552214915E-3</v>
      </c>
      <c r="AK635" s="27">
        <f t="shared" si="138"/>
        <v>4.493256774338982E-3</v>
      </c>
      <c r="AL635" s="27">
        <f t="shared" si="138"/>
        <v>4.5045414315805447E-3</v>
      </c>
      <c r="AM635" s="27">
        <f t="shared" si="138"/>
        <v>4.5154067494741429E-3</v>
      </c>
      <c r="AN635" s="27">
        <f t="shared" si="138"/>
        <v>4.5260847774322458E-3</v>
      </c>
      <c r="AO635" s="27">
        <f t="shared" si="138"/>
        <v>4.5364037800602322E-3</v>
      </c>
      <c r="AP635" s="27">
        <f t="shared" si="138"/>
        <v>4.5463625915197967E-3</v>
      </c>
      <c r="AQ635" s="27">
        <f t="shared" si="138"/>
        <v>4.5559477266127911E-3</v>
      </c>
      <c r="AR635" s="27">
        <f t="shared" si="138"/>
        <v>4.5651524607857839E-3</v>
      </c>
      <c r="AS635" s="27">
        <f t="shared" si="138"/>
        <v>4.5740876423371957E-3</v>
      </c>
      <c r="AT635" s="27">
        <f t="shared" si="138"/>
        <v>4.5820195899074828E-3</v>
      </c>
      <c r="AU635" s="27">
        <f t="shared" si="138"/>
        <v>4.5894423076855298E-3</v>
      </c>
      <c r="AV635" s="27">
        <f t="shared" si="138"/>
        <v>4.5964470341041553E-3</v>
      </c>
      <c r="AW635" s="27">
        <f t="shared" si="138"/>
        <v>4.602981268617439E-3</v>
      </c>
      <c r="AY635" s="79"/>
      <c r="AZ635" s="79"/>
    </row>
    <row r="636" spans="1:52" x14ac:dyDescent="0.25">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1.6415023507755741E-2</v>
      </c>
      <c r="T636" s="27">
        <f t="shared" si="138"/>
        <v>1.6531947087427196E-2</v>
      </c>
      <c r="U636" s="27">
        <f t="shared" si="138"/>
        <v>1.6658559830420732E-2</v>
      </c>
      <c r="V636" s="27">
        <f t="shared" si="138"/>
        <v>1.6789350538543545E-2</v>
      </c>
      <c r="W636" s="27">
        <f t="shared" si="138"/>
        <v>1.6925569337177933E-2</v>
      </c>
      <c r="X636" s="27">
        <f t="shared" si="138"/>
        <v>1.7066454826982911E-2</v>
      </c>
      <c r="Y636" s="27">
        <f t="shared" si="138"/>
        <v>1.7195942368795552E-2</v>
      </c>
      <c r="Z636" s="27">
        <f t="shared" si="138"/>
        <v>1.7314092946492447E-2</v>
      </c>
      <c r="AA636" s="27">
        <f t="shared" si="138"/>
        <v>1.7420550522096612E-2</v>
      </c>
      <c r="AB636" s="27">
        <f t="shared" si="138"/>
        <v>1.7516068765617489E-2</v>
      </c>
      <c r="AC636" s="27">
        <f t="shared" si="138"/>
        <v>1.7598388939306021E-2</v>
      </c>
      <c r="AD636" s="27">
        <f t="shared" si="138"/>
        <v>1.7678958481193875E-2</v>
      </c>
      <c r="AE636" s="27">
        <f t="shared" si="138"/>
        <v>1.7756928596345364E-2</v>
      </c>
      <c r="AF636" s="27">
        <f t="shared" si="138"/>
        <v>1.7832896153377541E-2</v>
      </c>
      <c r="AG636" s="27">
        <f t="shared" si="138"/>
        <v>1.7906203356061575E-2</v>
      </c>
      <c r="AH636" s="27">
        <f t="shared" si="138"/>
        <v>1.7974731496541281E-2</v>
      </c>
      <c r="AI636" s="27">
        <f t="shared" si="138"/>
        <v>1.8041049442027446E-2</v>
      </c>
      <c r="AJ636" s="27">
        <f t="shared" si="138"/>
        <v>1.8105557053740378E-2</v>
      </c>
      <c r="AK636" s="27">
        <f t="shared" si="138"/>
        <v>1.8167566412576632E-2</v>
      </c>
      <c r="AL636" s="27">
        <f t="shared" si="138"/>
        <v>1.8227575263637996E-2</v>
      </c>
      <c r="AM636" s="27">
        <f t="shared" si="138"/>
        <v>1.828472219722688E-2</v>
      </c>
      <c r="AN636" s="27">
        <f t="shared" si="138"/>
        <v>1.8340360126050639E-2</v>
      </c>
      <c r="AO636" s="27">
        <f t="shared" si="138"/>
        <v>1.8393538807818521E-2</v>
      </c>
      <c r="AP636" s="27">
        <f t="shared" si="138"/>
        <v>1.8444279790496197E-2</v>
      </c>
      <c r="AQ636" s="27">
        <f t="shared" si="138"/>
        <v>1.8492533463776283E-2</v>
      </c>
      <c r="AR636" s="27">
        <f t="shared" si="138"/>
        <v>1.8538287524254488E-2</v>
      </c>
      <c r="AS636" s="27">
        <f t="shared" si="138"/>
        <v>1.8582191553519929E-2</v>
      </c>
      <c r="AT636" s="27">
        <f t="shared" si="138"/>
        <v>1.8620135873737433E-2</v>
      </c>
      <c r="AU636" s="27">
        <f t="shared" si="138"/>
        <v>1.8654936137861958E-2</v>
      </c>
      <c r="AV636" s="27">
        <f t="shared" si="138"/>
        <v>1.8687128854614234E-2</v>
      </c>
      <c r="AW636" s="27">
        <f t="shared" si="138"/>
        <v>1.871644102077015E-2</v>
      </c>
      <c r="AY636" s="79"/>
      <c r="AZ636" s="79"/>
    </row>
    <row r="637" spans="1:52" x14ac:dyDescent="0.25">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2.7166328132291771E-2</v>
      </c>
      <c r="Q637" s="27">
        <f t="shared" si="138"/>
        <v>2.7334899828466052E-2</v>
      </c>
      <c r="R637" s="27">
        <f t="shared" si="138"/>
        <v>2.7514742110372921E-2</v>
      </c>
      <c r="S637" s="27">
        <f t="shared" si="138"/>
        <v>2.7645404897475918E-2</v>
      </c>
      <c r="T637" s="27">
        <f t="shared" si="138"/>
        <v>2.7842322050872156E-2</v>
      </c>
      <c r="U637" s="27">
        <f t="shared" si="138"/>
        <v>2.8055557234092133E-2</v>
      </c>
      <c r="V637" s="27">
        <f t="shared" si="138"/>
        <v>2.8275828748243439E-2</v>
      </c>
      <c r="W637" s="27">
        <f t="shared" si="138"/>
        <v>2.8505241995267803E-2</v>
      </c>
      <c r="X637" s="27">
        <f t="shared" si="138"/>
        <v>2.8742514662467918E-2</v>
      </c>
      <c r="Y637" s="27">
        <f t="shared" si="138"/>
        <v>2.8960591445659732E-2</v>
      </c>
      <c r="Z637" s="27">
        <f t="shared" si="138"/>
        <v>2.9159575050998952E-2</v>
      </c>
      <c r="AA637" s="27">
        <f t="shared" si="138"/>
        <v>2.9338865856192754E-2</v>
      </c>
      <c r="AB637" s="27">
        <f t="shared" si="138"/>
        <v>2.9499733156564435E-2</v>
      </c>
      <c r="AC637" s="27">
        <f t="shared" si="138"/>
        <v>2.9638372893009211E-2</v>
      </c>
      <c r="AD637" s="27">
        <f t="shared" si="138"/>
        <v>2.9774064298314931E-2</v>
      </c>
      <c r="AE637" s="27">
        <f t="shared" si="138"/>
        <v>2.9905377872264268E-2</v>
      </c>
      <c r="AF637" s="27">
        <f t="shared" si="138"/>
        <v>3.0033318832704214E-2</v>
      </c>
      <c r="AG637" s="27">
        <f t="shared" si="138"/>
        <v>3.015677935039059E-2</v>
      </c>
      <c r="AH637" s="27">
        <f t="shared" si="138"/>
        <v>3.0272191197929978E-2</v>
      </c>
      <c r="AI637" s="27">
        <f t="shared" si="138"/>
        <v>3.0383880739773619E-2</v>
      </c>
      <c r="AJ637" s="27">
        <f t="shared" si="138"/>
        <v>3.0492521403244526E-2</v>
      </c>
      <c r="AK637" s="27">
        <f t="shared" si="138"/>
        <v>3.059695462758022E-2</v>
      </c>
      <c r="AL637" s="27">
        <f t="shared" si="138"/>
        <v>3.0698018691499469E-2</v>
      </c>
      <c r="AM637" s="27">
        <f t="shared" si="138"/>
        <v>3.0794262849600573E-2</v>
      </c>
      <c r="AN637" s="27">
        <f t="shared" si="138"/>
        <v>3.0887965613368346E-2</v>
      </c>
      <c r="AO637" s="27">
        <f t="shared" si="138"/>
        <v>3.0977526629756322E-2</v>
      </c>
      <c r="AP637" s="27">
        <f t="shared" si="138"/>
        <v>3.1062982188827408E-2</v>
      </c>
      <c r="AQ637" s="27">
        <f t="shared" si="138"/>
        <v>3.1144248739252273E-2</v>
      </c>
      <c r="AR637" s="27">
        <f t="shared" si="138"/>
        <v>3.1221305560220326E-2</v>
      </c>
      <c r="AS637" s="27">
        <f t="shared" si="138"/>
        <v>3.1295246646268753E-2</v>
      </c>
      <c r="AT637" s="27">
        <f t="shared" si="138"/>
        <v>3.1359150672691655E-2</v>
      </c>
      <c r="AU637" s="27">
        <f t="shared" si="138"/>
        <v>3.1417759628798669E-2</v>
      </c>
      <c r="AV637" s="27">
        <f t="shared" si="138"/>
        <v>3.1471977077159069E-2</v>
      </c>
      <c r="AW637" s="27">
        <f t="shared" si="138"/>
        <v>3.152134323867687E-2</v>
      </c>
      <c r="AY637" s="79"/>
      <c r="AZ637" s="79"/>
    </row>
    <row r="638" spans="1:52" x14ac:dyDescent="0.25">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3.9153871501852065E-3</v>
      </c>
      <c r="T638" s="27">
        <f t="shared" si="138"/>
        <v>3.9605020635115288E-3</v>
      </c>
      <c r="U638" s="27">
        <f t="shared" si="138"/>
        <v>3.9861399680085124E-3</v>
      </c>
      <c r="V638" s="27">
        <f t="shared" si="138"/>
        <v>4.0052402052181664E-3</v>
      </c>
      <c r="W638" s="27">
        <f t="shared" si="138"/>
        <v>4.0274760092747297E-3</v>
      </c>
      <c r="X638" s="27">
        <f t="shared" si="138"/>
        <v>4.0449278016939415E-3</v>
      </c>
      <c r="Y638" s="27">
        <f t="shared" si="138"/>
        <v>4.0558958163507746E-3</v>
      </c>
      <c r="Z638" s="27">
        <f t="shared" si="138"/>
        <v>4.0680748429702722E-3</v>
      </c>
      <c r="AA638" s="27">
        <f t="shared" si="138"/>
        <v>4.0830042347032814E-3</v>
      </c>
      <c r="AB638" s="27">
        <f t="shared" si="138"/>
        <v>4.1161320023193042E-3</v>
      </c>
      <c r="AC638" s="27">
        <f t="shared" si="138"/>
        <v>4.1431422264835115E-3</v>
      </c>
      <c r="AD638" s="27">
        <f t="shared" si="138"/>
        <v>4.1816006262205717E-3</v>
      </c>
      <c r="AE638" s="27">
        <f t="shared" si="138"/>
        <v>4.2229326692553469E-3</v>
      </c>
      <c r="AF638" s="27">
        <f t="shared" si="138"/>
        <v>4.2770535594382183E-3</v>
      </c>
      <c r="AG638" s="27">
        <f t="shared" si="138"/>
        <v>4.3376261209766417E-3</v>
      </c>
      <c r="AH638" s="27">
        <f t="shared" si="138"/>
        <v>4.3797659241411619E-3</v>
      </c>
      <c r="AI638" s="27">
        <f t="shared" si="138"/>
        <v>4.4220262821385685E-3</v>
      </c>
      <c r="AJ638" s="27">
        <f t="shared" si="138"/>
        <v>4.4710957257023363E-3</v>
      </c>
      <c r="AK638" s="27">
        <f t="shared" si="138"/>
        <v>4.5198304243208942E-3</v>
      </c>
      <c r="AL638" s="27">
        <f t="shared" si="138"/>
        <v>4.5759469859987297E-3</v>
      </c>
      <c r="AM638" s="27">
        <f t="shared" si="138"/>
        <v>4.630028490266478E-3</v>
      </c>
      <c r="AN638" s="27">
        <f t="shared" si="138"/>
        <v>4.6957815432958801E-3</v>
      </c>
      <c r="AO638" s="27">
        <f t="shared" si="138"/>
        <v>4.7625340751521698E-3</v>
      </c>
      <c r="AP638" s="27">
        <f t="shared" si="138"/>
        <v>4.8317076615517086E-3</v>
      </c>
      <c r="AQ638" s="27">
        <f t="shared" si="138"/>
        <v>4.9037751282491786E-3</v>
      </c>
      <c r="AR638" s="27">
        <f t="shared" si="138"/>
        <v>4.9796128518307045E-3</v>
      </c>
      <c r="AS638" s="27">
        <f t="shared" si="138"/>
        <v>5.0635139703429444E-3</v>
      </c>
      <c r="AT638" s="27">
        <f t="shared" si="138"/>
        <v>5.1058512126937244E-3</v>
      </c>
      <c r="AU638" s="27">
        <f t="shared" si="138"/>
        <v>5.1422384273914767E-3</v>
      </c>
      <c r="AV638" s="27">
        <f t="shared" si="138"/>
        <v>5.1800768502285816E-3</v>
      </c>
      <c r="AW638" s="27">
        <f t="shared" si="138"/>
        <v>5.2167784667618566E-3</v>
      </c>
      <c r="AY638" s="79"/>
      <c r="AZ638" s="79"/>
    </row>
    <row r="639" spans="1:52" x14ac:dyDescent="0.25">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5">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23.152530650802593</v>
      </c>
      <c r="M640" s="27">
        <f t="shared" si="138"/>
        <v>23.1629164330643</v>
      </c>
      <c r="N640" s="27">
        <f t="shared" si="138"/>
        <v>22.950263110497293</v>
      </c>
      <c r="O640" s="27">
        <f t="shared" si="138"/>
        <v>22.602951186820601</v>
      </c>
      <c r="P640" s="27">
        <f t="shared" si="138"/>
        <v>22.126532811374943</v>
      </c>
      <c r="Q640" s="27">
        <f t="shared" si="138"/>
        <v>21.780600237355962</v>
      </c>
      <c r="R640" s="27">
        <f t="shared" si="138"/>
        <v>21.465278056857684</v>
      </c>
      <c r="S640" s="27">
        <f t="shared" si="138"/>
        <v>19.138650535672685</v>
      </c>
      <c r="T640" s="27">
        <f t="shared" si="138"/>
        <v>19.422556528325604</v>
      </c>
      <c r="U640" s="27">
        <f t="shared" si="138"/>
        <v>19.526593788460882</v>
      </c>
      <c r="V640" s="27">
        <f t="shared" si="138"/>
        <v>19.572367159290774</v>
      </c>
      <c r="W640" s="27">
        <f t="shared" si="138"/>
        <v>19.654350580416263</v>
      </c>
      <c r="X640" s="27">
        <f t="shared" si="138"/>
        <v>19.69578529572718</v>
      </c>
      <c r="Y640" s="27">
        <f t="shared" si="138"/>
        <v>19.663675184445491</v>
      </c>
      <c r="Z640" s="27">
        <f t="shared" si="138"/>
        <v>19.631322294515954</v>
      </c>
      <c r="AA640" s="27">
        <f t="shared" si="138"/>
        <v>19.612477584256517</v>
      </c>
      <c r="AB640" s="27">
        <f t="shared" si="138"/>
        <v>19.749732429849548</v>
      </c>
      <c r="AC640" s="27">
        <f t="shared" si="138"/>
        <v>19.814234833727586</v>
      </c>
      <c r="AD640" s="27">
        <f t="shared" si="138"/>
        <v>19.978554643023834</v>
      </c>
      <c r="AE640" s="27">
        <f t="shared" si="138"/>
        <v>20.161944788793271</v>
      </c>
      <c r="AF640" s="27">
        <f t="shared" si="138"/>
        <v>20.452258675108563</v>
      </c>
      <c r="AG640" s="27">
        <f t="shared" si="138"/>
        <v>20.789679778060538</v>
      </c>
      <c r="AH640" s="27">
        <f t="shared" si="138"/>
        <v>20.953350807497621</v>
      </c>
      <c r="AI640" s="27">
        <f t="shared" si="138"/>
        <v>21.110720094451256</v>
      </c>
      <c r="AJ640" s="27">
        <f t="shared" si="138"/>
        <v>21.319215844077476</v>
      </c>
      <c r="AK640" s="27">
        <f t="shared" si="138"/>
        <v>21.515855545488005</v>
      </c>
      <c r="AL640" s="27">
        <f t="shared" si="138"/>
        <v>21.765735950398085</v>
      </c>
      <c r="AM640" s="27">
        <f t="shared" si="138"/>
        <v>21.98793746618896</v>
      </c>
      <c r="AN640" s="27">
        <f t="shared" si="138"/>
        <v>22.296680094775589</v>
      </c>
      <c r="AO640" s="27">
        <f t="shared" si="138"/>
        <v>22.601286897800797</v>
      </c>
      <c r="AP640" s="27">
        <f t="shared" si="138"/>
        <v>22.912817656578977</v>
      </c>
      <c r="AQ640" s="27">
        <f t="shared" si="138"/>
        <v>23.23422849498256</v>
      </c>
      <c r="AR640" s="27">
        <f t="shared" si="138"/>
        <v>23.571505278686633</v>
      </c>
      <c r="AS640" s="27">
        <f t="shared" si="138"/>
        <v>23.957565234485394</v>
      </c>
      <c r="AT640" s="27">
        <f t="shared" si="138"/>
        <v>24.005680938038509</v>
      </c>
      <c r="AU640" s="27">
        <f t="shared" si="138"/>
        <v>23.999594900712601</v>
      </c>
      <c r="AV640" s="27">
        <f t="shared" si="138"/>
        <v>23.996813335517075</v>
      </c>
      <c r="AW640" s="27">
        <f t="shared" si="138"/>
        <v>23.977515577610244</v>
      </c>
      <c r="AY640" s="79"/>
      <c r="AZ640" s="79"/>
    </row>
    <row r="641" spans="1:52" x14ac:dyDescent="0.25">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7.7508449141861099E-2</v>
      </c>
      <c r="M641" s="27">
        <f t="shared" si="138"/>
        <v>7.7543217949140569E-2</v>
      </c>
      <c r="N641" s="27">
        <f t="shared" si="138"/>
        <v>7.6831311787104603E-2</v>
      </c>
      <c r="O641" s="27">
        <f t="shared" si="138"/>
        <v>7.5668604825232008E-2</v>
      </c>
      <c r="P641" s="27">
        <f t="shared" si="138"/>
        <v>7.4073684167079379E-2</v>
      </c>
      <c r="Q641" s="27">
        <f t="shared" si="138"/>
        <v>7.2915594897087016E-2</v>
      </c>
      <c r="R641" s="27">
        <f t="shared" si="138"/>
        <v>7.1859980996426695E-2</v>
      </c>
      <c r="S641" s="27">
        <f t="shared" si="138"/>
        <v>6.4071057460693442E-2</v>
      </c>
      <c r="T641" s="27">
        <f t="shared" si="138"/>
        <v>6.5021498409223E-2</v>
      </c>
      <c r="U641" s="27">
        <f t="shared" ref="L641:AW647" si="139">U1406</f>
        <v>6.536978719059533E-2</v>
      </c>
      <c r="V641" s="27">
        <f t="shared" si="139"/>
        <v>6.5523024132099927E-2</v>
      </c>
      <c r="W641" s="27">
        <f t="shared" si="139"/>
        <v>6.5797482588612552E-2</v>
      </c>
      <c r="X641" s="27">
        <f t="shared" si="139"/>
        <v>6.5936194877684609E-2</v>
      </c>
      <c r="Y641" s="27">
        <f t="shared" si="139"/>
        <v>6.5828698856417914E-2</v>
      </c>
      <c r="Z641" s="27">
        <f t="shared" si="139"/>
        <v>6.5720390077497956E-2</v>
      </c>
      <c r="AA641" s="27">
        <f t="shared" si="139"/>
        <v>6.5657303053069979E-2</v>
      </c>
      <c r="AB641" s="27">
        <f t="shared" si="139"/>
        <v>6.6116795381557736E-2</v>
      </c>
      <c r="AC641" s="27">
        <f t="shared" si="139"/>
        <v>6.6332732091281307E-2</v>
      </c>
      <c r="AD641" s="27">
        <f t="shared" si="139"/>
        <v>6.6882830643095442E-2</v>
      </c>
      <c r="AE641" s="27">
        <f t="shared" si="139"/>
        <v>6.7496771555252091E-2</v>
      </c>
      <c r="AF641" s="27">
        <f t="shared" si="139"/>
        <v>6.8468664409300189E-2</v>
      </c>
      <c r="AG641" s="27">
        <f t="shared" si="139"/>
        <v>6.9598259562071857E-2</v>
      </c>
      <c r="AH641" s="27">
        <f t="shared" si="139"/>
        <v>7.0146186173311684E-2</v>
      </c>
      <c r="AI641" s="27">
        <f t="shared" si="139"/>
        <v>7.0673016244646183E-2</v>
      </c>
      <c r="AJ641" s="27">
        <f t="shared" si="139"/>
        <v>7.1371003970045782E-2</v>
      </c>
      <c r="AK641" s="27">
        <f t="shared" si="139"/>
        <v>7.2029300832964327E-2</v>
      </c>
      <c r="AL641" s="27">
        <f t="shared" si="139"/>
        <v>7.2865833259921686E-2</v>
      </c>
      <c r="AM641" s="27">
        <f t="shared" si="139"/>
        <v>7.360970420628514E-2</v>
      </c>
      <c r="AN641" s="27">
        <f t="shared" si="139"/>
        <v>7.4643291535750639E-2</v>
      </c>
      <c r="AO641" s="27">
        <f t="shared" si="139"/>
        <v>7.5663033232960128E-2</v>
      </c>
      <c r="AP641" s="27">
        <f t="shared" si="139"/>
        <v>7.6705954472848309E-2</v>
      </c>
      <c r="AQ641" s="27">
        <f t="shared" si="139"/>
        <v>7.7781951563524146E-2</v>
      </c>
      <c r="AR641" s="27">
        <f t="shared" si="139"/>
        <v>7.8911063574247334E-2</v>
      </c>
      <c r="AS641" s="27">
        <f t="shared" si="139"/>
        <v>8.0203488532065076E-2</v>
      </c>
      <c r="AT641" s="27">
        <f t="shared" si="139"/>
        <v>8.0364566973900195E-2</v>
      </c>
      <c r="AU641" s="27">
        <f t="shared" si="139"/>
        <v>8.0344192556880079E-2</v>
      </c>
      <c r="AV641" s="27">
        <f t="shared" si="139"/>
        <v>8.0334880624299401E-2</v>
      </c>
      <c r="AW641" s="27">
        <f t="shared" si="139"/>
        <v>8.0270276918128672E-2</v>
      </c>
      <c r="AY641" s="79"/>
      <c r="AZ641" s="79"/>
    </row>
    <row r="642" spans="1:52" x14ac:dyDescent="0.25">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0.56716712532642322</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0.62068986953889782</v>
      </c>
      <c r="S642" s="27">
        <f t="shared" si="139"/>
        <v>0.59567995442298338</v>
      </c>
      <c r="T642" s="27">
        <f t="shared" si="139"/>
        <v>0.61258506681737179</v>
      </c>
      <c r="U642" s="27">
        <f t="shared" si="139"/>
        <v>0.6268687597783329</v>
      </c>
      <c r="V642" s="27">
        <f t="shared" si="139"/>
        <v>0.64032496531200889</v>
      </c>
      <c r="W642" s="27">
        <f t="shared" si="139"/>
        <v>0.65458388204864981</v>
      </c>
      <c r="X642" s="27">
        <f t="shared" si="139"/>
        <v>0.66830438134050119</v>
      </c>
      <c r="Y642" s="27">
        <f t="shared" si="139"/>
        <v>0.68052036795324078</v>
      </c>
      <c r="Z642" s="27">
        <f t="shared" si="139"/>
        <v>0.69252292909732049</v>
      </c>
      <c r="AA642" s="27">
        <f t="shared" si="139"/>
        <v>0.70456909493958753</v>
      </c>
      <c r="AB642" s="27">
        <f t="shared" si="139"/>
        <v>0.71947506019886931</v>
      </c>
      <c r="AC642" s="27">
        <f t="shared" si="139"/>
        <v>0.73282403802218554</v>
      </c>
      <c r="AD642" s="27">
        <f t="shared" si="139"/>
        <v>0.74827679567031213</v>
      </c>
      <c r="AE642" s="27">
        <f t="shared" si="139"/>
        <v>0.76427003191217846</v>
      </c>
      <c r="AF642" s="27">
        <f t="shared" si="139"/>
        <v>0.78270449195184111</v>
      </c>
      <c r="AG642" s="27">
        <f t="shared" si="139"/>
        <v>0.80241815839258679</v>
      </c>
      <c r="AH642" s="27">
        <f t="shared" si="139"/>
        <v>0.81858054125500712</v>
      </c>
      <c r="AI642" s="27">
        <f t="shared" si="139"/>
        <v>0.83478577875901172</v>
      </c>
      <c r="AJ642" s="27">
        <f t="shared" si="139"/>
        <v>0.85235375931551716</v>
      </c>
      <c r="AK642" s="27">
        <f t="shared" si="139"/>
        <v>0.86987891850277199</v>
      </c>
      <c r="AL642" s="27">
        <f t="shared" si="139"/>
        <v>0.88890926422007976</v>
      </c>
      <c r="AM642" s="27">
        <f t="shared" si="139"/>
        <v>0.90755126049839108</v>
      </c>
      <c r="AN642" s="27">
        <f t="shared" si="139"/>
        <v>0.92861956798204925</v>
      </c>
      <c r="AO642" s="27">
        <f t="shared" si="139"/>
        <v>0.94994891779849933</v>
      </c>
      <c r="AP642" s="27">
        <f t="shared" si="139"/>
        <v>0.97182881392978526</v>
      </c>
      <c r="AQ642" s="27">
        <f t="shared" si="139"/>
        <v>0.99435758356337589</v>
      </c>
      <c r="AR642" s="27">
        <f t="shared" si="139"/>
        <v>1.0177212232392898</v>
      </c>
      <c r="AS642" s="27">
        <f t="shared" si="139"/>
        <v>1.0428609041820094</v>
      </c>
      <c r="AT642" s="27">
        <f t="shared" si="139"/>
        <v>1.0591328338169261</v>
      </c>
      <c r="AU642" s="27">
        <f t="shared" si="139"/>
        <v>1.0740511329803928</v>
      </c>
      <c r="AV642" s="27">
        <f t="shared" si="139"/>
        <v>1.0891933187405669</v>
      </c>
      <c r="AW642" s="27">
        <f t="shared" si="139"/>
        <v>1.1039896549201815</v>
      </c>
      <c r="AY642" s="79"/>
      <c r="AZ642" s="79"/>
    </row>
    <row r="643" spans="1:52" x14ac:dyDescent="0.25">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2.2910596881616572</v>
      </c>
      <c r="P643" s="27">
        <f t="shared" si="139"/>
        <v>2.2612642885898917</v>
      </c>
      <c r="Q643" s="27">
        <f t="shared" si="139"/>
        <v>2.2487211059946208</v>
      </c>
      <c r="R643" s="27">
        <f t="shared" si="139"/>
        <v>2.2390235702415184</v>
      </c>
      <c r="S643" s="27">
        <f t="shared" si="139"/>
        <v>1.917582032562541</v>
      </c>
      <c r="T643" s="27">
        <f t="shared" si="139"/>
        <v>1.9949306075186419</v>
      </c>
      <c r="U643" s="27">
        <f t="shared" si="139"/>
        <v>2.044288904217296</v>
      </c>
      <c r="V643" s="27">
        <f t="shared" si="139"/>
        <v>2.0845971300541457</v>
      </c>
      <c r="W643" s="27">
        <f t="shared" si="139"/>
        <v>2.1309157041909628</v>
      </c>
      <c r="X643" s="27">
        <f t="shared" si="139"/>
        <v>2.1708192639705723</v>
      </c>
      <c r="Y643" s="27">
        <f t="shared" si="139"/>
        <v>2.1996220085381215</v>
      </c>
      <c r="Z643" s="27">
        <f t="shared" si="139"/>
        <v>2.2293574604127704</v>
      </c>
      <c r="AA643" s="27">
        <f t="shared" si="139"/>
        <v>2.2624467152349834</v>
      </c>
      <c r="AB643" s="27">
        <f t="shared" si="139"/>
        <v>2.3238821657335698</v>
      </c>
      <c r="AC643" s="27">
        <f t="shared" si="139"/>
        <v>2.3743691032177434</v>
      </c>
      <c r="AD643" s="27">
        <f t="shared" si="139"/>
        <v>2.4436189064549914</v>
      </c>
      <c r="AE643" s="27">
        <f t="shared" si="139"/>
        <v>2.517739825358988</v>
      </c>
      <c r="AF643" s="27">
        <f t="shared" si="139"/>
        <v>2.6130234811816759</v>
      </c>
      <c r="AG643" s="27">
        <f t="shared" si="139"/>
        <v>2.7191635068873463</v>
      </c>
      <c r="AH643" s="27">
        <f t="shared" si="139"/>
        <v>2.795020539448708</v>
      </c>
      <c r="AI643" s="27">
        <f t="shared" si="139"/>
        <v>2.8712201092386116</v>
      </c>
      <c r="AJ643" s="27">
        <f t="shared" si="139"/>
        <v>2.9588444821985522</v>
      </c>
      <c r="AK643" s="27">
        <f t="shared" si="139"/>
        <v>3.0460192698370157</v>
      </c>
      <c r="AL643" s="27">
        <f t="shared" si="139"/>
        <v>3.1455909524901542</v>
      </c>
      <c r="AM643" s="27">
        <f t="shared" si="139"/>
        <v>3.2418082968483239</v>
      </c>
      <c r="AN643" s="27">
        <f t="shared" si="139"/>
        <v>3.3576747641873639</v>
      </c>
      <c r="AO643" s="27">
        <f t="shared" si="139"/>
        <v>3.4752934753998708</v>
      </c>
      <c r="AP643" s="27">
        <f t="shared" si="139"/>
        <v>3.597008474768483</v>
      </c>
      <c r="AQ643" s="27">
        <f t="shared" si="139"/>
        <v>3.7235752205638795</v>
      </c>
      <c r="AR643" s="27">
        <f t="shared" si="139"/>
        <v>3.8564324810735506</v>
      </c>
      <c r="AS643" s="27">
        <f t="shared" si="139"/>
        <v>4.0028901226558187</v>
      </c>
      <c r="AT643" s="27">
        <f t="shared" si="139"/>
        <v>4.078718140015364</v>
      </c>
      <c r="AU643" s="27">
        <f t="shared" si="139"/>
        <v>4.144098467699119</v>
      </c>
      <c r="AV643" s="27">
        <f t="shared" si="139"/>
        <v>4.211542823369804</v>
      </c>
      <c r="AW643" s="27">
        <f t="shared" si="139"/>
        <v>4.2766119007305354</v>
      </c>
      <c r="AY643" s="79"/>
      <c r="AZ643" s="79"/>
    </row>
    <row r="644" spans="1:52" x14ac:dyDescent="0.25">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2.3631963555267654E-2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2.5862077897454101E-2</v>
      </c>
      <c r="S644" s="27">
        <f t="shared" si="139"/>
        <v>2.4819998100957669E-2</v>
      </c>
      <c r="T644" s="27">
        <f t="shared" si="139"/>
        <v>2.5524377784057181E-2</v>
      </c>
      <c r="U644" s="27">
        <f t="shared" si="139"/>
        <v>2.6119531657430559E-2</v>
      </c>
      <c r="V644" s="27">
        <f t="shared" si="139"/>
        <v>2.668020688800039E-2</v>
      </c>
      <c r="W644" s="27">
        <f t="shared" si="139"/>
        <v>2.7274328418693768E-2</v>
      </c>
      <c r="X644" s="27">
        <f t="shared" si="139"/>
        <v>2.7846015889187579E-2</v>
      </c>
      <c r="Y644" s="27">
        <f t="shared" si="139"/>
        <v>2.8355015331385056E-2</v>
      </c>
      <c r="Z644" s="27">
        <f t="shared" si="139"/>
        <v>2.8855122045721715E-2</v>
      </c>
      <c r="AA644" s="27">
        <f t="shared" si="139"/>
        <v>2.9357045622482838E-2</v>
      </c>
      <c r="AB644" s="27">
        <f t="shared" si="139"/>
        <v>2.997812750828625E-2</v>
      </c>
      <c r="AC644" s="27">
        <f t="shared" si="139"/>
        <v>3.0534334917591093E-2</v>
      </c>
      <c r="AD644" s="27">
        <f t="shared" si="139"/>
        <v>3.1178199819596363E-2</v>
      </c>
      <c r="AE644" s="27">
        <f t="shared" si="139"/>
        <v>3.1844584663007464E-2</v>
      </c>
      <c r="AF644" s="27">
        <f t="shared" si="139"/>
        <v>3.2612687164660079E-2</v>
      </c>
      <c r="AG644" s="27">
        <f t="shared" si="139"/>
        <v>3.3434089933024477E-2</v>
      </c>
      <c r="AH644" s="27">
        <f t="shared" si="139"/>
        <v>3.4107522552291991E-2</v>
      </c>
      <c r="AI644" s="27">
        <f t="shared" si="139"/>
        <v>3.4782740781625521E-2</v>
      </c>
      <c r="AJ644" s="27">
        <f t="shared" si="139"/>
        <v>3.5514739971479907E-2</v>
      </c>
      <c r="AK644" s="27">
        <f t="shared" si="139"/>
        <v>3.624495493761553E-2</v>
      </c>
      <c r="AL644" s="27">
        <f t="shared" si="139"/>
        <v>3.7037886009170025E-2</v>
      </c>
      <c r="AM644" s="27">
        <f t="shared" si="139"/>
        <v>3.7814635854099665E-2</v>
      </c>
      <c r="AN644" s="27">
        <f t="shared" si="139"/>
        <v>3.8692481999252085E-2</v>
      </c>
      <c r="AO644" s="27">
        <f t="shared" si="139"/>
        <v>3.9581204908270835E-2</v>
      </c>
      <c r="AP644" s="27">
        <f t="shared" si="139"/>
        <v>4.0492867247074425E-2</v>
      </c>
      <c r="AQ644" s="27">
        <f t="shared" si="139"/>
        <v>4.1431565981807375E-2</v>
      </c>
      <c r="AR644" s="27">
        <f t="shared" si="139"/>
        <v>4.2405050968303784E-2</v>
      </c>
      <c r="AS644" s="27">
        <f t="shared" si="139"/>
        <v>4.3452537674250426E-2</v>
      </c>
      <c r="AT644" s="27">
        <f t="shared" si="139"/>
        <v>4.4130534742371962E-2</v>
      </c>
      <c r="AU644" s="27">
        <f t="shared" si="139"/>
        <v>4.4752130540849741E-2</v>
      </c>
      <c r="AV644" s="27">
        <f t="shared" si="139"/>
        <v>4.5383054947523663E-2</v>
      </c>
      <c r="AW644" s="27">
        <f t="shared" si="139"/>
        <v>4.5999568955007598E-2</v>
      </c>
      <c r="AY644" s="79"/>
      <c r="AZ644" s="79"/>
    </row>
    <row r="645" spans="1:52" x14ac:dyDescent="0.25">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9.5803753116994225E-2</v>
      </c>
      <c r="O645" s="27">
        <f t="shared" si="139"/>
        <v>9.5460820340069155E-2</v>
      </c>
      <c r="P645" s="27">
        <f t="shared" si="139"/>
        <v>9.4219345357912251E-2</v>
      </c>
      <c r="Q645" s="27">
        <f t="shared" si="139"/>
        <v>9.3696712749775951E-2</v>
      </c>
      <c r="R645" s="27">
        <f t="shared" si="139"/>
        <v>9.3292648760063338E-2</v>
      </c>
      <c r="S645" s="27">
        <f t="shared" si="139"/>
        <v>7.9899251356772616E-2</v>
      </c>
      <c r="T645" s="27">
        <f t="shared" si="139"/>
        <v>8.3122108646610154E-2</v>
      </c>
      <c r="U645" s="27">
        <f t="shared" si="139"/>
        <v>8.5178704342387404E-2</v>
      </c>
      <c r="V645" s="27">
        <f t="shared" si="139"/>
        <v>8.6858213752256136E-2</v>
      </c>
      <c r="W645" s="27">
        <f t="shared" si="139"/>
        <v>8.8788154341290212E-2</v>
      </c>
      <c r="X645" s="27">
        <f t="shared" si="139"/>
        <v>9.0450802665440602E-2</v>
      </c>
      <c r="Y645" s="27">
        <f t="shared" si="139"/>
        <v>9.1650917022421813E-2</v>
      </c>
      <c r="Z645" s="27">
        <f t="shared" si="139"/>
        <v>9.2889894183865521E-2</v>
      </c>
      <c r="AA645" s="27">
        <f t="shared" si="139"/>
        <v>9.4268613134791082E-2</v>
      </c>
      <c r="AB645" s="27">
        <f t="shared" si="139"/>
        <v>9.6828423572232161E-2</v>
      </c>
      <c r="AC645" s="27">
        <f t="shared" si="139"/>
        <v>9.8932045967406068E-2</v>
      </c>
      <c r="AD645" s="27">
        <f t="shared" si="139"/>
        <v>0.10181745443562475</v>
      </c>
      <c r="AE645" s="27">
        <f t="shared" si="139"/>
        <v>0.10490582605662462</v>
      </c>
      <c r="AF645" s="27">
        <f t="shared" si="139"/>
        <v>0.10887597838256992</v>
      </c>
      <c r="AG645" s="27">
        <f t="shared" si="139"/>
        <v>0.11329847945363954</v>
      </c>
      <c r="AH645" s="27">
        <f t="shared" si="139"/>
        <v>0.11645918914369628</v>
      </c>
      <c r="AI645" s="27">
        <f t="shared" si="139"/>
        <v>0.11963417121827559</v>
      </c>
      <c r="AJ645" s="27">
        <f t="shared" si="139"/>
        <v>0.12328518675827312</v>
      </c>
      <c r="AK645" s="27">
        <f t="shared" si="139"/>
        <v>0.12691746957654246</v>
      </c>
      <c r="AL645" s="27">
        <f t="shared" si="139"/>
        <v>0.13106628968708986</v>
      </c>
      <c r="AM645" s="27">
        <f t="shared" si="139"/>
        <v>0.13507534570201363</v>
      </c>
      <c r="AN645" s="27">
        <f t="shared" si="139"/>
        <v>0.13990311517447362</v>
      </c>
      <c r="AO645" s="27">
        <f t="shared" si="139"/>
        <v>0.14480389480832806</v>
      </c>
      <c r="AP645" s="27">
        <f t="shared" si="139"/>
        <v>0.1498753531153536</v>
      </c>
      <c r="AQ645" s="27">
        <f t="shared" si="139"/>
        <v>0.15514896752349511</v>
      </c>
      <c r="AR645" s="27">
        <f t="shared" si="139"/>
        <v>0.1606846867113981</v>
      </c>
      <c r="AS645" s="27">
        <f t="shared" si="139"/>
        <v>0.16678708844399262</v>
      </c>
      <c r="AT645" s="27">
        <f t="shared" si="139"/>
        <v>0.16994658916730698</v>
      </c>
      <c r="AU645" s="27">
        <f t="shared" si="139"/>
        <v>0.17267076948746343</v>
      </c>
      <c r="AV645" s="27">
        <f t="shared" si="139"/>
        <v>0.175480950973742</v>
      </c>
      <c r="AW645" s="27">
        <f t="shared" si="139"/>
        <v>0.17819216253043912</v>
      </c>
      <c r="AY645" s="79"/>
      <c r="AZ645" s="79"/>
    </row>
    <row r="646" spans="1:52" x14ac:dyDescent="0.25">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5.9641811308270655E-2</v>
      </c>
      <c r="T646" s="27">
        <f t="shared" si="139"/>
        <v>6.043426420562531E-2</v>
      </c>
      <c r="U646" s="27">
        <f t="shared" si="139"/>
        <v>6.1081376578117977E-2</v>
      </c>
      <c r="V646" s="27">
        <f t="shared" si="139"/>
        <v>6.1685332936175313E-2</v>
      </c>
      <c r="W646" s="27">
        <f t="shared" si="139"/>
        <v>6.2340744626146333E-2</v>
      </c>
      <c r="X646" s="27">
        <f t="shared" si="139"/>
        <v>6.2969755029274155E-2</v>
      </c>
      <c r="Y646" s="27">
        <f t="shared" si="139"/>
        <v>6.3507819898305687E-2</v>
      </c>
      <c r="Z646" s="27">
        <f t="shared" si="139"/>
        <v>6.4028778067066902E-2</v>
      </c>
      <c r="AA646" s="27">
        <f t="shared" si="139"/>
        <v>6.4546721745703667E-2</v>
      </c>
      <c r="AB646" s="27">
        <f t="shared" si="139"/>
        <v>6.521919950445268E-2</v>
      </c>
      <c r="AC646" s="27">
        <f t="shared" si="139"/>
        <v>6.5796692253485931E-2</v>
      </c>
      <c r="AD646" s="27">
        <f t="shared" si="139"/>
        <v>6.6490173416900639E-2</v>
      </c>
      <c r="AE646" s="27">
        <f t="shared" si="139"/>
        <v>6.7211267136014843E-2</v>
      </c>
      <c r="AF646" s="27">
        <f t="shared" si="139"/>
        <v>6.8064295031581748E-2</v>
      </c>
      <c r="AG646" s="27">
        <f t="shared" si="139"/>
        <v>6.8983586692724724E-2</v>
      </c>
      <c r="AH646" s="27">
        <f t="shared" si="139"/>
        <v>6.9703775564882359E-2</v>
      </c>
      <c r="AI646" s="27">
        <f t="shared" si="139"/>
        <v>7.042381859394542E-2</v>
      </c>
      <c r="AJ646" s="27">
        <f t="shared" si="139"/>
        <v>7.1215265502280342E-2</v>
      </c>
      <c r="AK646" s="27">
        <f t="shared" si="139"/>
        <v>7.2001113642181966E-2</v>
      </c>
      <c r="AL646" s="27">
        <f t="shared" si="139"/>
        <v>7.2864774434639193E-2</v>
      </c>
      <c r="AM646" s="27">
        <f t="shared" si="139"/>
        <v>7.3703564093754587E-2</v>
      </c>
      <c r="AN646" s="27">
        <f t="shared" si="139"/>
        <v>7.4668573445140565E-2</v>
      </c>
      <c r="AO646" s="27">
        <f t="shared" si="139"/>
        <v>7.5642882394362801E-2</v>
      </c>
      <c r="AP646" s="27">
        <f t="shared" si="139"/>
        <v>7.6641726328613172E-2</v>
      </c>
      <c r="AQ646" s="27">
        <f t="shared" si="139"/>
        <v>7.7670012007843584E-2</v>
      </c>
      <c r="AR646" s="27">
        <f t="shared" si="139"/>
        <v>7.8737223391678227E-2</v>
      </c>
      <c r="AS646" s="27">
        <f t="shared" si="139"/>
        <v>7.9892742991883328E-2</v>
      </c>
      <c r="AT646" s="27">
        <f t="shared" si="139"/>
        <v>8.0576963713516872E-2</v>
      </c>
      <c r="AU646" s="27">
        <f t="shared" si="139"/>
        <v>8.1187456859738785E-2</v>
      </c>
      <c r="AV646" s="27">
        <f t="shared" si="139"/>
        <v>8.1807117652367575E-2</v>
      </c>
      <c r="AW646" s="27">
        <f t="shared" si="139"/>
        <v>8.2406141624268278E-2</v>
      </c>
      <c r="AY646" s="79"/>
      <c r="AZ646" s="79"/>
    </row>
    <row r="647" spans="1:52" x14ac:dyDescent="0.25">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0.26114955156117181</v>
      </c>
      <c r="T647" s="27">
        <f t="shared" si="139"/>
        <v>0.26461941128269945</v>
      </c>
      <c r="U647" s="27">
        <f t="shared" si="139"/>
        <v>0.2674528783116043</v>
      </c>
      <c r="V647" s="27">
        <f t="shared" si="139"/>
        <v>0.27009738102890052</v>
      </c>
      <c r="W647" s="27">
        <f t="shared" si="139"/>
        <v>0.27296718771601136</v>
      </c>
      <c r="X647" s="27">
        <f t="shared" si="139"/>
        <v>0.2757213928801554</v>
      </c>
      <c r="Y647" s="27">
        <f t="shared" si="139"/>
        <v>0.27807738100620549</v>
      </c>
      <c r="Z647" s="27">
        <f t="shared" si="139"/>
        <v>0.28035846518473473</v>
      </c>
      <c r="AA647" s="27">
        <f t="shared" si="139"/>
        <v>0.28262635001993552</v>
      </c>
      <c r="AB647" s="27">
        <f t="shared" si="139"/>
        <v>0.28557088274420922</v>
      </c>
      <c r="AC647" s="27">
        <f t="shared" si="139"/>
        <v>0.2880995110526347</v>
      </c>
      <c r="AD647" s="27">
        <f t="shared" si="139"/>
        <v>0.29113600995951411</v>
      </c>
      <c r="AE647" s="27">
        <f t="shared" si="139"/>
        <v>0.29429341409009835</v>
      </c>
      <c r="AF647" s="27">
        <f t="shared" si="139"/>
        <v>0.29802850944535247</v>
      </c>
      <c r="AG647" s="27">
        <f t="shared" si="139"/>
        <v>0.30205374945391877</v>
      </c>
      <c r="AH647" s="27">
        <f t="shared" si="139"/>
        <v>0.30520719159254189</v>
      </c>
      <c r="AI647" s="27">
        <f t="shared" si="139"/>
        <v>0.30835999513790457</v>
      </c>
      <c r="AJ647" s="27">
        <f t="shared" si="139"/>
        <v>0.3118254500035833</v>
      </c>
      <c r="AK647" s="27">
        <f t="shared" si="139"/>
        <v>0.31526638992188577</v>
      </c>
      <c r="AL647" s="27">
        <f t="shared" si="139"/>
        <v>0.31904804282114807</v>
      </c>
      <c r="AM647" s="27">
        <f t="shared" si="139"/>
        <v>0.32272079417673527</v>
      </c>
      <c r="AN647" s="27">
        <f t="shared" si="139"/>
        <v>0.32694621513292005</v>
      </c>
      <c r="AO647" s="27">
        <f t="shared" si="139"/>
        <v>0.33121235560702972</v>
      </c>
      <c r="AP647" s="27">
        <f t="shared" si="139"/>
        <v>0.3355859257550059</v>
      </c>
      <c r="AQ647" s="27">
        <f t="shared" si="139"/>
        <v>0.34008841047365079</v>
      </c>
      <c r="AR647" s="27">
        <f t="shared" si="139"/>
        <v>0.34476133653333862</v>
      </c>
      <c r="AS647" s="27">
        <f t="shared" si="139"/>
        <v>0.34982093178697676</v>
      </c>
      <c r="AT647" s="27">
        <f t="shared" si="139"/>
        <v>0.35281688262589234</v>
      </c>
      <c r="AU647" s="27">
        <f t="shared" si="139"/>
        <v>0.35549000753390314</v>
      </c>
      <c r="AV647" s="27">
        <f t="shared" ref="L647:AW654" si="140">AV1412</f>
        <v>0.35820327419307002</v>
      </c>
      <c r="AW647" s="27">
        <f t="shared" si="140"/>
        <v>0.36082617980584042</v>
      </c>
      <c r="AY647" s="79"/>
      <c r="AZ647" s="79"/>
    </row>
    <row r="648" spans="1:52" x14ac:dyDescent="0.25">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1.1619612942227023E-2</v>
      </c>
      <c r="T648" s="27">
        <f t="shared" si="140"/>
        <v>1.177400121012543E-2</v>
      </c>
      <c r="U648" s="27">
        <f t="shared" si="140"/>
        <v>1.190007376113544E-2</v>
      </c>
      <c r="V648" s="27">
        <f t="shared" si="140"/>
        <v>1.2017738516123354E-2</v>
      </c>
      <c r="W648" s="27">
        <f t="shared" si="140"/>
        <v>1.2145427967335877E-2</v>
      </c>
      <c r="X648" s="27">
        <f t="shared" si="140"/>
        <v>1.2267973833409636E-2</v>
      </c>
      <c r="Y648" s="27">
        <f t="shared" si="140"/>
        <v>1.2372801392781385E-2</v>
      </c>
      <c r="Z648" s="27">
        <f t="shared" si="140"/>
        <v>1.2474296168800325E-2</v>
      </c>
      <c r="AA648" s="27">
        <f t="shared" si="140"/>
        <v>1.2575203651983986E-2</v>
      </c>
      <c r="AB648" s="27">
        <f t="shared" si="140"/>
        <v>1.2706217970588964E-2</v>
      </c>
      <c r="AC648" s="27">
        <f t="shared" si="140"/>
        <v>1.281872699862679E-2</v>
      </c>
      <c r="AD648" s="27">
        <f t="shared" si="140"/>
        <v>1.2953833269292428E-2</v>
      </c>
      <c r="AE648" s="27">
        <f t="shared" si="140"/>
        <v>1.3094319108461041E-2</v>
      </c>
      <c r="AF648" s="27">
        <f t="shared" si="140"/>
        <v>1.3260508795829495E-2</v>
      </c>
      <c r="AG648" s="27">
        <f t="shared" si="140"/>
        <v>1.3439608206950445E-2</v>
      </c>
      <c r="AH648" s="27">
        <f t="shared" si="140"/>
        <v>1.3579917760872567E-2</v>
      </c>
      <c r="AI648" s="27">
        <f t="shared" si="140"/>
        <v>1.3720198901165522E-2</v>
      </c>
      <c r="AJ648" s="27">
        <f t="shared" si="140"/>
        <v>1.3874391178989566E-2</v>
      </c>
      <c r="AK648" s="27">
        <f t="shared" si="140"/>
        <v>1.4027492686417455E-2</v>
      </c>
      <c r="AL648" s="27">
        <f t="shared" si="140"/>
        <v>1.4195753909569451E-2</v>
      </c>
      <c r="AM648" s="27">
        <f t="shared" si="140"/>
        <v>1.4359169657097425E-2</v>
      </c>
      <c r="AN648" s="27">
        <f t="shared" si="140"/>
        <v>1.4547175938308062E-2</v>
      </c>
      <c r="AO648" s="27">
        <f t="shared" si="140"/>
        <v>1.4736993997615399E-2</v>
      </c>
      <c r="AP648" s="27">
        <f t="shared" si="140"/>
        <v>1.4931592043031754E-2</v>
      </c>
      <c r="AQ648" s="27">
        <f t="shared" si="140"/>
        <v>1.5131926025595346E-2</v>
      </c>
      <c r="AR648" s="27">
        <f t="shared" si="140"/>
        <v>1.5339843641369999E-2</v>
      </c>
      <c r="AS648" s="27">
        <f t="shared" si="140"/>
        <v>1.5564965752972906E-2</v>
      </c>
      <c r="AT648" s="27">
        <f t="shared" si="140"/>
        <v>1.5698267874052697E-2</v>
      </c>
      <c r="AU648" s="27">
        <f t="shared" si="140"/>
        <v>1.5817206147511829E-2</v>
      </c>
      <c r="AV648" s="27">
        <f t="shared" si="140"/>
        <v>1.5937930491858186E-2</v>
      </c>
      <c r="AW648" s="27">
        <f t="shared" si="140"/>
        <v>1.6054634303226775E-2</v>
      </c>
      <c r="AY648" s="79"/>
      <c r="AZ648" s="79"/>
    </row>
    <row r="649" spans="1:52" x14ac:dyDescent="0.25">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0.41647291639602518</v>
      </c>
      <c r="T649" s="27">
        <f t="shared" si="140"/>
        <v>0.42451313630685894</v>
      </c>
      <c r="U649" s="27">
        <f t="shared" si="140"/>
        <v>0.4286991163276202</v>
      </c>
      <c r="V649" s="27">
        <f t="shared" si="140"/>
        <v>0.43157432624643138</v>
      </c>
      <c r="W649" s="27">
        <f t="shared" si="140"/>
        <v>0.43515982036417711</v>
      </c>
      <c r="X649" s="27">
        <f t="shared" si="140"/>
        <v>0.43781914980719577</v>
      </c>
      <c r="Y649" s="27">
        <f t="shared" si="140"/>
        <v>0.4387616341293572</v>
      </c>
      <c r="Z649" s="27">
        <f t="shared" si="140"/>
        <v>0.43955846787949271</v>
      </c>
      <c r="AA649" s="27">
        <f t="shared" si="140"/>
        <v>0.44050931708898167</v>
      </c>
      <c r="AB649" s="27">
        <f t="shared" si="140"/>
        <v>0.44468815973711034</v>
      </c>
      <c r="AC649" s="27">
        <f t="shared" si="140"/>
        <v>0.44717916776077588</v>
      </c>
      <c r="AD649" s="27">
        <f t="shared" si="140"/>
        <v>0.44795787394049319</v>
      </c>
      <c r="AE649" s="27">
        <f t="shared" si="140"/>
        <v>0.44893794812886795</v>
      </c>
      <c r="AF649" s="27">
        <f t="shared" si="140"/>
        <v>0.45195950346387948</v>
      </c>
      <c r="AG649" s="27">
        <f t="shared" si="140"/>
        <v>0.45571709675818911</v>
      </c>
      <c r="AH649" s="27">
        <f t="shared" si="140"/>
        <v>0.45560947851100364</v>
      </c>
      <c r="AI649" s="27">
        <f t="shared" si="140"/>
        <v>0.45517080807564986</v>
      </c>
      <c r="AJ649" s="27">
        <f t="shared" si="140"/>
        <v>0.45557129458330387</v>
      </c>
      <c r="AK649" s="27">
        <f t="shared" si="140"/>
        <v>0.45551103520168579</v>
      </c>
      <c r="AL649" s="27">
        <f t="shared" si="140"/>
        <v>0.45629339680693076</v>
      </c>
      <c r="AM649" s="27">
        <f t="shared" si="140"/>
        <v>0.4562855211456151</v>
      </c>
      <c r="AN649" s="27">
        <f t="shared" si="140"/>
        <v>0.46007027411432189</v>
      </c>
      <c r="AO649" s="27">
        <f t="shared" si="140"/>
        <v>0.46360970707427518</v>
      </c>
      <c r="AP649" s="27">
        <f t="shared" si="140"/>
        <v>0.46711770616793746</v>
      </c>
      <c r="AQ649" s="27">
        <f t="shared" si="140"/>
        <v>0.47064653123907496</v>
      </c>
      <c r="AR649" s="27">
        <f t="shared" si="140"/>
        <v>0.47430490918472545</v>
      </c>
      <c r="AS649" s="27">
        <f t="shared" si="140"/>
        <v>0.47871314406279569</v>
      </c>
      <c r="AT649" s="27">
        <f t="shared" si="140"/>
        <v>0.47652467640913432</v>
      </c>
      <c r="AU649" s="27">
        <f t="shared" si="140"/>
        <v>0.47320373370283142</v>
      </c>
      <c r="AV649" s="27">
        <f t="shared" si="140"/>
        <v>0.46984529022543825</v>
      </c>
      <c r="AW649" s="27">
        <f t="shared" si="140"/>
        <v>0.46608012511214003</v>
      </c>
      <c r="AY649" s="79"/>
      <c r="AZ649" s="79"/>
    </row>
    <row r="650" spans="1:52" x14ac:dyDescent="0.25">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0.63790918193935475</v>
      </c>
      <c r="T650" s="27">
        <f t="shared" si="140"/>
        <v>0.650224340750439</v>
      </c>
      <c r="U650" s="27">
        <f t="shared" si="140"/>
        <v>0.65663598238554377</v>
      </c>
      <c r="V650" s="27">
        <f t="shared" si="140"/>
        <v>0.66103992495901154</v>
      </c>
      <c r="W650" s="27">
        <f t="shared" si="140"/>
        <v>0.66653180577395654</v>
      </c>
      <c r="X650" s="27">
        <f t="shared" si="140"/>
        <v>0.67060508545846376</v>
      </c>
      <c r="Y650" s="27">
        <f t="shared" si="140"/>
        <v>0.672048683299455</v>
      </c>
      <c r="Z650" s="27">
        <f t="shared" si="140"/>
        <v>0.67326918899305277</v>
      </c>
      <c r="AA650" s="27">
        <f t="shared" si="140"/>
        <v>0.67472559928407883</v>
      </c>
      <c r="AB650" s="27">
        <f t="shared" si="140"/>
        <v>0.68112630864638002</v>
      </c>
      <c r="AC650" s="27">
        <f t="shared" si="140"/>
        <v>0.68494177137642187</v>
      </c>
      <c r="AD650" s="27">
        <f t="shared" si="140"/>
        <v>0.68613451117418145</v>
      </c>
      <c r="AE650" s="27">
        <f t="shared" si="140"/>
        <v>0.68763568519806828</v>
      </c>
      <c r="AF650" s="27">
        <f t="shared" si="140"/>
        <v>0.6922637842077739</v>
      </c>
      <c r="AG650" s="27">
        <f t="shared" si="140"/>
        <v>0.69801926834627781</v>
      </c>
      <c r="AH650" s="27">
        <f t="shared" si="140"/>
        <v>0.69785443009312609</v>
      </c>
      <c r="AI650" s="27">
        <f t="shared" si="140"/>
        <v>0.69718252109846901</v>
      </c>
      <c r="AJ650" s="27">
        <f t="shared" si="140"/>
        <v>0.69779594398965272</v>
      </c>
      <c r="AK650" s="27">
        <f t="shared" si="140"/>
        <v>0.69770364503978377</v>
      </c>
      <c r="AL650" s="27">
        <f t="shared" si="140"/>
        <v>0.69890198383189894</v>
      </c>
      <c r="AM650" s="27">
        <f t="shared" si="140"/>
        <v>0.69888992072654588</v>
      </c>
      <c r="AN650" s="27">
        <f t="shared" si="140"/>
        <v>0.70468700518284833</v>
      </c>
      <c r="AO650" s="27">
        <f t="shared" si="140"/>
        <v>0.71010833438608023</v>
      </c>
      <c r="AP650" s="27">
        <f t="shared" si="140"/>
        <v>0.71548151651625824</v>
      </c>
      <c r="AQ650" s="27">
        <f t="shared" si="140"/>
        <v>0.72088659767691576</v>
      </c>
      <c r="AR650" s="27">
        <f t="shared" si="140"/>
        <v>0.72649011423383802</v>
      </c>
      <c r="AS650" s="27">
        <f t="shared" si="140"/>
        <v>0.73324218236158256</v>
      </c>
      <c r="AT650" s="27">
        <f t="shared" si="140"/>
        <v>0.72989011898438005</v>
      </c>
      <c r="AU650" s="27">
        <f t="shared" si="140"/>
        <v>0.72480345005191393</v>
      </c>
      <c r="AV650" s="27">
        <f t="shared" si="140"/>
        <v>0.71965934140304277</v>
      </c>
      <c r="AW650" s="27">
        <f t="shared" si="140"/>
        <v>0.71389225955273872</v>
      </c>
      <c r="AY650" s="79"/>
      <c r="AZ650" s="79"/>
    </row>
    <row r="651" spans="1:52" x14ac:dyDescent="0.25">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1.0806972456941153</v>
      </c>
      <c r="O651" s="27">
        <f t="shared" si="140"/>
        <v>1.1032367943433712</v>
      </c>
      <c r="P651" s="27">
        <f t="shared" si="140"/>
        <v>1.1187666946803865</v>
      </c>
      <c r="Q651" s="27">
        <f t="shared" si="140"/>
        <v>1.1399714801203362</v>
      </c>
      <c r="R651" s="27">
        <f t="shared" si="140"/>
        <v>1.1622002864669057</v>
      </c>
      <c r="S651" s="27">
        <f t="shared" si="140"/>
        <v>1.0735880393445663</v>
      </c>
      <c r="T651" s="27">
        <f t="shared" si="140"/>
        <v>1.1206791752670291</v>
      </c>
      <c r="U651" s="27">
        <f t="shared" si="140"/>
        <v>1.1586218116882778</v>
      </c>
      <c r="V651" s="27">
        <f t="shared" si="140"/>
        <v>1.193755876753942</v>
      </c>
      <c r="W651" s="27">
        <f t="shared" si="140"/>
        <v>1.2315791498975122</v>
      </c>
      <c r="X651" s="27">
        <f t="shared" si="140"/>
        <v>1.2675193224067141</v>
      </c>
      <c r="Y651" s="27">
        <f t="shared" si="140"/>
        <v>1.2990815062418122</v>
      </c>
      <c r="Z651" s="27">
        <f t="shared" si="140"/>
        <v>1.330705924484584</v>
      </c>
      <c r="AA651" s="27">
        <f t="shared" si="140"/>
        <v>1.3633125373913351</v>
      </c>
      <c r="AB651" s="27">
        <f t="shared" si="140"/>
        <v>1.4066784058095376</v>
      </c>
      <c r="AC651" s="27">
        <f t="shared" si="140"/>
        <v>1.4456064067190921</v>
      </c>
      <c r="AD651" s="27">
        <f t="shared" si="140"/>
        <v>1.4961474550120406</v>
      </c>
      <c r="AE651" s="27">
        <f t="shared" si="140"/>
        <v>1.5492410156104657</v>
      </c>
      <c r="AF651" s="27">
        <f t="shared" si="140"/>
        <v>1.6116224355839281</v>
      </c>
      <c r="AG651" s="27">
        <f t="shared" si="140"/>
        <v>1.679324833990389</v>
      </c>
      <c r="AH651" s="27">
        <f t="shared" si="140"/>
        <v>1.7352457952977047</v>
      </c>
      <c r="AI651" s="27">
        <f t="shared" si="140"/>
        <v>1.7919814632369884</v>
      </c>
      <c r="AJ651" s="27">
        <f t="shared" si="140"/>
        <v>1.8542876245355222</v>
      </c>
      <c r="AK651" s="27">
        <f t="shared" si="140"/>
        <v>1.9171712808139438</v>
      </c>
      <c r="AL651" s="27">
        <f t="shared" si="140"/>
        <v>1.9862598301241912</v>
      </c>
      <c r="AM651" s="27">
        <f t="shared" si="140"/>
        <v>2.0547366446751507</v>
      </c>
      <c r="AN651" s="27">
        <f t="shared" si="140"/>
        <v>2.1302358375538848</v>
      </c>
      <c r="AO651" s="27">
        <f t="shared" si="140"/>
        <v>2.2074011478677935</v>
      </c>
      <c r="AP651" s="27">
        <f t="shared" si="140"/>
        <v>2.2873197269602517</v>
      </c>
      <c r="AQ651" s="27">
        <f t="shared" si="140"/>
        <v>2.3703865568909399</v>
      </c>
      <c r="AR651" s="27">
        <f t="shared" si="140"/>
        <v>2.4573278020022085</v>
      </c>
      <c r="AS651" s="27">
        <f t="shared" si="140"/>
        <v>2.551672114039726</v>
      </c>
      <c r="AT651" s="27">
        <f t="shared" si="140"/>
        <v>2.6136497793637963</v>
      </c>
      <c r="AU651" s="27">
        <f t="shared" si="140"/>
        <v>2.6711405705973985</v>
      </c>
      <c r="AV651" s="27">
        <f t="shared" si="140"/>
        <v>2.7300457042892705</v>
      </c>
      <c r="AW651" s="27">
        <f t="shared" si="140"/>
        <v>2.7882253522868798</v>
      </c>
      <c r="AY651" s="79"/>
      <c r="AZ651" s="79"/>
    </row>
    <row r="652" spans="1:52" x14ac:dyDescent="0.25">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0.11740318150277544</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0.11945208166397166</v>
      </c>
      <c r="T652" s="27">
        <f t="shared" si="140"/>
        <v>0.11996589244916799</v>
      </c>
      <c r="U652" s="27">
        <f t="shared" si="140"/>
        <v>0.12053453259501594</v>
      </c>
      <c r="V652" s="27">
        <f t="shared" si="140"/>
        <v>0.12113119194780692</v>
      </c>
      <c r="W652" s="27">
        <f t="shared" si="140"/>
        <v>0.12176155038943258</v>
      </c>
      <c r="X652" s="27">
        <f t="shared" si="140"/>
        <v>0.12242164450013776</v>
      </c>
      <c r="Y652" s="27">
        <f t="shared" si="140"/>
        <v>0.12303316997803727</v>
      </c>
      <c r="Z652" s="27">
        <f t="shared" si="140"/>
        <v>0.12359567571233554</v>
      </c>
      <c r="AA652" s="27">
        <f t="shared" si="140"/>
        <v>0.12410672884634125</v>
      </c>
      <c r="AB652" s="27">
        <f t="shared" si="140"/>
        <v>0.12456935317880485</v>
      </c>
      <c r="AC652" s="27">
        <f t="shared" si="140"/>
        <v>0.12497188029607036</v>
      </c>
      <c r="AD652" s="27">
        <f t="shared" si="140"/>
        <v>0.12536989596586467</v>
      </c>
      <c r="AE652" s="27">
        <f t="shared" si="140"/>
        <v>0.12575896751332971</v>
      </c>
      <c r="AF652" s="27">
        <f t="shared" si="140"/>
        <v>0.12614177638163557</v>
      </c>
      <c r="AG652" s="27">
        <f t="shared" si="140"/>
        <v>0.12651484622650078</v>
      </c>
      <c r="AH652" s="27">
        <f t="shared" si="140"/>
        <v>0.12686745922982584</v>
      </c>
      <c r="AI652" s="27">
        <f t="shared" si="140"/>
        <v>0.12721208055263392</v>
      </c>
      <c r="AJ652" s="27">
        <f t="shared" si="140"/>
        <v>0.12755050797833958</v>
      </c>
      <c r="AK652" s="27">
        <f t="shared" si="140"/>
        <v>0.12787915025688415</v>
      </c>
      <c r="AL652" s="27">
        <f t="shared" si="140"/>
        <v>0.12820031427030817</v>
      </c>
      <c r="AM652" s="27">
        <f t="shared" si="140"/>
        <v>0.12850954378673363</v>
      </c>
      <c r="AN652" s="27">
        <f t="shared" si="140"/>
        <v>0.12881344298730901</v>
      </c>
      <c r="AO652" s="27">
        <f t="shared" si="140"/>
        <v>0.12910712424209544</v>
      </c>
      <c r="AP652" s="27">
        <f t="shared" si="140"/>
        <v>0.12939055437105906</v>
      </c>
      <c r="AQ652" s="27">
        <f t="shared" si="140"/>
        <v>0.12966334958227196</v>
      </c>
      <c r="AR652" s="27">
        <f t="shared" si="140"/>
        <v>0.12992531849335337</v>
      </c>
      <c r="AS652" s="27">
        <f t="shared" si="140"/>
        <v>0.13017961587308713</v>
      </c>
      <c r="AT652" s="27">
        <f t="shared" si="140"/>
        <v>0.1304053609764971</v>
      </c>
      <c r="AU652" s="27">
        <f t="shared" si="140"/>
        <v>0.13061661327960919</v>
      </c>
      <c r="AV652" s="27">
        <f t="shared" si="140"/>
        <v>0.13081596944979548</v>
      </c>
      <c r="AW652" s="27">
        <f t="shared" si="140"/>
        <v>0.13100193530910495</v>
      </c>
      <c r="AY652" s="79"/>
      <c r="AZ652" s="79"/>
    </row>
    <row r="653" spans="1:52" x14ac:dyDescent="0.25">
      <c r="A653" s="95" t="str">
        <f t="shared" si="133"/>
        <v>NI Sheep MMN2O</v>
      </c>
      <c r="B653" s="95" t="s">
        <v>969</v>
      </c>
      <c r="C653" s="95" t="s">
        <v>1328</v>
      </c>
      <c r="D653" t="s">
        <v>15</v>
      </c>
      <c r="E653" t="s">
        <v>657</v>
      </c>
      <c r="F653" t="s">
        <v>18</v>
      </c>
      <c r="G653" t="s">
        <v>123</v>
      </c>
      <c r="H653" t="s">
        <v>1227</v>
      </c>
      <c r="I653" t="s">
        <v>139</v>
      </c>
      <c r="J653" t="s">
        <v>287</v>
      </c>
      <c r="K653" s="27">
        <f t="shared" si="135"/>
        <v>6.2665450726748353E-2</v>
      </c>
      <c r="L653" s="27">
        <f t="shared" si="140"/>
        <v>6.269933373655362E-2</v>
      </c>
      <c r="M653" s="27">
        <f t="shared" si="140"/>
        <v>6.2780346741822507E-2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6.3875978571495157E-2</v>
      </c>
      <c r="T653" s="27">
        <f t="shared" si="140"/>
        <v>6.4150734492428599E-2</v>
      </c>
      <c r="U653" s="27">
        <f t="shared" si="140"/>
        <v>6.4454809944820071E-2</v>
      </c>
      <c r="V653" s="27">
        <f t="shared" si="140"/>
        <v>6.4773868428376444E-2</v>
      </c>
      <c r="W653" s="27">
        <f t="shared" si="140"/>
        <v>6.5110947211339046E-2</v>
      </c>
      <c r="X653" s="27">
        <f t="shared" si="140"/>
        <v>6.5463926888907065E-2</v>
      </c>
      <c r="Y653" s="27">
        <f t="shared" si="140"/>
        <v>6.5790934905662388E-2</v>
      </c>
      <c r="Z653" s="27">
        <f t="shared" si="140"/>
        <v>6.6091730033967122E-2</v>
      </c>
      <c r="AA653" s="27">
        <f t="shared" si="140"/>
        <v>6.6365011324522383E-2</v>
      </c>
      <c r="AB653" s="27">
        <f t="shared" si="140"/>
        <v>6.6612395727836712E-2</v>
      </c>
      <c r="AC653" s="27">
        <f t="shared" si="140"/>
        <v>6.6827643659549019E-2</v>
      </c>
      <c r="AD653" s="27">
        <f t="shared" si="140"/>
        <v>6.7040479133328515E-2</v>
      </c>
      <c r="AE653" s="27">
        <f t="shared" si="140"/>
        <v>6.7248531814223342E-2</v>
      </c>
      <c r="AF653" s="27">
        <f t="shared" si="140"/>
        <v>6.7453235581024756E-2</v>
      </c>
      <c r="AG653" s="27">
        <f t="shared" si="140"/>
        <v>6.7652731488373724E-2</v>
      </c>
      <c r="AH653" s="27">
        <f t="shared" si="140"/>
        <v>6.7841288274749237E-2</v>
      </c>
      <c r="AI653" s="27">
        <f t="shared" si="140"/>
        <v>6.8025571578349556E-2</v>
      </c>
      <c r="AJ653" s="27">
        <f t="shared" si="140"/>
        <v>6.8206542748472723E-2</v>
      </c>
      <c r="AK653" s="27">
        <f t="shared" si="140"/>
        <v>6.8382281394878702E-2</v>
      </c>
      <c r="AL653" s="27">
        <f t="shared" si="140"/>
        <v>6.8554021102999629E-2</v>
      </c>
      <c r="AM653" s="27">
        <f t="shared" si="140"/>
        <v>6.8719378940968759E-2</v>
      </c>
      <c r="AN653" s="27">
        <f t="shared" si="140"/>
        <v>6.8881886438146203E-2</v>
      </c>
      <c r="AO653" s="27">
        <f t="shared" si="140"/>
        <v>6.9038929976243418E-2</v>
      </c>
      <c r="AP653" s="27">
        <f t="shared" si="140"/>
        <v>6.919049181252121E-2</v>
      </c>
      <c r="AQ653" s="27">
        <f t="shared" si="140"/>
        <v>6.933636671753006E-2</v>
      </c>
      <c r="AR653" s="27">
        <f t="shared" si="140"/>
        <v>6.9476452351179455E-2</v>
      </c>
      <c r="AS653" s="27">
        <f t="shared" si="140"/>
        <v>6.9612435699082542E-2</v>
      </c>
      <c r="AT653" s="27">
        <f t="shared" si="140"/>
        <v>6.9733150961530599E-2</v>
      </c>
      <c r="AU653" s="27">
        <f t="shared" si="140"/>
        <v>6.9846116323027854E-2</v>
      </c>
      <c r="AV653" s="27">
        <f t="shared" si="140"/>
        <v>6.9952720329232901E-2</v>
      </c>
      <c r="AW653" s="27">
        <f t="shared" si="140"/>
        <v>7.0052163981271523E-2</v>
      </c>
      <c r="AY653" s="79"/>
      <c r="AZ653" s="79"/>
    </row>
    <row r="654" spans="1:52" x14ac:dyDescent="0.25">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1.5059853867070929E-2</v>
      </c>
      <c r="T654" s="27">
        <f t="shared" si="140"/>
        <v>1.5167124625631526E-2</v>
      </c>
      <c r="U654" s="27">
        <f t="shared" si="140"/>
        <v>1.5283284642477728E-2</v>
      </c>
      <c r="V654" s="27">
        <f t="shared" si="140"/>
        <v>1.5403277705574446E-2</v>
      </c>
      <c r="W654" s="27">
        <f t="shared" si="140"/>
        <v>1.5528250734118242E-2</v>
      </c>
      <c r="X654" s="27">
        <f t="shared" si="140"/>
        <v>1.5657505187360494E-2</v>
      </c>
      <c r="Y654" s="27">
        <f t="shared" si="140"/>
        <v>1.5776302669215047E-2</v>
      </c>
      <c r="Z654" s="27">
        <f t="shared" si="140"/>
        <v>1.5884699128932849E-2</v>
      </c>
      <c r="AA654" s="27">
        <f t="shared" si="140"/>
        <v>1.5982367921845868E-2</v>
      </c>
      <c r="AB654" s="27">
        <f t="shared" si="140"/>
        <v>1.6070000497479042E-2</v>
      </c>
      <c r="AC654" s="27">
        <f t="shared" si="140"/>
        <v>1.6145524591945036E-2</v>
      </c>
      <c r="AD654" s="27">
        <f t="shared" si="140"/>
        <v>1.6219442580938142E-2</v>
      </c>
      <c r="AE654" s="27">
        <f t="shared" si="140"/>
        <v>1.6290975743204119E-2</v>
      </c>
      <c r="AF654" s="27">
        <f t="shared" si="140"/>
        <v>1.6360671671875947E-2</v>
      </c>
      <c r="AG654" s="27">
        <f t="shared" si="140"/>
        <v>1.6427926876189464E-2</v>
      </c>
      <c r="AH654" s="27">
        <f t="shared" si="140"/>
        <v>1.6490797561748882E-2</v>
      </c>
      <c r="AI654" s="27">
        <f t="shared" si="140"/>
        <v>1.6551640518648342E-2</v>
      </c>
      <c r="AJ654" s="27">
        <f t="shared" si="140"/>
        <v>1.6610822596898271E-2</v>
      </c>
      <c r="AK654" s="27">
        <f t="shared" ref="L654:AW661" si="141">AK1419</f>
        <v>1.6667712669704054E-2</v>
      </c>
      <c r="AL654" s="27">
        <f t="shared" si="141"/>
        <v>1.6722767389990501E-2</v>
      </c>
      <c r="AM654" s="27">
        <f t="shared" si="141"/>
        <v>1.6775196463174172E-2</v>
      </c>
      <c r="AN654" s="27">
        <f t="shared" si="141"/>
        <v>1.6826241109997638E-2</v>
      </c>
      <c r="AO654" s="27">
        <f t="shared" si="141"/>
        <v>1.6875029537007157E-2</v>
      </c>
      <c r="AP654" s="27">
        <f t="shared" si="141"/>
        <v>1.6921581513240178E-2</v>
      </c>
      <c r="AQ654" s="27">
        <f t="shared" si="141"/>
        <v>1.6965851524050946E-2</v>
      </c>
      <c r="AR654" s="27">
        <f t="shared" si="141"/>
        <v>1.7007828281763254E-2</v>
      </c>
      <c r="AS654" s="27">
        <f t="shared" si="141"/>
        <v>1.7048107740674834E-2</v>
      </c>
      <c r="AT654" s="27">
        <f t="shared" si="141"/>
        <v>1.7082919504257801E-2</v>
      </c>
      <c r="AU654" s="27">
        <f t="shared" si="141"/>
        <v>1.711484677454183E-2</v>
      </c>
      <c r="AV654" s="27">
        <f t="shared" si="141"/>
        <v>1.7144381767875482E-2</v>
      </c>
      <c r="AW654" s="27">
        <f t="shared" si="141"/>
        <v>1.7171274019271092E-2</v>
      </c>
      <c r="AY654" s="79"/>
      <c r="AZ654" s="79"/>
    </row>
    <row r="655" spans="1:52" x14ac:dyDescent="0.25">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0.11732381389682568</v>
      </c>
      <c r="Q655" s="27">
        <f t="shared" si="141"/>
        <v>0.11805182815822728</v>
      </c>
      <c r="R655" s="27">
        <f t="shared" si="141"/>
        <v>0.11882851694408277</v>
      </c>
      <c r="S655" s="27">
        <f t="shared" si="141"/>
        <v>0.11939281317295336</v>
      </c>
      <c r="T655" s="27">
        <f t="shared" si="141"/>
        <v>0.1202432435787722</v>
      </c>
      <c r="U655" s="27">
        <f t="shared" si="141"/>
        <v>0.12116414701594369</v>
      </c>
      <c r="V655" s="27">
        <f t="shared" si="141"/>
        <v>0.12211543840899508</v>
      </c>
      <c r="W655" s="27">
        <f t="shared" si="141"/>
        <v>0.12310621040321831</v>
      </c>
      <c r="X655" s="27">
        <f t="shared" si="141"/>
        <v>0.12413092504679578</v>
      </c>
      <c r="Y655" s="27">
        <f t="shared" si="141"/>
        <v>0.12507273800737775</v>
      </c>
      <c r="Z655" s="27">
        <f t="shared" si="141"/>
        <v>0.12593209284427923</v>
      </c>
      <c r="AA655" s="27">
        <f t="shared" si="141"/>
        <v>0.12670639995562441</v>
      </c>
      <c r="AB655" s="27">
        <f t="shared" si="141"/>
        <v>0.12740114107481371</v>
      </c>
      <c r="AC655" s="27">
        <f t="shared" si="141"/>
        <v>0.12799988752881153</v>
      </c>
      <c r="AD655" s="27">
        <f t="shared" si="141"/>
        <v>0.12858590096080583</v>
      </c>
      <c r="AE655" s="27">
        <f t="shared" si="141"/>
        <v>0.1291530077570256</v>
      </c>
      <c r="AF655" s="27">
        <f t="shared" si="141"/>
        <v>0.12970554917371394</v>
      </c>
      <c r="AG655" s="27">
        <f t="shared" si="141"/>
        <v>0.13023874080454845</v>
      </c>
      <c r="AH655" s="27">
        <f t="shared" si="141"/>
        <v>0.13073717246804978</v>
      </c>
      <c r="AI655" s="27">
        <f t="shared" si="141"/>
        <v>0.13121952852874641</v>
      </c>
      <c r="AJ655" s="27">
        <f t="shared" si="141"/>
        <v>0.13168871733190812</v>
      </c>
      <c r="AK655" s="27">
        <f t="shared" si="141"/>
        <v>0.13213973537589774</v>
      </c>
      <c r="AL655" s="27">
        <f t="shared" si="141"/>
        <v>0.13257620295330377</v>
      </c>
      <c r="AM655" s="27">
        <f t="shared" si="141"/>
        <v>0.13299185469831412</v>
      </c>
      <c r="AN655" s="27">
        <f t="shared" si="141"/>
        <v>0.13339653086818046</v>
      </c>
      <c r="AO655" s="27">
        <f t="shared" si="141"/>
        <v>0.13378331998329182</v>
      </c>
      <c r="AP655" s="27">
        <f t="shared" si="141"/>
        <v>0.13415237877033442</v>
      </c>
      <c r="AQ655" s="27">
        <f t="shared" si="141"/>
        <v>0.13450334639435979</v>
      </c>
      <c r="AR655" s="27">
        <f t="shared" si="141"/>
        <v>0.13483613336795122</v>
      </c>
      <c r="AS655" s="27">
        <f t="shared" si="141"/>
        <v>0.13515546434918027</v>
      </c>
      <c r="AT655" s="27">
        <f t="shared" si="141"/>
        <v>0.13543144806206145</v>
      </c>
      <c r="AU655" s="27">
        <f t="shared" si="141"/>
        <v>0.13568456383926555</v>
      </c>
      <c r="AV655" s="27">
        <f t="shared" si="141"/>
        <v>0.13591871391617028</v>
      </c>
      <c r="AW655" s="27">
        <f t="shared" si="141"/>
        <v>0.13613191263476454</v>
      </c>
      <c r="AY655" s="79"/>
      <c r="AZ655" s="79"/>
    </row>
    <row r="656" spans="1:52" x14ac:dyDescent="0.25">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5">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5">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9.6937181363551492E-2</v>
      </c>
      <c r="M658" s="27">
        <f t="shared" si="141"/>
        <v>9.6980665528366566E-2</v>
      </c>
      <c r="N658" s="27">
        <f t="shared" si="141"/>
        <v>9.6090308702663552E-2</v>
      </c>
      <c r="O658" s="27">
        <f t="shared" si="141"/>
        <v>9.4636150647850484E-2</v>
      </c>
      <c r="P658" s="27">
        <f t="shared" si="141"/>
        <v>9.2641437622218326E-2</v>
      </c>
      <c r="Q658" s="27">
        <f t="shared" si="141"/>
        <v>9.1193054757597189E-2</v>
      </c>
      <c r="R658" s="27">
        <f t="shared" si="141"/>
        <v>8.9872834352323586E-2</v>
      </c>
      <c r="S658" s="27">
        <f t="shared" si="141"/>
        <v>8.0131492579011976E-2</v>
      </c>
      <c r="T658" s="27">
        <f t="shared" si="141"/>
        <v>8.1320176749873491E-2</v>
      </c>
      <c r="U658" s="27">
        <f t="shared" si="141"/>
        <v>8.1755769683812693E-2</v>
      </c>
      <c r="V658" s="27">
        <f t="shared" si="141"/>
        <v>8.1947417915130535E-2</v>
      </c>
      <c r="W658" s="27">
        <f t="shared" si="141"/>
        <v>8.2290673772656878E-2</v>
      </c>
      <c r="X658" s="27">
        <f t="shared" si="141"/>
        <v>8.2464156515144993E-2</v>
      </c>
      <c r="Y658" s="27">
        <f t="shared" si="141"/>
        <v>8.2329714897169684E-2</v>
      </c>
      <c r="Z658" s="27">
        <f t="shared" si="141"/>
        <v>8.2194256790838402E-2</v>
      </c>
      <c r="AA658" s="27">
        <f t="shared" si="141"/>
        <v>8.2115355994907518E-2</v>
      </c>
      <c r="AB658" s="27">
        <f t="shared" si="141"/>
        <v>8.2690027423312107E-2</v>
      </c>
      <c r="AC658" s="27">
        <f t="shared" si="141"/>
        <v>8.296009212239043E-2</v>
      </c>
      <c r="AD658" s="27">
        <f t="shared" si="141"/>
        <v>8.3648081672890048E-2</v>
      </c>
      <c r="AE658" s="27">
        <f t="shared" si="141"/>
        <v>8.441591669226077E-2</v>
      </c>
      <c r="AF658" s="27">
        <f t="shared" si="141"/>
        <v>8.5631430031798308E-2</v>
      </c>
      <c r="AG658" s="27">
        <f t="shared" si="141"/>
        <v>8.7044176273065529E-2</v>
      </c>
      <c r="AH658" s="27">
        <f t="shared" si="141"/>
        <v>8.7729449451354205E-2</v>
      </c>
      <c r="AI658" s="27">
        <f t="shared" si="141"/>
        <v>8.8388337904653738E-2</v>
      </c>
      <c r="AJ658" s="27">
        <f t="shared" si="141"/>
        <v>8.9261287415006552E-2</v>
      </c>
      <c r="AK658" s="27">
        <f t="shared" si="141"/>
        <v>9.0084596913497461E-2</v>
      </c>
      <c r="AL658" s="27">
        <f t="shared" si="141"/>
        <v>9.113081957033374E-2</v>
      </c>
      <c r="AM658" s="27">
        <f t="shared" si="141"/>
        <v>9.2061153664707532E-2</v>
      </c>
      <c r="AN658" s="27">
        <f t="shared" si="141"/>
        <v>9.3353826186487521E-2</v>
      </c>
      <c r="AO658" s="27">
        <f t="shared" si="141"/>
        <v>9.4629182446879845E-2</v>
      </c>
      <c r="AP658" s="27">
        <f t="shared" si="141"/>
        <v>9.5933528572989299E-2</v>
      </c>
      <c r="AQ658" s="27">
        <f t="shared" si="141"/>
        <v>9.7279241540805181E-2</v>
      </c>
      <c r="AR658" s="27">
        <f t="shared" si="141"/>
        <v>9.8691383532743496E-2</v>
      </c>
      <c r="AS658" s="27">
        <f t="shared" si="141"/>
        <v>0.10030777547351701</v>
      </c>
      <c r="AT658" s="27">
        <f t="shared" si="141"/>
        <v>0.10050923080261732</v>
      </c>
      <c r="AU658" s="27">
        <f t="shared" si="141"/>
        <v>0.10048374921216208</v>
      </c>
      <c r="AV658" s="27">
        <f t="shared" si="141"/>
        <v>0.10047210309477214</v>
      </c>
      <c r="AW658" s="27">
        <f t="shared" si="141"/>
        <v>0.10039130543656628</v>
      </c>
      <c r="AY658" s="79"/>
      <c r="AZ658" s="79"/>
    </row>
    <row r="659" spans="1:52" x14ac:dyDescent="0.25">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3.7923788015899955E-2</v>
      </c>
      <c r="M659" s="27">
        <f t="shared" si="141"/>
        <v>3.794079990159023E-2</v>
      </c>
      <c r="N659" s="27">
        <f t="shared" si="141"/>
        <v>3.7592474284510076E-2</v>
      </c>
      <c r="O659" s="27">
        <f t="shared" si="141"/>
        <v>3.7023578211438569E-2</v>
      </c>
      <c r="P659" s="27">
        <f t="shared" si="141"/>
        <v>3.6243206089281201E-2</v>
      </c>
      <c r="Q659" s="27">
        <f t="shared" si="141"/>
        <v>3.567656938754183E-2</v>
      </c>
      <c r="R659" s="27">
        <f t="shared" si="141"/>
        <v>3.5160072434777256E-2</v>
      </c>
      <c r="S659" s="27">
        <f t="shared" si="141"/>
        <v>3.1349062302184247E-2</v>
      </c>
      <c r="T659" s="27">
        <f t="shared" si="141"/>
        <v>3.1814099616860686E-2</v>
      </c>
      <c r="U659" s="27">
        <f t="shared" si="141"/>
        <v>3.1984512391975112E-2</v>
      </c>
      <c r="V659" s="27">
        <f t="shared" si="141"/>
        <v>3.2059489060327608E-2</v>
      </c>
      <c r="W659" s="27">
        <f t="shared" si="141"/>
        <v>3.2193777701620192E-2</v>
      </c>
      <c r="X659" s="27">
        <f t="shared" si="141"/>
        <v>3.2261647662949706E-2</v>
      </c>
      <c r="Y659" s="27">
        <f t="shared" si="141"/>
        <v>3.2209051379986933E-2</v>
      </c>
      <c r="Z659" s="27">
        <f t="shared" si="141"/>
        <v>3.2156057426198696E-2</v>
      </c>
      <c r="AA659" s="27">
        <f t="shared" si="141"/>
        <v>3.2125189837342923E-2</v>
      </c>
      <c r="AB659" s="27">
        <f t="shared" si="141"/>
        <v>3.2350012935384892E-2</v>
      </c>
      <c r="AC659" s="27">
        <f t="shared" si="141"/>
        <v>3.2455667713606806E-2</v>
      </c>
      <c r="AD659" s="27">
        <f t="shared" si="141"/>
        <v>3.2724823155340255E-2</v>
      </c>
      <c r="AE659" s="27">
        <f t="shared" si="141"/>
        <v>3.302521576111029E-2</v>
      </c>
      <c r="AF659" s="27">
        <f t="shared" si="141"/>
        <v>3.3500749189777246E-2</v>
      </c>
      <c r="AG659" s="27">
        <f t="shared" si="141"/>
        <v>3.4053444122933429E-2</v>
      </c>
      <c r="AH659" s="27">
        <f t="shared" si="141"/>
        <v>3.4321536864860155E-2</v>
      </c>
      <c r="AI659" s="27">
        <f t="shared" si="141"/>
        <v>3.457930736816521E-2</v>
      </c>
      <c r="AJ659" s="27">
        <f t="shared" si="141"/>
        <v>3.4920822891038157E-2</v>
      </c>
      <c r="AK659" s="27">
        <f t="shared" si="141"/>
        <v>3.5242918236219972E-2</v>
      </c>
      <c r="AL659" s="27">
        <f t="shared" si="141"/>
        <v>3.565222172222178E-2</v>
      </c>
      <c r="AM659" s="27">
        <f t="shared" si="141"/>
        <v>3.6016187256217198E-2</v>
      </c>
      <c r="AN659" s="27">
        <f t="shared" si="141"/>
        <v>3.6521906919202943E-2</v>
      </c>
      <c r="AO659" s="27">
        <f t="shared" si="141"/>
        <v>3.7020852110135179E-2</v>
      </c>
      <c r="AP659" s="27">
        <f t="shared" si="141"/>
        <v>3.7531138723487602E-2</v>
      </c>
      <c r="AQ659" s="27">
        <f t="shared" si="141"/>
        <v>3.8057608882861187E-2</v>
      </c>
      <c r="AR659" s="27">
        <f t="shared" si="141"/>
        <v>3.86100674214458E-2</v>
      </c>
      <c r="AS659" s="27">
        <f t="shared" si="141"/>
        <v>3.9242432675419991E-2</v>
      </c>
      <c r="AT659" s="27">
        <f t="shared" si="141"/>
        <v>3.9321246078987203E-2</v>
      </c>
      <c r="AU659" s="27">
        <f t="shared" si="141"/>
        <v>3.9311277164880767E-2</v>
      </c>
      <c r="AV659" s="27">
        <f t="shared" si="141"/>
        <v>3.9306720967961367E-2</v>
      </c>
      <c r="AW659" s="27">
        <f t="shared" si="141"/>
        <v>3.9275111288178247E-2</v>
      </c>
      <c r="AY659" s="79"/>
      <c r="AZ659" s="79"/>
    </row>
    <row r="660" spans="1:52" x14ac:dyDescent="0.25">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0.33450793008613727</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0.36607496135357975</v>
      </c>
      <c r="S660" s="27">
        <f t="shared" si="141"/>
        <v>0.3513244326937256</v>
      </c>
      <c r="T660" s="27">
        <f t="shared" si="141"/>
        <v>0.36129485217399038</v>
      </c>
      <c r="U660" s="27">
        <f t="shared" si="141"/>
        <v>0.36971919193734865</v>
      </c>
      <c r="V660" s="27">
        <f t="shared" si="141"/>
        <v>0.37765549017976352</v>
      </c>
      <c r="W660" s="27">
        <f t="shared" si="141"/>
        <v>0.38606521724231002</v>
      </c>
      <c r="X660" s="27">
        <f t="shared" si="141"/>
        <v>0.39415739256933385</v>
      </c>
      <c r="Y660" s="27">
        <f t="shared" si="141"/>
        <v>0.40136222552476242</v>
      </c>
      <c r="Z660" s="27">
        <f t="shared" si="141"/>
        <v>0.4084411828633559</v>
      </c>
      <c r="AA660" s="27">
        <f t="shared" si="141"/>
        <v>0.41554585769628438</v>
      </c>
      <c r="AB660" s="27">
        <f t="shared" si="141"/>
        <v>0.42433720571729061</v>
      </c>
      <c r="AC660" s="27">
        <f t="shared" si="141"/>
        <v>0.43221026242499966</v>
      </c>
      <c r="AD660" s="27">
        <f t="shared" si="141"/>
        <v>0.44132410161661811</v>
      </c>
      <c r="AE660" s="27">
        <f t="shared" si="141"/>
        <v>0.4507567081830976</v>
      </c>
      <c r="AF660" s="27">
        <f t="shared" si="141"/>
        <v>0.46162911738095824</v>
      </c>
      <c r="AG660" s="27">
        <f t="shared" si="141"/>
        <v>0.47325598618388309</v>
      </c>
      <c r="AH660" s="27">
        <f t="shared" si="141"/>
        <v>0.4827883532678468</v>
      </c>
      <c r="AI660" s="27">
        <f t="shared" si="141"/>
        <v>0.49234599547233626</v>
      </c>
      <c r="AJ660" s="27">
        <f t="shared" si="141"/>
        <v>0.50270736613247102</v>
      </c>
      <c r="AK660" s="27">
        <f t="shared" si="141"/>
        <v>0.51304348129567745</v>
      </c>
      <c r="AL660" s="27">
        <f t="shared" si="141"/>
        <v>0.52426733625916189</v>
      </c>
      <c r="AM660" s="27">
        <f t="shared" si="141"/>
        <v>0.53526214768117875</v>
      </c>
      <c r="AN660" s="27">
        <f t="shared" si="141"/>
        <v>0.54768796647792339</v>
      </c>
      <c r="AO660" s="27">
        <f t="shared" si="141"/>
        <v>0.56026774471009355</v>
      </c>
      <c r="AP660" s="27">
        <f t="shared" si="141"/>
        <v>0.57317222813050317</v>
      </c>
      <c r="AQ660" s="27">
        <f t="shared" si="141"/>
        <v>0.58645940885908054</v>
      </c>
      <c r="AR660" s="27">
        <f t="shared" si="141"/>
        <v>0.60023898528070463</v>
      </c>
      <c r="AS660" s="27">
        <f t="shared" si="141"/>
        <v>0.61506604816862342</v>
      </c>
      <c r="AT660" s="27">
        <f t="shared" si="141"/>
        <v>0.62466302454053602</v>
      </c>
      <c r="AU660" s="27">
        <f t="shared" si="141"/>
        <v>0.63346164694077634</v>
      </c>
      <c r="AV660" s="27">
        <f t="shared" si="141"/>
        <v>0.64239231479762804</v>
      </c>
      <c r="AW660" s="27">
        <f t="shared" si="141"/>
        <v>0.65111900498696662</v>
      </c>
      <c r="AY660" s="79"/>
      <c r="AZ660" s="79"/>
    </row>
    <row r="661" spans="1:52" x14ac:dyDescent="0.25">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1.7641159598844758</v>
      </c>
      <c r="P661" s="27">
        <f t="shared" si="141"/>
        <v>1.7411735022142167</v>
      </c>
      <c r="Q661" s="27">
        <f t="shared" si="141"/>
        <v>1.7315152516158581</v>
      </c>
      <c r="R661" s="27">
        <f t="shared" si="141"/>
        <v>1.7240481490859689</v>
      </c>
      <c r="S661" s="27">
        <f t="shared" si="141"/>
        <v>1.4765381650731566</v>
      </c>
      <c r="T661" s="27">
        <f t="shared" si="141"/>
        <v>1.5360965677893541</v>
      </c>
      <c r="U661" s="27">
        <f t="shared" si="141"/>
        <v>1.5741024562473178</v>
      </c>
      <c r="V661" s="27">
        <f t="shared" si="141"/>
        <v>1.6051397901416917</v>
      </c>
      <c r="W661" s="27">
        <f t="shared" si="141"/>
        <v>1.6408050922270412</v>
      </c>
      <c r="X661" s="27">
        <f t="shared" si="141"/>
        <v>1.6715308332573406</v>
      </c>
      <c r="Y661" s="27">
        <f t="shared" si="141"/>
        <v>1.6937089465743533</v>
      </c>
      <c r="Z661" s="27">
        <f t="shared" ref="L661:AW663" si="142">Z1426</f>
        <v>1.7166052445178333</v>
      </c>
      <c r="AA661" s="27">
        <f t="shared" si="142"/>
        <v>1.7420839707309372</v>
      </c>
      <c r="AB661" s="27">
        <f t="shared" si="142"/>
        <v>1.7893892676148484</v>
      </c>
      <c r="AC661" s="27">
        <f t="shared" si="142"/>
        <v>1.828264209477662</v>
      </c>
      <c r="AD661" s="27">
        <f t="shared" si="142"/>
        <v>1.8815865579703432</v>
      </c>
      <c r="AE661" s="27">
        <f t="shared" si="142"/>
        <v>1.9386596655264206</v>
      </c>
      <c r="AF661" s="27">
        <f t="shared" si="142"/>
        <v>2.0120280805098902</v>
      </c>
      <c r="AG661" s="27">
        <f t="shared" si="142"/>
        <v>2.0937559003032562</v>
      </c>
      <c r="AH661" s="27">
        <f t="shared" si="142"/>
        <v>2.152165815375505</v>
      </c>
      <c r="AI661" s="27">
        <f t="shared" si="142"/>
        <v>2.2108394841137309</v>
      </c>
      <c r="AJ661" s="27">
        <f t="shared" si="142"/>
        <v>2.2783102512928846</v>
      </c>
      <c r="AK661" s="27">
        <f t="shared" si="142"/>
        <v>2.3454348377745018</v>
      </c>
      <c r="AL661" s="27">
        <f t="shared" si="142"/>
        <v>2.4221050334174183</v>
      </c>
      <c r="AM661" s="27">
        <f t="shared" si="142"/>
        <v>2.4961923885732098</v>
      </c>
      <c r="AN661" s="27">
        <f t="shared" si="142"/>
        <v>2.5854095684242697</v>
      </c>
      <c r="AO661" s="27">
        <f t="shared" si="142"/>
        <v>2.6759759760579005</v>
      </c>
      <c r="AP661" s="27">
        <f t="shared" si="142"/>
        <v>2.7696965255717316</v>
      </c>
      <c r="AQ661" s="27">
        <f t="shared" si="142"/>
        <v>2.8671529198341865</v>
      </c>
      <c r="AR661" s="27">
        <f t="shared" si="142"/>
        <v>2.9694530104266339</v>
      </c>
      <c r="AS661" s="27">
        <f t="shared" si="142"/>
        <v>3.0822253944449796</v>
      </c>
      <c r="AT661" s="27">
        <f t="shared" si="142"/>
        <v>3.1406129678118302</v>
      </c>
      <c r="AU661" s="27">
        <f t="shared" si="142"/>
        <v>3.190955820128321</v>
      </c>
      <c r="AV661" s="27">
        <f t="shared" si="142"/>
        <v>3.242887973994748</v>
      </c>
      <c r="AW661" s="27">
        <f t="shared" si="142"/>
        <v>3.2929911635625113</v>
      </c>
      <c r="AY661" s="79"/>
      <c r="AZ661" s="79"/>
    </row>
    <row r="662" spans="1:52" x14ac:dyDescent="0.25">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1.3937830420255733E-2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1.4638518028905246E-2</v>
      </c>
      <c r="T662" s="27">
        <f t="shared" si="142"/>
        <v>1.505395217391628E-2</v>
      </c>
      <c r="U662" s="27">
        <f t="shared" si="142"/>
        <v>1.5404966330722875E-2</v>
      </c>
      <c r="V662" s="27">
        <f t="shared" si="142"/>
        <v>1.5735645424156824E-2</v>
      </c>
      <c r="W662" s="27">
        <f t="shared" si="142"/>
        <v>1.6086050718429598E-2</v>
      </c>
      <c r="X662" s="27">
        <f t="shared" si="142"/>
        <v>1.642322469038893E-2</v>
      </c>
      <c r="Y662" s="27">
        <f t="shared" si="142"/>
        <v>1.6723426063531784E-2</v>
      </c>
      <c r="Z662" s="27">
        <f t="shared" si="142"/>
        <v>1.7018382619306511E-2</v>
      </c>
      <c r="AA662" s="27">
        <f t="shared" si="142"/>
        <v>1.7314410737345198E-2</v>
      </c>
      <c r="AB662" s="27">
        <f t="shared" si="142"/>
        <v>1.7680716904887126E-2</v>
      </c>
      <c r="AC662" s="27">
        <f t="shared" si="142"/>
        <v>1.8008760934375E-2</v>
      </c>
      <c r="AD662" s="27">
        <f t="shared" si="142"/>
        <v>1.8388504234025771E-2</v>
      </c>
      <c r="AE662" s="27">
        <f t="shared" si="142"/>
        <v>1.8781529507629086E-2</v>
      </c>
      <c r="AF662" s="27">
        <f t="shared" si="142"/>
        <v>1.9234546557539943E-2</v>
      </c>
      <c r="AG662" s="27">
        <f t="shared" si="142"/>
        <v>1.9718999424328476E-2</v>
      </c>
      <c r="AH662" s="27">
        <f t="shared" si="142"/>
        <v>2.0116181386160299E-2</v>
      </c>
      <c r="AI662" s="27">
        <f t="shared" si="142"/>
        <v>2.0514416478014028E-2</v>
      </c>
      <c r="AJ662" s="27">
        <f t="shared" si="142"/>
        <v>2.0946140255519642E-2</v>
      </c>
      <c r="AK662" s="27">
        <f t="shared" si="142"/>
        <v>2.1376811720653244E-2</v>
      </c>
      <c r="AL662" s="27">
        <f t="shared" si="142"/>
        <v>2.1844472344131772E-2</v>
      </c>
      <c r="AM662" s="27">
        <f t="shared" si="142"/>
        <v>2.2302589486715801E-2</v>
      </c>
      <c r="AN662" s="27">
        <f t="shared" si="142"/>
        <v>2.2820331936580167E-2</v>
      </c>
      <c r="AO662" s="27">
        <f t="shared" si="142"/>
        <v>2.3344489362920589E-2</v>
      </c>
      <c r="AP662" s="27">
        <f t="shared" si="142"/>
        <v>2.3882176172104322E-2</v>
      </c>
      <c r="AQ662" s="27">
        <f t="shared" si="142"/>
        <v>2.443580870246171E-2</v>
      </c>
      <c r="AR662" s="27">
        <f t="shared" si="142"/>
        <v>2.5009957720029383E-2</v>
      </c>
      <c r="AS662" s="27">
        <f t="shared" si="142"/>
        <v>2.5627752007025998E-2</v>
      </c>
      <c r="AT662" s="27">
        <f t="shared" si="142"/>
        <v>2.6027626022522357E-2</v>
      </c>
      <c r="AU662" s="27">
        <f t="shared" si="142"/>
        <v>2.6394235289199042E-2</v>
      </c>
      <c r="AV662" s="27">
        <f t="shared" si="142"/>
        <v>2.6766346449901193E-2</v>
      </c>
      <c r="AW662" s="27">
        <f t="shared" si="142"/>
        <v>2.7129958541123631E-2</v>
      </c>
      <c r="AY662" s="79"/>
      <c r="AZ662" s="79"/>
    </row>
    <row r="663" spans="1:52" x14ac:dyDescent="0.25">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7.3768889900085552E-2</v>
      </c>
      <c r="O663" s="27">
        <f t="shared" si="142"/>
        <v>7.3504831661853232E-2</v>
      </c>
      <c r="P663" s="27">
        <f t="shared" si="142"/>
        <v>7.2548895925592424E-2</v>
      </c>
      <c r="Q663" s="27">
        <f t="shared" si="142"/>
        <v>7.2146468817327475E-2</v>
      </c>
      <c r="R663" s="27">
        <f t="shared" si="142"/>
        <v>7.1835339545248775E-2</v>
      </c>
      <c r="S663" s="27">
        <f t="shared" si="142"/>
        <v>6.1522423544714912E-2</v>
      </c>
      <c r="T663" s="27">
        <f t="shared" si="142"/>
        <v>6.4004023657889819E-2</v>
      </c>
      <c r="U663" s="27">
        <f t="shared" si="142"/>
        <v>6.5587602343638293E-2</v>
      </c>
      <c r="V663" s="27">
        <f t="shared" si="142"/>
        <v>6.688082458923722E-2</v>
      </c>
      <c r="W663" s="27">
        <f t="shared" si="142"/>
        <v>6.8366878842793452E-2</v>
      </c>
      <c r="X663" s="27">
        <f t="shared" si="142"/>
        <v>6.9647118052389267E-2</v>
      </c>
      <c r="Y663" s="27">
        <f t="shared" si="142"/>
        <v>7.0571206107264792E-2</v>
      </c>
      <c r="Z663" s="27">
        <f t="shared" si="142"/>
        <v>7.1525218521576464E-2</v>
      </c>
      <c r="AA663" s="27">
        <f t="shared" si="142"/>
        <v>7.2586832113789121E-2</v>
      </c>
      <c r="AB663" s="27">
        <f t="shared" si="142"/>
        <v>7.4557886150618743E-2</v>
      </c>
      <c r="AC663" s="27">
        <f t="shared" si="142"/>
        <v>7.6177675394902652E-2</v>
      </c>
      <c r="AD663" s="27">
        <f t="shared" si="142"/>
        <v>7.8399439915431052E-2</v>
      </c>
      <c r="AE663" s="27">
        <f t="shared" si="142"/>
        <v>8.0777486063600953E-2</v>
      </c>
      <c r="AF663" s="27">
        <f t="shared" si="142"/>
        <v>8.3834503354578829E-2</v>
      </c>
      <c r="AG663" s="27">
        <f t="shared" si="142"/>
        <v>8.7239829179302425E-2</v>
      </c>
      <c r="AH663" s="27">
        <f t="shared" si="142"/>
        <v>8.9673575640646125E-2</v>
      </c>
      <c r="AI663" s="27">
        <f t="shared" si="142"/>
        <v>9.2118311838072203E-2</v>
      </c>
      <c r="AJ663" s="27">
        <f t="shared" si="142"/>
        <v>9.4929593803870282E-2</v>
      </c>
      <c r="AK663" s="27">
        <f t="shared" si="142"/>
        <v>9.7726451573937681E-2</v>
      </c>
      <c r="AL663" s="27">
        <f t="shared" si="142"/>
        <v>0.10092104305905919</v>
      </c>
      <c r="AM663" s="27">
        <f t="shared" si="142"/>
        <v>0.10400801619055049</v>
      </c>
      <c r="AN663" s="27">
        <f t="shared" si="142"/>
        <v>0.10772539868434468</v>
      </c>
      <c r="AO663" s="27">
        <f t="shared" si="142"/>
        <v>0.11149899900241261</v>
      </c>
      <c r="AP663" s="27">
        <f t="shared" si="142"/>
        <v>0.11540402189882226</v>
      </c>
      <c r="AQ663" s="27">
        <f t="shared" si="142"/>
        <v>0.11946470499309121</v>
      </c>
      <c r="AR663" s="27">
        <f t="shared" si="142"/>
        <v>0.1237272087677765</v>
      </c>
      <c r="AS663" s="27">
        <f t="shared" si="142"/>
        <v>0.1284260581018743</v>
      </c>
      <c r="AT663" s="27">
        <f t="shared" si="142"/>
        <v>0.13085887365882637</v>
      </c>
      <c r="AU663" s="27">
        <f t="shared" si="142"/>
        <v>0.13295649250534683</v>
      </c>
      <c r="AV663" s="27">
        <f t="shared" si="142"/>
        <v>0.13512033224978132</v>
      </c>
      <c r="AW663" s="27">
        <f t="shared" si="142"/>
        <v>0.13720796514843811</v>
      </c>
      <c r="AY663" s="79"/>
      <c r="AZ663" s="79"/>
    </row>
    <row r="664" spans="1:52" x14ac:dyDescent="0.25">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6.6038726306154443</v>
      </c>
      <c r="U664" s="94">
        <f>IF('Net zero activities &amp; levers'!$C$9="Off",'Activity data'!AN47*ttokg*SNEF*NtoN2O*kgtoGg,IF('Net zero activities &amp; levers'!$C$9="On",(('Net zero supporting data'!L157*ttokg*'Net zero supporting data'!L181)+('Net zero supporting data'!L169*ttokg*SNEF))*NtoN2O*kgtoGg,"ERROR"))</f>
        <v>6.6020002997082523</v>
      </c>
      <c r="V664" s="94">
        <f>IF('Net zero activities &amp; levers'!$C$9="Off",'Activity data'!AO47*ttokg*SNEF*NtoN2O*kgtoGg,IF('Net zero activities &amp; levers'!$C$9="On",(('Net zero supporting data'!M157*ttokg*'Net zero supporting data'!M181)+('Net zero supporting data'!M169*ttokg*SNEF))*NtoN2O*kgtoGg,"ERROR"))</f>
        <v>6.6005457366448876</v>
      </c>
      <c r="W664" s="94">
        <f>IF('Net zero activities &amp; levers'!$C$9="Off",'Activity data'!AP47*ttokg*SNEF*NtoN2O*kgtoGg,IF('Net zero activities &amp; levers'!$C$9="On",(('Net zero supporting data'!N157*ttokg*'Net zero supporting data'!N181)+('Net zero supporting data'!N169*ttokg*SNEF))*NtoN2O*kgtoGg,"ERROR"))</f>
        <v>6.5992350562914988</v>
      </c>
      <c r="X664" s="94">
        <f>IF('Net zero activities &amp; levers'!$C$9="Off",'Activity data'!AQ47*ttokg*SNEF*NtoN2O*kgtoGg,IF('Net zero activities &amp; levers'!$C$9="On",(('Net zero supporting data'!O157*ttokg*'Net zero supporting data'!O181)+('Net zero supporting data'!O169*ttokg*SNEF))*NtoN2O*kgtoGg,"ERROR"))</f>
        <v>6.5978486389847708</v>
      </c>
      <c r="Y664" s="94">
        <f>IF('Net zero activities &amp; levers'!$C$9="Off",'Activity data'!AR47*ttokg*SNEF*NtoN2O*kgtoGg,IF('Net zero activities &amp; levers'!$C$9="On",(('Net zero supporting data'!P157*ttokg*'Net zero supporting data'!P181)+('Net zero supporting data'!P169*ttokg*SNEF))*NtoN2O*kgtoGg,"ERROR"))</f>
        <v>6.5965639810393304</v>
      </c>
      <c r="Z664" s="94">
        <f>IF('Net zero activities &amp; levers'!$C$9="Off",'Activity data'!AS47*ttokg*SNEF*NtoN2O*kgtoGg,IF('Net zero activities &amp; levers'!$C$9="On",(('Net zero supporting data'!Q157*ttokg*'Net zero supporting data'!Q181)+('Net zero supporting data'!Q169*ttokg*SNEF))*NtoN2O*kgtoGg,"ERROR"))</f>
        <v>6.5954708141501044</v>
      </c>
      <c r="AA664" s="94">
        <f>IF('Net zero activities &amp; levers'!$C$9="Off",'Activity data'!AT47*ttokg*SNEF*NtoN2O*kgtoGg,IF('Net zero activities &amp; levers'!$C$9="On",(('Net zero supporting data'!R157*ttokg*'Net zero supporting data'!R181)+('Net zero supporting data'!R169*ttokg*SNEF))*NtoN2O*kgtoGg,"ERROR"))</f>
        <v>6.5943979304985572</v>
      </c>
      <c r="AB664" s="94">
        <f>IF('Net zero activities &amp; levers'!$C$9="Off",'Activity data'!AU47*ttokg*SNEF*NtoN2O*kgtoGg,IF('Net zero activities &amp; levers'!$C$9="On",(('Net zero supporting data'!S157*ttokg*'Net zero supporting data'!S181)+('Net zero supporting data'!S169*ttokg*SNEF))*NtoN2O*kgtoGg,"ERROR"))</f>
        <v>6.5933117474876308</v>
      </c>
      <c r="AC664" s="94">
        <f>IF('Net zero activities &amp; levers'!$C$9="Off",'Activity data'!AV47*ttokg*SNEF*NtoN2O*kgtoGg,IF('Net zero activities &amp; levers'!$C$9="On",(('Net zero supporting data'!T157*ttokg*'Net zero supporting data'!T181)+('Net zero supporting data'!T169*ttokg*SNEF))*NtoN2O*kgtoGg,"ERROR"))</f>
        <v>6.5918690289756237</v>
      </c>
      <c r="AD664" s="94">
        <f>IF('Net zero activities &amp; levers'!$C$9="Off",'Activity data'!AW47*ttokg*SNEF*NtoN2O*kgtoGg,IF('Net zero activities &amp; levers'!$C$9="On",(('Net zero supporting data'!U157*ttokg*'Net zero supporting data'!U181)+('Net zero supporting data'!U169*ttokg*SNEF))*NtoN2O*kgtoGg,"ERROR"))</f>
        <v>6.5906148508337079</v>
      </c>
      <c r="AE664" s="94">
        <f>IF('Net zero activities &amp; levers'!$C$9="Off",'Activity data'!AX47*ttokg*SNEF*NtoN2O*kgtoGg,IF('Net zero activities &amp; levers'!$C$9="On",(('Net zero supporting data'!V157*ttokg*'Net zero supporting data'!V181)+('Net zero supporting data'!V169*ttokg*SNEF))*NtoN2O*kgtoGg,"ERROR"))</f>
        <v>6.5891273982698468</v>
      </c>
      <c r="AF664" s="94">
        <f>IF('Net zero activities &amp; levers'!$C$9="Off",'Activity data'!AY47*ttokg*SNEF*NtoN2O*kgtoGg,IF('Net zero activities &amp; levers'!$C$9="On",(('Net zero supporting data'!W157*ttokg*'Net zero supporting data'!W181)+('Net zero supporting data'!W169*ttokg*SNEF))*NtoN2O*kgtoGg,"ERROR"))</f>
        <v>6.5875995086839829</v>
      </c>
      <c r="AG664" s="94">
        <f>IF('Net zero activities &amp; levers'!$C$9="Off",'Activity data'!AZ47*ttokg*SNEF*NtoN2O*kgtoGg,IF('Net zero activities &amp; levers'!$C$9="On",(('Net zero supporting data'!X157*ttokg*'Net zero supporting data'!X181)+('Net zero supporting data'!X169*ttokg*SNEF))*NtoN2O*kgtoGg,"ERROR"))</f>
        <v>6.5858199666465369</v>
      </c>
      <c r="AH664" s="94">
        <f>IF('Net zero activities &amp; levers'!$C$9="Off",'Activity data'!BA47*ttokg*SNEF*NtoN2O*kgtoGg,IF('Net zero activities &amp; levers'!$C$9="On",(('Net zero supporting data'!Y157*ttokg*'Net zero supporting data'!Y181)+('Net zero supporting data'!Y169*ttokg*SNEF))*NtoN2O*kgtoGg,"ERROR"))</f>
        <v>6.5839334830622374</v>
      </c>
      <c r="AI664" s="94">
        <f>IF('Net zero activities &amp; levers'!$C$9="Off",'Activity data'!BB47*ttokg*SNEF*NtoN2O*kgtoGg,IF('Net zero activities &amp; levers'!$C$9="On",(('Net zero supporting data'!Z157*ttokg*'Net zero supporting data'!Z181)+('Net zero supporting data'!Z169*ttokg*SNEF))*NtoN2O*kgtoGg,"ERROR"))</f>
        <v>6.5824663418886864</v>
      </c>
      <c r="AJ664" s="94">
        <f>IF('Net zero activities &amp; levers'!$C$9="Off",'Activity data'!BC47*ttokg*SNEF*NtoN2O*kgtoGg,IF('Net zero activities &amp; levers'!$C$9="On",(('Net zero supporting data'!AA157*ttokg*'Net zero supporting data'!AA181)+('Net zero supporting data'!AA169*ttokg*SNEF))*NtoN2O*kgtoGg,"ERROR"))</f>
        <v>6.5810171831654198</v>
      </c>
      <c r="AK664" s="94">
        <f>IF('Net zero activities &amp; levers'!$C$9="Off",'Activity data'!BD47*ttokg*SNEF*NtoN2O*kgtoGg,IF('Net zero activities &amp; levers'!$C$9="On",(('Net zero supporting data'!AB157*ttokg*'Net zero supporting data'!AB181)+('Net zero supporting data'!AB169*ttokg*SNEF))*NtoN2O*kgtoGg,"ERROR"))</f>
        <v>6.579448658451339</v>
      </c>
      <c r="AL664" s="94">
        <f>IF('Net zero activities &amp; levers'!$C$9="Off",'Activity data'!BE47*ttokg*SNEF*NtoN2O*kgtoGg,IF('Net zero activities &amp; levers'!$C$9="On",(('Net zero supporting data'!AC157*ttokg*'Net zero supporting data'!AC181)+('Net zero supporting data'!AC169*ttokg*SNEF))*NtoN2O*kgtoGg,"ERROR"))</f>
        <v>6.5779106785147636</v>
      </c>
      <c r="AM664" s="94">
        <f>IF('Net zero activities &amp; levers'!$C$9="Off",'Activity data'!BF47*ttokg*SNEF*NtoN2O*kgtoGg,IF('Net zero activities &amp; levers'!$C$9="On",(('Net zero supporting data'!AD157*ttokg*'Net zero supporting data'!AD181)+('Net zero supporting data'!AD169*ttokg*SNEF))*NtoN2O*kgtoGg,"ERROR"))</f>
        <v>6.5762480803267822</v>
      </c>
      <c r="AN664" s="94">
        <f>IF('Net zero activities &amp; levers'!$C$9="Off",'Activity data'!BG47*ttokg*SNEF*NtoN2O*kgtoGg,IF('Net zero activities &amp; levers'!$C$9="On",(('Net zero supporting data'!AE157*ttokg*'Net zero supporting data'!AE181)+('Net zero supporting data'!AE169*ttokg*SNEF))*NtoN2O*kgtoGg,"ERROR"))</f>
        <v>6.5746531158775889</v>
      </c>
      <c r="AO664" s="94">
        <f>IF('Net zero activities &amp; levers'!$C$9="Off",'Activity data'!BH47*ttokg*SNEF*NtoN2O*kgtoGg,IF('Net zero activities &amp; levers'!$C$9="On",(('Net zero supporting data'!AF157*ttokg*'Net zero supporting data'!AF181)+('Net zero supporting data'!AF169*ttokg*SNEF))*NtoN2O*kgtoGg,"ERROR"))</f>
        <v>6.5728549113125228</v>
      </c>
      <c r="AP664" s="94">
        <f>IF('Net zero activities &amp; levers'!$C$9="Off",'Activity data'!BI47*ttokg*SNEF*NtoN2O*kgtoGg,IF('Net zero activities &amp; levers'!$C$9="On",(('Net zero supporting data'!AG157*ttokg*'Net zero supporting data'!AG181)+('Net zero supporting data'!AG169*ttokg*SNEF))*NtoN2O*kgtoGg,"ERROR"))</f>
        <v>6.5710686783120691</v>
      </c>
      <c r="AQ664" s="94">
        <f>IF('Net zero activities &amp; levers'!$C$9="Off",'Activity data'!BJ47*ttokg*SNEF*NtoN2O*kgtoGg,IF('Net zero activities &amp; levers'!$C$9="On",(('Net zero supporting data'!AH157*ttokg*'Net zero supporting data'!AH181)+('Net zero supporting data'!AH169*ttokg*SNEF))*NtoN2O*kgtoGg,"ERROR"))</f>
        <v>6.5692681387611636</v>
      </c>
      <c r="AR664" s="94">
        <f>IF('Net zero activities &amp; levers'!$C$9="Off",'Activity data'!BK47*ttokg*SNEF*NtoN2O*kgtoGg,IF('Net zero activities &amp; levers'!$C$9="On",(('Net zero supporting data'!AI157*ttokg*'Net zero supporting data'!AI181)+('Net zero supporting data'!AI169*ttokg*SNEF))*NtoN2O*kgtoGg,"ERROR"))</f>
        <v>6.5674463585813401</v>
      </c>
      <c r="AS664" s="94">
        <f>IF('Net zero activities &amp; levers'!$C$9="Off",'Activity data'!BL47*ttokg*SNEF*NtoN2O*kgtoGg,IF('Net zero activities &amp; levers'!$C$9="On",(('Net zero supporting data'!AJ157*ttokg*'Net zero supporting data'!AJ181)+('Net zero supporting data'!AJ169*ttokg*SNEF))*NtoN2O*kgtoGg,"ERROR"))</f>
        <v>6.5655895511841793</v>
      </c>
      <c r="AT664" s="94">
        <f>IF('Net zero activities &amp; levers'!$C$9="Off",'Activity data'!BM47*ttokg*SNEF*NtoN2O*kgtoGg,IF('Net zero activities &amp; levers'!$C$9="On",(('Net zero supporting data'!AK157*ttokg*'Net zero supporting data'!AK181)+('Net zero supporting data'!AK169*ttokg*SNEF))*NtoN2O*kgtoGg,"ERROR"))</f>
        <v>6.563622195406432</v>
      </c>
      <c r="AU664" s="94">
        <f>IF('Net zero activities &amp; levers'!$C$9="Off",'Activity data'!BN47*ttokg*SNEF*NtoN2O*kgtoGg,IF('Net zero activities &amp; levers'!$C$9="On",(('Net zero supporting data'!AL157*ttokg*'Net zero supporting data'!AL181)+('Net zero supporting data'!AL169*ttokg*SNEF))*NtoN2O*kgtoGg,"ERROR"))</f>
        <v>6.5624320815905026</v>
      </c>
      <c r="AV664" s="94">
        <f>IF('Net zero activities &amp; levers'!$C$9="Off",'Activity data'!BO47*ttokg*SNEF*NtoN2O*kgtoGg,IF('Net zero activities &amp; levers'!$C$9="On",(('Net zero supporting data'!AM157*ttokg*'Net zero supporting data'!AM181)+('Net zero supporting data'!AM169*ttokg*SNEF))*NtoN2O*kgtoGg,"ERROR"))</f>
        <v>6.5613664431071133</v>
      </c>
      <c r="AW664" s="94">
        <f>IF('Net zero activities &amp; levers'!$C$9="Off",'Activity data'!BP47*ttokg*SNEF*NtoN2O*kgtoGg,IF('Net zero activities &amp; levers'!$C$9="On",(('Net zero supporting data'!AN157*ttokg*'Net zero supporting data'!AN181)+('Net zero supporting data'!AN169*ttokg*SNEF))*NtoN2O*kgtoGg,"ERROR"))</f>
        <v>6.5602928481299632</v>
      </c>
      <c r="AY664" s="79"/>
      <c r="AZ664" s="79"/>
    </row>
    <row r="665" spans="1:52" x14ac:dyDescent="0.25">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4.3585559362061953E-2</v>
      </c>
      <c r="U665" s="94">
        <f>IF('Net zero activities &amp; levers'!$C$9="Off",'Activity data'!AN48*ttokg*SNEF*NtoN2O*kgtoGg,IF('Net zero activities &amp; levers'!$C$9="On",(('Net zero supporting data'!L158*ttokg*'Net zero supporting data'!L182)+('Net zero supporting data'!L170*ttokg*ONEF))*NtoN2O*kgtoGg,"ERROR"))</f>
        <v>4.3573201978074474E-2</v>
      </c>
      <c r="V665" s="94">
        <f>IF('Net zero activities &amp; levers'!$C$9="Off",'Activity data'!AO48*ttokg*SNEF*NtoN2O*kgtoGg,IF('Net zero activities &amp; levers'!$C$9="On",(('Net zero supporting data'!M158*ttokg*'Net zero supporting data'!M182)+('Net zero supporting data'!M170*ttokg*ONEF))*NtoN2O*kgtoGg,"ERROR"))</f>
        <v>4.3563601861856267E-2</v>
      </c>
      <c r="W665" s="94">
        <f>IF('Net zero activities &amp; levers'!$C$9="Off",'Activity data'!AP48*ttokg*SNEF*NtoN2O*kgtoGg,IF('Net zero activities &amp; levers'!$C$9="On",(('Net zero supporting data'!N158*ttokg*'Net zero supporting data'!N182)+('Net zero supporting data'!N170*ttokg*ONEF))*NtoN2O*kgtoGg,"ERROR"))</f>
        <v>4.3554951371523903E-2</v>
      </c>
      <c r="X665" s="94">
        <f>IF('Net zero activities &amp; levers'!$C$9="Off",'Activity data'!AQ48*ttokg*SNEF*NtoN2O*kgtoGg,IF('Net zero activities &amp; levers'!$C$9="On",(('Net zero supporting data'!O158*ttokg*'Net zero supporting data'!O182)+('Net zero supporting data'!O170*ttokg*ONEF))*NtoN2O*kgtoGg,"ERROR"))</f>
        <v>4.3545801017299497E-2</v>
      </c>
      <c r="Y665" s="94">
        <f>IF('Net zero activities &amp; levers'!$C$9="Off",'Activity data'!AR48*ttokg*SNEF*NtoN2O*kgtoGg,IF('Net zero activities &amp; levers'!$C$9="On",(('Net zero supporting data'!P158*ttokg*'Net zero supporting data'!P182)+('Net zero supporting data'!P170*ttokg*ONEF))*NtoN2O*kgtoGg,"ERROR"))</f>
        <v>4.3537322274859583E-2</v>
      </c>
      <c r="Z665" s="94">
        <f>IF('Net zero activities &amp; levers'!$C$9="Off",'Activity data'!AS48*ttokg*SNEF*NtoN2O*kgtoGg,IF('Net zero activities &amp; levers'!$C$9="On",(('Net zero supporting data'!Q158*ttokg*'Net zero supporting data'!Q182)+('Net zero supporting data'!Q170*ttokg*ONEF))*NtoN2O*kgtoGg,"ERROR"))</f>
        <v>4.3530107373390685E-2</v>
      </c>
      <c r="AA665" s="94">
        <f>IF('Net zero activities &amp; levers'!$C$9="Off",'Activity data'!AT48*ttokg*SNEF*NtoN2O*kgtoGg,IF('Net zero activities &amp; levers'!$C$9="On",(('Net zero supporting data'!R158*ttokg*'Net zero supporting data'!R182)+('Net zero supporting data'!R170*ttokg*ONEF))*NtoN2O*kgtoGg,"ERROR"))</f>
        <v>4.3523026341290488E-2</v>
      </c>
      <c r="AB665" s="94">
        <f>IF('Net zero activities &amp; levers'!$C$9="Off",'Activity data'!AU48*ttokg*SNEF*NtoN2O*kgtoGg,IF('Net zero activities &amp; levers'!$C$9="On",(('Net zero supporting data'!S158*ttokg*'Net zero supporting data'!S182)+('Net zero supporting data'!S170*ttokg*ONEF))*NtoN2O*kgtoGg,"ERROR"))</f>
        <v>4.351585753341837E-2</v>
      </c>
      <c r="AC665" s="94">
        <f>IF('Net zero activities &amp; levers'!$C$9="Off",'Activity data'!AV48*ttokg*SNEF*NtoN2O*kgtoGg,IF('Net zero activities &amp; levers'!$C$9="On",(('Net zero supporting data'!T158*ttokg*'Net zero supporting data'!T182)+('Net zero supporting data'!T170*ttokg*ONEF))*NtoN2O*kgtoGg,"ERROR"))</f>
        <v>4.3506335591239127E-2</v>
      </c>
      <c r="AD665" s="94">
        <f>IF('Net zero activities &amp; levers'!$C$9="Off",'Activity data'!AW48*ttokg*SNEF*NtoN2O*kgtoGg,IF('Net zero activities &amp; levers'!$C$9="On",(('Net zero supporting data'!U158*ttokg*'Net zero supporting data'!U182)+('Net zero supporting data'!U170*ttokg*ONEF))*NtoN2O*kgtoGg,"ERROR"))</f>
        <v>4.3498058015502487E-2</v>
      </c>
      <c r="AE665" s="94">
        <f>IF('Net zero activities &amp; levers'!$C$9="Off",'Activity data'!AX48*ttokg*SNEF*NtoN2O*kgtoGg,IF('Net zero activities &amp; levers'!$C$9="On",(('Net zero supporting data'!V158*ttokg*'Net zero supporting data'!V182)+('Net zero supporting data'!V170*ttokg*ONEF))*NtoN2O*kgtoGg,"ERROR"))</f>
        <v>4.3488240828581E-2</v>
      </c>
      <c r="AF665" s="94">
        <f>IF('Net zero activities &amp; levers'!$C$9="Off",'Activity data'!AY48*ttokg*SNEF*NtoN2O*kgtoGg,IF('Net zero activities &amp; levers'!$C$9="On",(('Net zero supporting data'!W158*ttokg*'Net zero supporting data'!W182)+('Net zero supporting data'!W170*ttokg*ONEF))*NtoN2O*kgtoGg,"ERROR"))</f>
        <v>4.3478156757314292E-2</v>
      </c>
      <c r="AG665" s="94">
        <f>IF('Net zero activities &amp; levers'!$C$9="Off",'Activity data'!AZ48*ttokg*SNEF*NtoN2O*kgtoGg,IF('Net zero activities &amp; levers'!$C$9="On",(('Net zero supporting data'!X158*ttokg*'Net zero supporting data'!X182)+('Net zero supporting data'!X170*ttokg*ONEF))*NtoN2O*kgtoGg,"ERROR"))</f>
        <v>4.3466411779867153E-2</v>
      </c>
      <c r="AH665" s="94">
        <f>IF('Net zero activities &amp; levers'!$C$9="Off",'Activity data'!BA48*ttokg*SNEF*NtoN2O*kgtoGg,IF('Net zero activities &amp; levers'!$C$9="On",(('Net zero supporting data'!Y158*ttokg*'Net zero supporting data'!Y182)+('Net zero supporting data'!Y170*ttokg*ONEF))*NtoN2O*kgtoGg,"ERROR"))</f>
        <v>4.3453960988210777E-2</v>
      </c>
      <c r="AI665" s="94">
        <f>IF('Net zero activities &amp; levers'!$C$9="Off",'Activity data'!BB48*ttokg*SNEF*NtoN2O*kgtoGg,IF('Net zero activities &amp; levers'!$C$9="On",(('Net zero supporting data'!Z158*ttokg*'Net zero supporting data'!Z182)+('Net zero supporting data'!Z170*ttokg*ONEF))*NtoN2O*kgtoGg,"ERROR"))</f>
        <v>4.344427785646534E-2</v>
      </c>
      <c r="AJ665" s="94">
        <f>IF('Net zero activities &amp; levers'!$C$9="Off",'Activity data'!BC48*ttokg*SNEF*NtoN2O*kgtoGg,IF('Net zero activities &amp; levers'!$C$9="On",(('Net zero supporting data'!AA158*ttokg*'Net zero supporting data'!AA182)+('Net zero supporting data'!AA170*ttokg*ONEF))*NtoN2O*kgtoGg,"ERROR"))</f>
        <v>4.3434713408891774E-2</v>
      </c>
      <c r="AK665" s="94">
        <f>IF('Net zero activities &amp; levers'!$C$9="Off",'Activity data'!BD48*ttokg*SNEF*NtoN2O*kgtoGg,IF('Net zero activities &amp; levers'!$C$9="On",(('Net zero supporting data'!AB158*ttokg*'Net zero supporting data'!AB182)+('Net zero supporting data'!AB170*ttokg*ONEF))*NtoN2O*kgtoGg,"ERROR"))</f>
        <v>4.3424361145778849E-2</v>
      </c>
      <c r="AL665" s="94">
        <f>IF('Net zero activities &amp; levers'!$C$9="Off",'Activity data'!BE48*ttokg*SNEF*NtoN2O*kgtoGg,IF('Net zero activities &amp; levers'!$C$9="On",(('Net zero supporting data'!AC158*ttokg*'Net zero supporting data'!AC182)+('Net zero supporting data'!AC170*ttokg*ONEF))*NtoN2O*kgtoGg,"ERROR"))</f>
        <v>4.3414210478197442E-2</v>
      </c>
      <c r="AM665" s="94">
        <f>IF('Net zero activities &amp; levers'!$C$9="Off",'Activity data'!BF48*ttokg*SNEF*NtoN2O*kgtoGg,IF('Net zero activities &amp; levers'!$C$9="On",(('Net zero supporting data'!AD158*ttokg*'Net zero supporting data'!AD182)+('Net zero supporting data'!AD170*ttokg*ONEF))*NtoN2O*kgtoGg,"ERROR"))</f>
        <v>4.340323733015676E-2</v>
      </c>
      <c r="AN665" s="94">
        <f>IF('Net zero activities &amp; levers'!$C$9="Off",'Activity data'!BG48*ttokg*SNEF*NtoN2O*kgtoGg,IF('Net zero activities &amp; levers'!$C$9="On",(('Net zero supporting data'!AE158*ttokg*'Net zero supporting data'!AE182)+('Net zero supporting data'!AE170*ttokg*ONEF))*NtoN2O*kgtoGg,"ERROR"))</f>
        <v>4.3392710564792096E-2</v>
      </c>
      <c r="AO665" s="94">
        <f>IF('Net zero activities &amp; levers'!$C$9="Off",'Activity data'!BH48*ttokg*SNEF*NtoN2O*kgtoGg,IF('Net zero activities &amp; levers'!$C$9="On",(('Net zero supporting data'!AF158*ttokg*'Net zero supporting data'!AF182)+('Net zero supporting data'!AF170*ttokg*ONEF))*NtoN2O*kgtoGg,"ERROR"))</f>
        <v>4.3380842414662654E-2</v>
      </c>
      <c r="AP665" s="94">
        <f>IF('Net zero activities &amp; levers'!$C$9="Off",'Activity data'!BI48*ttokg*SNEF*NtoN2O*kgtoGg,IF('Net zero activities &amp; levers'!$C$9="On",(('Net zero supporting data'!AG158*ttokg*'Net zero supporting data'!AG182)+('Net zero supporting data'!AG170*ttokg*ONEF))*NtoN2O*kgtoGg,"ERROR"))</f>
        <v>4.3369053276859658E-2</v>
      </c>
      <c r="AQ665" s="94">
        <f>IF('Net zero activities &amp; levers'!$C$9="Off",'Activity data'!BJ48*ttokg*SNEF*NtoN2O*kgtoGg,IF('Net zero activities &amp; levers'!$C$9="On",(('Net zero supporting data'!AH158*ttokg*'Net zero supporting data'!AH182)+('Net zero supporting data'!AH170*ttokg*ONEF))*NtoN2O*kgtoGg,"ERROR"))</f>
        <v>4.33571697158237E-2</v>
      </c>
      <c r="AR665" s="94">
        <f>IF('Net zero activities &amp; levers'!$C$9="Off",'Activity data'!BK48*ttokg*SNEF*NtoN2O*kgtoGg,IF('Net zero activities &amp; levers'!$C$9="On",(('Net zero supporting data'!AI158*ttokg*'Net zero supporting data'!AI182)+('Net zero supporting data'!AI170*ttokg*ONEF))*NtoN2O*kgtoGg,"ERROR"))</f>
        <v>4.3345145966636849E-2</v>
      </c>
      <c r="AS665" s="94">
        <f>IF('Net zero activities &amp; levers'!$C$9="Off",'Activity data'!BL48*ttokg*SNEF*NtoN2O*kgtoGg,IF('Net zero activities &amp; levers'!$C$9="On",(('Net zero supporting data'!AJ158*ttokg*'Net zero supporting data'!AJ182)+('Net zero supporting data'!AJ170*ttokg*ONEF))*NtoN2O*kgtoGg,"ERROR"))</f>
        <v>4.3332891037815582E-2</v>
      </c>
      <c r="AT665" s="94">
        <f>IF('Net zero activities &amp; levers'!$C$9="Off",'Activity data'!BM48*ttokg*SNEF*NtoN2O*kgtoGg,IF('Net zero activities &amp; levers'!$C$9="On",(('Net zero supporting data'!AK158*ttokg*'Net zero supporting data'!AK182)+('Net zero supporting data'!AK170*ttokg*ONEF))*NtoN2O*kgtoGg,"ERROR"))</f>
        <v>4.3319906489682453E-2</v>
      </c>
      <c r="AU665" s="94">
        <f>IF('Net zero activities &amp; levers'!$C$9="Off",'Activity data'!BN48*ttokg*SNEF*NtoN2O*kgtoGg,IF('Net zero activities &amp; levers'!$C$9="On",(('Net zero supporting data'!AL158*ttokg*'Net zero supporting data'!AL182)+('Net zero supporting data'!AL170*ttokg*ONEF))*NtoN2O*kgtoGg,"ERROR"))</f>
        <v>4.3312051738497316E-2</v>
      </c>
      <c r="AV665" s="94">
        <f>IF('Net zero activities &amp; levers'!$C$9="Off",'Activity data'!BO48*ttokg*SNEF*NtoN2O*kgtoGg,IF('Net zero activities &amp; levers'!$C$9="On",(('Net zero supporting data'!AM158*ttokg*'Net zero supporting data'!AM182)+('Net zero supporting data'!AM170*ttokg*ONEF))*NtoN2O*kgtoGg,"ERROR"))</f>
        <v>4.3305018524506952E-2</v>
      </c>
      <c r="AW665" s="94">
        <f>IF('Net zero activities &amp; levers'!$C$9="Off",'Activity data'!BP48*ttokg*SNEF*NtoN2O*kgtoGg,IF('Net zero activities &amp; levers'!$C$9="On",(('Net zero supporting data'!AN158*ttokg*'Net zero supporting data'!AN182)+('Net zero supporting data'!AN170*ttokg*ONEF))*NtoN2O*kgtoGg,"ERROR"))</f>
        <v>4.329793279765777E-2</v>
      </c>
      <c r="AY665" s="79"/>
      <c r="AZ665" s="79"/>
    </row>
    <row r="666" spans="1:52" x14ac:dyDescent="0.25">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2.9687836447274525</v>
      </c>
      <c r="U666" s="27">
        <f t="shared" si="144"/>
        <v>2.9827616944621238</v>
      </c>
      <c r="V666" s="27">
        <f t="shared" si="144"/>
        <v>2.9936208619115394</v>
      </c>
      <c r="W666" s="27">
        <f t="shared" si="144"/>
        <v>3.0034058604369305</v>
      </c>
      <c r="X666" s="27">
        <f t="shared" si="144"/>
        <v>3.0137562797949689</v>
      </c>
      <c r="Y666" s="27">
        <f t="shared" si="144"/>
        <v>3.0233470057635605</v>
      </c>
      <c r="Z666" s="27">
        <f t="shared" si="144"/>
        <v>3.0315081385458087</v>
      </c>
      <c r="AA666" s="27">
        <f t="shared" si="144"/>
        <v>3.0395178450475924</v>
      </c>
      <c r="AB666" s="27">
        <f t="shared" si="144"/>
        <v>3.0476268390770955</v>
      </c>
      <c r="AC666" s="27">
        <f t="shared" si="144"/>
        <v>3.0583975799950118</v>
      </c>
      <c r="AD666" s="27">
        <f t="shared" si="144"/>
        <v>3.0677607563312392</v>
      </c>
      <c r="AE666" s="27">
        <f t="shared" si="144"/>
        <v>3.0788654632159864</v>
      </c>
      <c r="AF666" s="27">
        <f t="shared" si="144"/>
        <v>3.0902720562163175</v>
      </c>
      <c r="AG666" s="27">
        <f t="shared" si="144"/>
        <v>3.1035573825487459</v>
      </c>
      <c r="AH666" s="27">
        <f t="shared" si="144"/>
        <v>3.1176410903290788</v>
      </c>
      <c r="AI666" s="27">
        <f t="shared" si="144"/>
        <v>3.1285941607574355</v>
      </c>
      <c r="AJ666" s="27">
        <f t="shared" si="144"/>
        <v>3.1394129816343725</v>
      </c>
      <c r="AK666" s="27">
        <f t="shared" si="144"/>
        <v>3.1511229397295222</v>
      </c>
      <c r="AL666" s="27">
        <f t="shared" si="144"/>
        <v>3.1626048631234003</v>
      </c>
      <c r="AM666" s="27">
        <f t="shared" si="144"/>
        <v>3.175017134945163</v>
      </c>
      <c r="AN666" s="27">
        <f t="shared" si="144"/>
        <v>3.1869244811894806</v>
      </c>
      <c r="AO666" s="27">
        <f t="shared" si="144"/>
        <v>3.2003491342500197</v>
      </c>
      <c r="AP666" s="27">
        <f t="shared" si="144"/>
        <v>3.2136844125505233</v>
      </c>
      <c r="AQ666" s="27">
        <f t="shared" si="144"/>
        <v>3.2271264976515699</v>
      </c>
      <c r="AR666" s="27">
        <f t="shared" si="144"/>
        <v>3.2407271565208888</v>
      </c>
      <c r="AS666" s="27">
        <f t="shared" si="144"/>
        <v>3.2545893141371054</v>
      </c>
      <c r="AT666" s="27">
        <f t="shared" si="144"/>
        <v>3.2692767803331204</v>
      </c>
      <c r="AU666" s="27">
        <f t="shared" si="144"/>
        <v>3.2781616788545787</v>
      </c>
      <c r="AV666" s="27">
        <f t="shared" si="144"/>
        <v>3.2861172959213882</v>
      </c>
      <c r="AW666" s="27">
        <f t="shared" si="144"/>
        <v>3.2941323128865223</v>
      </c>
      <c r="AY666" s="79"/>
      <c r="AZ666" s="79"/>
    </row>
    <row r="667" spans="1:52" x14ac:dyDescent="0.25">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0.31968010861233076</v>
      </c>
      <c r="T667" s="94">
        <f>IF('Net zero activities &amp; levers'!$C$9="Off",'Activity data'!AM50*ManureNEF*NtoN2O*kgtoGg,IF('Net zero activities &amp; levers'!$C$9="On",(('Net zero supporting data'!K159*'Net zero supporting data'!K183)+('Net zero supporting data'!K171*ManureNEF))*NtoN2O*kgtoGg,"ERROR"))</f>
        <v>0.32392765614215169</v>
      </c>
      <c r="U667" s="94">
        <f>IF('Net zero activities &amp; levers'!$C$9="Off",'Activity data'!AN50*ManureNEF*NtoN2O*kgtoGg,IF('Net zero activities &amp; levers'!$C$9="On",(('Net zero supporting data'!L159*'Net zero supporting data'!L183)+('Net zero supporting data'!L171*ManureNEF))*NtoN2O*kgtoGg,"ERROR"))</f>
        <v>0.32739617845871238</v>
      </c>
      <c r="V667" s="94">
        <f>IF('Net zero activities &amp; levers'!$C$9="Off",'Activity data'!AO50*ManureNEF*NtoN2O*kgtoGg,IF('Net zero activities &amp; levers'!$C$9="On",(('Net zero supporting data'!M159*'Net zero supporting data'!M183)+('Net zero supporting data'!M171*ManureNEF))*NtoN2O*kgtoGg,"ERROR"))</f>
        <v>0.33063338453789975</v>
      </c>
      <c r="W667" s="94">
        <f>IF('Net zero activities &amp; levers'!$C$9="Off",'Activity data'!AP50*ManureNEF*NtoN2O*kgtoGg,IF('Net zero activities &amp; levers'!$C$9="On",(('Net zero supporting data'!N159*'Net zero supporting data'!N183)+('Net zero supporting data'!N171*ManureNEF))*NtoN2O*kgtoGg,"ERROR"))</f>
        <v>0.33414639119614431</v>
      </c>
      <c r="X667" s="94">
        <f>IF('Net zero activities &amp; levers'!$C$9="Off",'Activity data'!AQ50*ManureNEF*NtoN2O*kgtoGg,IF('Net zero activities &amp; levers'!$C$9="On",(('Net zero supporting data'!O159*'Net zero supporting data'!O183)+('Net zero supporting data'!O171*ManureNEF))*NtoN2O*kgtoGg,"ERROR"))</f>
        <v>0.33751788695690949</v>
      </c>
      <c r="Y667" s="94">
        <f>IF('Net zero activities &amp; levers'!$C$9="Off",'Activity data'!AR50*ManureNEF*NtoN2O*kgtoGg,IF('Net zero activities &amp; levers'!$C$9="On",(('Net zero supporting data'!P159*'Net zero supporting data'!P183)+('Net zero supporting data'!P171*ManureNEF))*NtoN2O*kgtoGg,"ERROR"))</f>
        <v>0.34040191465491848</v>
      </c>
      <c r="Z667" s="94">
        <f>IF('Net zero activities &amp; levers'!$C$9="Off",'Activity data'!AS50*ManureNEF*NtoN2O*kgtoGg,IF('Net zero activities &amp; levers'!$C$9="On",(('Net zero supporting data'!Q159*'Net zero supporting data'!Q183)+('Net zero supporting data'!Q171*ManureNEF))*NtoN2O*kgtoGg,"ERROR"))</f>
        <v>0.3431942504394786</v>
      </c>
      <c r="AA667" s="94">
        <f>IF('Net zero activities &amp; levers'!$C$9="Off",'Activity data'!AT50*ManureNEF*NtoN2O*kgtoGg,IF('Net zero activities &amp; levers'!$C$9="On",(('Net zero supporting data'!R159*'Net zero supporting data'!R183)+('Net zero supporting data'!R171*ManureNEF))*NtoN2O*kgtoGg,"ERROR"))</f>
        <v>0.34597042855697163</v>
      </c>
      <c r="AB667" s="94">
        <f>IF('Net zero activities &amp; levers'!$C$9="Off",'Activity data'!AU50*ManureNEF*NtoN2O*kgtoGg,IF('Net zero activities &amp; levers'!$C$9="On",(('Net zero supporting data'!S159*'Net zero supporting data'!S183)+('Net zero supporting data'!S171*ManureNEF))*NtoN2O*kgtoGg,"ERROR"))</f>
        <v>0.34957490934386631</v>
      </c>
      <c r="AC667" s="94">
        <f>IF('Net zero activities &amp; levers'!$C$9="Off",'Activity data'!AV50*ManureNEF*NtoN2O*kgtoGg,IF('Net zero activities &amp; levers'!$C$9="On",(('Net zero supporting data'!T159*'Net zero supporting data'!T183)+('Net zero supporting data'!T171*ManureNEF))*NtoN2O*kgtoGg,"ERROR"))</f>
        <v>0.3526702704786846</v>
      </c>
      <c r="AD667" s="94">
        <f>IF('Net zero activities &amp; levers'!$C$9="Off",'Activity data'!AW50*ManureNEF*NtoN2O*kgtoGg,IF('Net zero activities &amp; levers'!$C$9="On",(('Net zero supporting data'!U159*'Net zero supporting data'!U183)+('Net zero supporting data'!U171*ManureNEF))*NtoN2O*kgtoGg,"ERROR"))</f>
        <v>0.3563873295145874</v>
      </c>
      <c r="AE667" s="94">
        <f>IF('Net zero activities &amp; levers'!$C$9="Off",'Activity data'!AX50*ManureNEF*NtoN2O*kgtoGg,IF('Net zero activities &amp; levers'!$C$9="On",(('Net zero supporting data'!V159*'Net zero supporting data'!V183)+('Net zero supporting data'!V171*ManureNEF))*NtoN2O*kgtoGg,"ERROR"))</f>
        <v>0.36025239184903957</v>
      </c>
      <c r="AF667" s="94">
        <f>IF('Net zero activities &amp; levers'!$C$9="Off",'Activity data'!AY50*ManureNEF*NtoN2O*kgtoGg,IF('Net zero activities &amp; levers'!$C$9="On",(('Net zero supporting data'!W159*'Net zero supporting data'!W183)+('Net zero supporting data'!W171*ManureNEF))*NtoN2O*kgtoGg,"ERROR"))</f>
        <v>0.36482462136927823</v>
      </c>
      <c r="AG667" s="94">
        <f>IF('Net zero activities &amp; levers'!$C$9="Off",'Activity data'!AZ50*ManureNEF*NtoN2O*kgtoGg,IF('Net zero activities &amp; levers'!$C$9="On",(('Net zero supporting data'!X159*'Net zero supporting data'!X183)+('Net zero supporting data'!X171*ManureNEF))*NtoN2O*kgtoGg,"ERROR"))</f>
        <v>0.36975202467300455</v>
      </c>
      <c r="AH667" s="94">
        <f>IF('Net zero activities &amp; levers'!$C$9="Off",'Activity data'!BA50*ManureNEF*NtoN2O*kgtoGg,IF('Net zero activities &amp; levers'!$C$9="On",(('Net zero supporting data'!Y159*'Net zero supporting data'!Y183)+('Net zero supporting data'!Y171*ManureNEF))*NtoN2O*kgtoGg,"ERROR"))</f>
        <v>0.37361223702776947</v>
      </c>
      <c r="AI667" s="94">
        <f>IF('Net zero activities &amp; levers'!$C$9="Off",'Activity data'!BB50*ManureNEF*NtoN2O*kgtoGg,IF('Net zero activities &amp; levers'!$C$9="On",(('Net zero supporting data'!Z159*'Net zero supporting data'!Z183)+('Net zero supporting data'!Z171*ManureNEF))*NtoN2O*kgtoGg,"ERROR"))</f>
        <v>0.37747166766354751</v>
      </c>
      <c r="AJ667" s="94">
        <f>IF('Net zero activities &amp; levers'!$C$9="Off",'Activity data'!BC50*ManureNEF*NtoN2O*kgtoGg,IF('Net zero activities &amp; levers'!$C$9="On",(('Net zero supporting data'!AA159*'Net zero supporting data'!AA183)+('Net zero supporting data'!AA171*ManureNEF))*NtoN2O*kgtoGg,"ERROR"))</f>
        <v>0.38171382309222268</v>
      </c>
      <c r="AK667" s="94">
        <f>IF('Net zero activities &amp; levers'!$C$9="Off",'Activity data'!BD50*ManureNEF*NtoN2O*kgtoGg,IF('Net zero activities &amp; levers'!$C$9="On",(('Net zero supporting data'!AB159*'Net zero supporting data'!AB183)+('Net zero supporting data'!AB171*ManureNEF))*NtoN2O*kgtoGg,"ERROR"))</f>
        <v>0.38592596912209542</v>
      </c>
      <c r="AL667" s="94">
        <f>IF('Net zero activities &amp; levers'!$C$9="Off",'Activity data'!BE50*ManureNEF*NtoN2O*kgtoGg,IF('Net zero activities &amp; levers'!$C$9="On",(('Net zero supporting data'!AC159*'Net zero supporting data'!AC183)+('Net zero supporting data'!AC171*ManureNEF))*NtoN2O*kgtoGg,"ERROR"))</f>
        <v>0.39055519096966618</v>
      </c>
      <c r="AM667" s="94">
        <f>IF('Net zero activities &amp; levers'!$C$9="Off",'Activity data'!BF50*ManureNEF*NtoN2O*kgtoGg,IF('Net zero activities &amp; levers'!$C$9="On",(('Net zero supporting data'!AD159*'Net zero supporting data'!AD183)+('Net zero supporting data'!AD171*ManureNEF))*NtoN2O*kgtoGg,"ERROR"))</f>
        <v>0.3950511035425246</v>
      </c>
      <c r="AN667" s="94">
        <f>IF('Net zero activities &amp; levers'!$C$9="Off",'Activity data'!BG50*ManureNEF*NtoN2O*kgtoGg,IF('Net zero activities &amp; levers'!$C$9="On",(('Net zero supporting data'!AE159*'Net zero supporting data'!AE183)+('Net zero supporting data'!AE171*ManureNEF))*NtoN2O*kgtoGg,"ERROR"))</f>
        <v>0.40022355366595341</v>
      </c>
      <c r="AO667" s="94">
        <f>IF('Net zero activities &amp; levers'!$C$9="Off",'Activity data'!BH50*ManureNEF*NtoN2O*kgtoGg,IF('Net zero activities &amp; levers'!$C$9="On",(('Net zero supporting data'!AF159*'Net zero supporting data'!AF183)+('Net zero supporting data'!AF171*ManureNEF))*NtoN2O*kgtoGg,"ERROR"))</f>
        <v>0.40544584963378466</v>
      </c>
      <c r="AP667" s="94">
        <f>IF('Net zero activities &amp; levers'!$C$9="Off",'Activity data'!BI50*ManureNEF*NtoN2O*kgtoGg,IF('Net zero activities &amp; levers'!$C$9="On",(('Net zero supporting data'!AG159*'Net zero supporting data'!AG183)+('Net zero supporting data'!AG171*ManureNEF))*NtoN2O*kgtoGg,"ERROR"))</f>
        <v>0.41079965312136668</v>
      </c>
      <c r="AQ667" s="94">
        <f>IF('Net zero activities &amp; levers'!$C$9="Off",'Activity data'!BJ50*ManureNEF*NtoN2O*kgtoGg,IF('Net zero activities &amp; levers'!$C$9="On",(('Net zero supporting data'!AH159*'Net zero supporting data'!AH183)+('Net zero supporting data'!AH171*ManureNEF))*NtoN2O*kgtoGg,"ERROR"))</f>
        <v>0.41631126436204158</v>
      </c>
      <c r="AR667" s="94">
        <f>IF('Net zero activities &amp; levers'!$C$9="Off",'Activity data'!BK50*ManureNEF*NtoN2O*kgtoGg,IF('Net zero activities &amp; levers'!$C$9="On",(('Net zero supporting data'!AI159*'Net zero supporting data'!AI183)+('Net zero supporting data'!AI171*ManureNEF))*NtoN2O*kgtoGg,"ERROR"))</f>
        <v>0.42203151737939537</v>
      </c>
      <c r="AS667" s="94">
        <f>IF('Net zero activities &amp; levers'!$C$9="Off",'Activity data'!BL50*ManureNEF*NtoN2O*kgtoGg,IF('Net zero activities &amp; levers'!$C$9="On",(('Net zero supporting data'!AJ159*'Net zero supporting data'!AJ183)+('Net zero supporting data'!AJ171*ManureNEF))*NtoN2O*kgtoGg,"ERROR"))</f>
        <v>0.4282251024364947</v>
      </c>
      <c r="AT667" s="94">
        <f>IF('Net zero activities &amp; levers'!$C$9="Off",'Activity data'!BM50*ManureNEF*NtoN2O*kgtoGg,IF('Net zero activities &amp; levers'!$C$9="On",(('Net zero supporting data'!AK159*'Net zero supporting data'!AK183)+('Net zero supporting data'!AK171*ManureNEF))*NtoN2O*kgtoGg,"ERROR"))</f>
        <v>0.43189252550445045</v>
      </c>
      <c r="AU667" s="94">
        <f>IF('Net zero activities &amp; levers'!$C$9="Off",'Activity data'!BN50*ManureNEF*NtoN2O*kgtoGg,IF('Net zero activities &amp; levers'!$C$9="On",(('Net zero supporting data'!AL159*'Net zero supporting data'!AL183)+('Net zero supporting data'!AL171*ManureNEF))*NtoN2O*kgtoGg,"ERROR"))</f>
        <v>0.43516476876819987</v>
      </c>
      <c r="AV667" s="94">
        <f>IF('Net zero activities &amp; levers'!$C$9="Off",'Activity data'!BO50*ManureNEF*NtoN2O*kgtoGg,IF('Net zero activities &amp; levers'!$C$9="On",(('Net zero supporting data'!AM159*'Net zero supporting data'!AM183)+('Net zero supporting data'!AM171*ManureNEF))*NtoN2O*kgtoGg,"ERROR"))</f>
        <v>0.43848615061669027</v>
      </c>
      <c r="AW667" s="94">
        <f>IF('Net zero activities &amp; levers'!$C$9="Off",'Activity data'!BP50*ManureNEF*NtoN2O*kgtoGg,IF('Net zero activities &amp; levers'!$C$9="On",(('Net zero supporting data'!AN159*'Net zero supporting data'!AN183)+('Net zero supporting data'!AN171*ManureNEF))*NtoN2O*kgtoGg,"ERROR"))</f>
        <v>0.44169691910607789</v>
      </c>
      <c r="AY667" s="79"/>
      <c r="AZ667" s="79"/>
    </row>
    <row r="668" spans="1:52" x14ac:dyDescent="0.25">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0.93473529144998713</v>
      </c>
      <c r="T668" s="94">
        <f>IF('Net zero activities &amp; levers'!$C$9="Off",'Activity data'!AM51*ManureNEF*NtoN2O*kgtoGg,IF('Net zero activities &amp; levers'!$C$9="On",(('Net zero supporting data'!K160*'Net zero supporting data'!K183)+('Net zero supporting data'!K172*ManureNEF))*NtoN2O*kgtoGg,"ERROR"))</f>
        <v>0.94715499624635147</v>
      </c>
      <c r="U668" s="94">
        <f>IF('Net zero activities &amp; levers'!$C$9="Off",'Activity data'!AN51*ManureNEF*NtoN2O*kgtoGg,IF('Net zero activities &amp; levers'!$C$9="On",(('Net zero supporting data'!L160*'Net zero supporting data'!L183)+('Net zero supporting data'!L172*ManureNEF))*NtoN2O*kgtoGg,"ERROR"))</f>
        <v>0.95729685409463872</v>
      </c>
      <c r="V668" s="94">
        <f>IF('Net zero activities &amp; levers'!$C$9="Off",'Activity data'!AO51*ManureNEF*NtoN2O*kgtoGg,IF('Net zero activities &amp; levers'!$C$9="On",(('Net zero supporting data'!M160*'Net zero supporting data'!M183)+('Net zero supporting data'!M172*ManureNEF))*NtoN2O*kgtoGg,"ERROR"))</f>
        <v>0.96676235002758171</v>
      </c>
      <c r="W668" s="94">
        <f>IF('Net zero activities &amp; levers'!$C$9="Off",'Activity data'!AP51*ManureNEF*NtoN2O*kgtoGg,IF('Net zero activities &amp; levers'!$C$9="On",(('Net zero supporting data'!N160*'Net zero supporting data'!N183)+('Net zero supporting data'!N172*ManureNEF))*NtoN2O*kgtoGg,"ERROR"))</f>
        <v>0.97703427879041316</v>
      </c>
      <c r="X668" s="94">
        <f>IF('Net zero activities &amp; levers'!$C$9="Off",'Activity data'!AQ51*ManureNEF*NtoN2O*kgtoGg,IF('Net zero activities &amp; levers'!$C$9="On",(('Net zero supporting data'!O160*'Net zero supporting data'!O183)+('Net zero supporting data'!O172*ManureNEF))*NtoN2O*kgtoGg,"ERROR"))</f>
        <v>0.9868924338262115</v>
      </c>
      <c r="Y668" s="94">
        <f>IF('Net zero activities &amp; levers'!$C$9="Off",'Activity data'!AR51*ManureNEF*NtoN2O*kgtoGg,IF('Net zero activities &amp; levers'!$C$9="On",(('Net zero supporting data'!P160*'Net zero supporting data'!P183)+('Net zero supporting data'!P172*ManureNEF))*NtoN2O*kgtoGg,"ERROR"))</f>
        <v>0.99532524649807341</v>
      </c>
      <c r="Z668" s="94">
        <f>IF('Net zero activities &amp; levers'!$C$9="Off",'Activity data'!AS51*ManureNEF*NtoN2O*kgtoGg,IF('Net zero activities &amp; levers'!$C$9="On",(('Net zero supporting data'!Q160*'Net zero supporting data'!Q183)+('Net zero supporting data'!Q172*ManureNEF))*NtoN2O*kgtoGg,"ERROR"))</f>
        <v>1.0034899546957057</v>
      </c>
      <c r="AA668" s="94">
        <f>IF('Net zero activities &amp; levers'!$C$9="Off",'Activity data'!AT51*ManureNEF*NtoN2O*kgtoGg,IF('Net zero activities &amp; levers'!$C$9="On",(('Net zero supporting data'!R160*'Net zero supporting data'!R183)+('Net zero supporting data'!R172*ManureNEF))*NtoN2O*kgtoGg,"ERROR"))</f>
        <v>1.0116074183472172</v>
      </c>
      <c r="AB668" s="94">
        <f>IF('Net zero activities &amp; levers'!$C$9="Off",'Activity data'!AU51*ManureNEF*NtoN2O*kgtoGg,IF('Net zero activities &amp; levers'!$C$9="On",(('Net zero supporting data'!S160*'Net zero supporting data'!S183)+('Net zero supporting data'!S172*ManureNEF))*NtoN2O*kgtoGg,"ERROR"))</f>
        <v>1.0221468147878938</v>
      </c>
      <c r="AC668" s="94">
        <f>IF('Net zero activities &amp; levers'!$C$9="Off",'Activity data'!AV51*ManureNEF*NtoN2O*kgtoGg,IF('Net zero activities &amp; levers'!$C$9="On",(('Net zero supporting data'!T160*'Net zero supporting data'!T183)+('Net zero supporting data'!T172*ManureNEF))*NtoN2O*kgtoGg,"ERROR"))</f>
        <v>1.0311975602504651</v>
      </c>
      <c r="AD668" s="94">
        <f>IF('Net zero activities &amp; levers'!$C$9="Off",'Activity data'!AW51*ManureNEF*NtoN2O*kgtoGg,IF('Net zero activities &amp; levers'!$C$9="On",(('Net zero supporting data'!U160*'Net zero supporting data'!U183)+('Net zero supporting data'!U172*ManureNEF))*NtoN2O*kgtoGg,"ERROR"))</f>
        <v>1.0420661321999158</v>
      </c>
      <c r="AE668" s="94">
        <f>IF('Net zero activities &amp; levers'!$C$9="Off",'Activity data'!AX51*ManureNEF*NtoN2O*kgtoGg,IF('Net zero activities &amp; levers'!$C$9="On",(('Net zero supporting data'!V160*'Net zero supporting data'!V183)+('Net zero supporting data'!V172*ManureNEF))*NtoN2O*kgtoGg,"ERROR"))</f>
        <v>1.0533674614673172</v>
      </c>
      <c r="AF668" s="94">
        <f>IF('Net zero activities &amp; levers'!$C$9="Off",'Activity data'!AY51*ManureNEF*NtoN2O*kgtoGg,IF('Net zero activities &amp; levers'!$C$9="On",(('Net zero supporting data'!W160*'Net zero supporting data'!W183)+('Net zero supporting data'!W172*ManureNEF))*NtoN2O*kgtoGg,"ERROR"))</f>
        <v>1.0667365269112958</v>
      </c>
      <c r="AG668" s="94">
        <f>IF('Net zero activities &amp; levers'!$C$9="Off",'Activity data'!AZ51*ManureNEF*NtoN2O*kgtoGg,IF('Net zero activities &amp; levers'!$C$9="On",(('Net zero supporting data'!X160*'Net zero supporting data'!X183)+('Net zero supporting data'!X172*ManureNEF))*NtoN2O*kgtoGg,"ERROR"))</f>
        <v>1.0811441101143711</v>
      </c>
      <c r="AH668" s="94">
        <f>IF('Net zero activities &amp; levers'!$C$9="Off",'Activity data'!BA51*ManureNEF*NtoN2O*kgtoGg,IF('Net zero activities &amp; levers'!$C$9="On",(('Net zero supporting data'!Y160*'Net zero supporting data'!Y183)+('Net zero supporting data'!Y172*ManureNEF))*NtoN2O*kgtoGg,"ERROR"))</f>
        <v>1.0924312581829603</v>
      </c>
      <c r="AI668" s="94">
        <f>IF('Net zero activities &amp; levers'!$C$9="Off",'Activity data'!BB51*ManureNEF*NtoN2O*kgtoGg,IF('Net zero activities &amp; levers'!$C$9="On",(('Net zero supporting data'!Z160*'Net zero supporting data'!Z183)+('Net zero supporting data'!Z172*ManureNEF))*NtoN2O*kgtoGg,"ERROR"))</f>
        <v>1.1037161205280859</v>
      </c>
      <c r="AJ668" s="94">
        <f>IF('Net zero activities &amp; levers'!$C$9="Off",'Activity data'!BC51*ManureNEF*NtoN2O*kgtoGg,IF('Net zero activities &amp; levers'!$C$9="On",(('Net zero supporting data'!AA160*'Net zero supporting data'!AA183)+('Net zero supporting data'!AA172*ManureNEF))*NtoN2O*kgtoGg,"ERROR"))</f>
        <v>1.1161200589783429</v>
      </c>
      <c r="AK668" s="94">
        <f>IF('Net zero activities &amp; levers'!$C$9="Off",'Activity data'!BD51*ManureNEF*NtoN2O*kgtoGg,IF('Net zero activities &amp; levers'!$C$9="On",(('Net zero supporting data'!AB160*'Net zero supporting data'!AB183)+('Net zero supporting data'!AB172*ManureNEF))*NtoN2O*kgtoGg,"ERROR"))</f>
        <v>1.1284362508238528</v>
      </c>
      <c r="AL668" s="94">
        <f>IF('Net zero activities &amp; levers'!$C$9="Off",'Activity data'!BE51*ManureNEF*NtoN2O*kgtoGg,IF('Net zero activities &amp; levers'!$C$9="On",(('Net zero supporting data'!AC160*'Net zero supporting data'!AC183)+('Net zero supporting data'!AC172*ManureNEF))*NtoN2O*kgtoGg,"ERROR"))</f>
        <v>1.1419719601667295</v>
      </c>
      <c r="AM668" s="94">
        <f>IF('Net zero activities &amp; levers'!$C$9="Off",'Activity data'!BF51*ManureNEF*NtoN2O*kgtoGg,IF('Net zero activities &amp; levers'!$C$9="On",(('Net zero supporting data'!AD160*'Net zero supporting data'!AD183)+('Net zero supporting data'!AD172*ManureNEF))*NtoN2O*kgtoGg,"ERROR"))</f>
        <v>1.1551178770877626</v>
      </c>
      <c r="AN668" s="94">
        <f>IF('Net zero activities &amp; levers'!$C$9="Off",'Activity data'!BG51*ManureNEF*NtoN2O*kgtoGg,IF('Net zero activities &amp; levers'!$C$9="On",(('Net zero supporting data'!AE160*'Net zero supporting data'!AE183)+('Net zero supporting data'!AE172*ManureNEF))*NtoN2O*kgtoGg,"ERROR"))</f>
        <v>1.170241970027486</v>
      </c>
      <c r="AO668" s="94">
        <f>IF('Net zero activities &amp; levers'!$C$9="Off",'Activity data'!BH51*ManureNEF*NtoN2O*kgtoGg,IF('Net zero activities &amp; levers'!$C$9="On",(('Net zero supporting data'!AF160*'Net zero supporting data'!AF183)+('Net zero supporting data'!AF172*ManureNEF))*NtoN2O*kgtoGg,"ERROR"))</f>
        <v>1.1855118107589548</v>
      </c>
      <c r="AP668" s="94">
        <f>IF('Net zero activities &amp; levers'!$C$9="Off",'Activity data'!BI51*ManureNEF*NtoN2O*kgtoGg,IF('Net zero activities &amp; levers'!$C$9="On",(('Net zero supporting data'!AG160*'Net zero supporting data'!AG183)+('Net zero supporting data'!AG172*ManureNEF))*NtoN2O*kgtoGg,"ERROR"))</f>
        <v>1.2011661756334349</v>
      </c>
      <c r="AQ668" s="94">
        <f>IF('Net zero activities &amp; levers'!$C$9="Off",'Activity data'!BJ51*ManureNEF*NtoN2O*kgtoGg,IF('Net zero activities &amp; levers'!$C$9="On",(('Net zero supporting data'!AH160*'Net zero supporting data'!AH183)+('Net zero supporting data'!AH172*ManureNEF))*NtoN2O*kgtoGg,"ERROR"))</f>
        <v>1.2172819657643086</v>
      </c>
      <c r="AR668" s="94">
        <f>IF('Net zero activities &amp; levers'!$C$9="Off",'Activity data'!BK51*ManureNEF*NtoN2O*kgtoGg,IF('Net zero activities &amp; levers'!$C$9="On",(('Net zero supporting data'!AI160*'Net zero supporting data'!AI183)+('Net zero supporting data'!AI172*ManureNEF))*NtoN2O*kgtoGg,"ERROR"))</f>
        <v>1.2340078183503638</v>
      </c>
      <c r="AS668" s="94">
        <f>IF('Net zero activities &amp; levers'!$C$9="Off",'Activity data'!BL51*ManureNEF*NtoN2O*kgtoGg,IF('Net zero activities &amp; levers'!$C$9="On",(('Net zero supporting data'!AJ160*'Net zero supporting data'!AJ183)+('Net zero supporting data'!AJ172*ManureNEF))*NtoN2O*kgtoGg,"ERROR"))</f>
        <v>1.252117679982351</v>
      </c>
      <c r="AT668" s="94">
        <f>IF('Net zero activities &amp; levers'!$C$9="Off",'Activity data'!BM51*ManureNEF*NtoN2O*kgtoGg,IF('Net zero activities &amp; levers'!$C$9="On",(('Net zero supporting data'!AK160*'Net zero supporting data'!AK183)+('Net zero supporting data'!AK172*ManureNEF))*NtoN2O*kgtoGg,"ERROR"))</f>
        <v>1.2628411178126768</v>
      </c>
      <c r="AU668" s="94">
        <f>IF('Net zero activities &amp; levers'!$C$9="Off",'Activity data'!BN51*ManureNEF*NtoN2O*kgtoGg,IF('Net zero activities &amp; levers'!$C$9="On",(('Net zero supporting data'!AL160*'Net zero supporting data'!AL183)+('Net zero supporting data'!AL172*ManureNEF))*NtoN2O*kgtoGg,"ERROR"))</f>
        <v>1.2724090614489361</v>
      </c>
      <c r="AV668" s="94">
        <f>IF('Net zero activities &amp; levers'!$C$9="Off",'Activity data'!BO51*ManureNEF*NtoN2O*kgtoGg,IF('Net zero activities &amp; levers'!$C$9="On",(('Net zero supporting data'!AM160*'Net zero supporting data'!AM183)+('Net zero supporting data'!AM172*ManureNEF))*NtoN2O*kgtoGg,"ERROR"))</f>
        <v>1.2821206848703677</v>
      </c>
      <c r="AW668" s="94">
        <f>IF('Net zero activities &amp; levers'!$C$9="Off",'Activity data'!BP51*ManureNEF*NtoN2O*kgtoGg,IF('Net zero activities &amp; levers'!$C$9="On",(('Net zero supporting data'!AN160*'Net zero supporting data'!AN183)+('Net zero supporting data'!AN172*ManureNEF))*NtoN2O*kgtoGg,"ERROR"))</f>
        <v>1.291508878063663</v>
      </c>
      <c r="AY668" s="79"/>
      <c r="AZ668" s="79"/>
    </row>
    <row r="669" spans="1:52" x14ac:dyDescent="0.25">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5.0003067694716963E-2</v>
      </c>
      <c r="T669" s="94">
        <f>IF('Net zero activities &amp; levers'!$C$9="Off",'Activity data'!AM52*ManureNEF*NtoN2O*kgtoGg,IF('Net zero activities &amp; levers'!$C$9="On",(('Net zero supporting data'!K161*'Net zero supporting data'!K183)+('Net zero supporting data'!K173*ManureNEF))*NtoN2O*kgtoGg,"ERROR"))</f>
        <v>5.0667451874239773E-2</v>
      </c>
      <c r="U669" s="94">
        <f>IF('Net zero activities &amp; levers'!$C$9="Off",'Activity data'!AN52*ManureNEF*NtoN2O*kgtoGg,IF('Net zero activities &amp; levers'!$C$9="On",(('Net zero supporting data'!L161*'Net zero supporting data'!L183)+('Net zero supporting data'!L173*ManureNEF))*NtoN2O*kgtoGg,"ERROR"))</f>
        <v>5.1209984085419519E-2</v>
      </c>
      <c r="V669" s="94">
        <f>IF('Net zero activities &amp; levers'!$C$9="Off",'Activity data'!AO52*ManureNEF*NtoN2O*kgtoGg,IF('Net zero activities &amp; levers'!$C$9="On",(('Net zero supporting data'!M161*'Net zero supporting data'!M183)+('Net zero supporting data'!M173*ManureNEF))*NtoN2O*kgtoGg,"ERROR"))</f>
        <v>5.1716334747717502E-2</v>
      </c>
      <c r="W669" s="94">
        <f>IF('Net zero activities &amp; levers'!$C$9="Off",'Activity data'!AP52*ManureNEF*NtoN2O*kgtoGg,IF('Net zero activities &amp; levers'!$C$9="On",(('Net zero supporting data'!N161*'Net zero supporting data'!N183)+('Net zero supporting data'!N173*ManureNEF))*NtoN2O*kgtoGg,"ERROR"))</f>
        <v>5.2265825019435407E-2</v>
      </c>
      <c r="X669" s="94">
        <f>IF('Net zero activities &amp; levers'!$C$9="Off",'Activity data'!AQ52*ManureNEF*NtoN2O*kgtoGg,IF('Net zero activities &amp; levers'!$C$9="On",(('Net zero supporting data'!O161*'Net zero supporting data'!O183)+('Net zero supporting data'!O173*ManureNEF))*NtoN2O*kgtoGg,"ERROR"))</f>
        <v>5.2793180729772807E-2</v>
      </c>
      <c r="Y669" s="94">
        <f>IF('Net zero activities &amp; levers'!$C$9="Off",'Activity data'!AR52*ManureNEF*NtoN2O*kgtoGg,IF('Net zero activities &amp; levers'!$C$9="On",(('Net zero supporting data'!P161*'Net zero supporting data'!P183)+('Net zero supporting data'!P173*ManureNEF))*NtoN2O*kgtoGg,"ERROR"))</f>
        <v>5.3244288660269229E-2</v>
      </c>
      <c r="Z669" s="94">
        <f>IF('Net zero activities &amp; levers'!$C$9="Off",'Activity data'!AS52*ManureNEF*NtoN2O*kgtoGg,IF('Net zero activities &amp; levers'!$C$9="On",(('Net zero supporting data'!Q161*'Net zero supporting data'!Q183)+('Net zero supporting data'!Q173*ManureNEF))*NtoN2O*kgtoGg,"ERROR"))</f>
        <v>5.3681054513070738E-2</v>
      </c>
      <c r="AA669" s="94">
        <f>IF('Net zero activities &amp; levers'!$C$9="Off",'Activity data'!AT52*ManureNEF*NtoN2O*kgtoGg,IF('Net zero activities &amp; levers'!$C$9="On",(('Net zero supporting data'!R161*'Net zero supporting data'!R183)+('Net zero supporting data'!R173*ManureNEF))*NtoN2O*kgtoGg,"ERROR"))</f>
        <v>5.4115293049037755E-2</v>
      </c>
      <c r="AB669" s="94">
        <f>IF('Net zero activities &amp; levers'!$C$9="Off",'Activity data'!AU52*ManureNEF*NtoN2O*kgtoGg,IF('Net zero activities &amp; levers'!$C$9="On",(('Net zero supporting data'!S161*'Net zero supporting data'!S183)+('Net zero supporting data'!S173*ManureNEF))*NtoN2O*kgtoGg,"ERROR"))</f>
        <v>5.4679091333434515E-2</v>
      </c>
      <c r="AC669" s="94">
        <f>IF('Net zero activities &amp; levers'!$C$9="Off",'Activity data'!AV52*ManureNEF*NtoN2O*kgtoGg,IF('Net zero activities &amp; levers'!$C$9="On",(('Net zero supporting data'!T161*'Net zero supporting data'!T183)+('Net zero supporting data'!T173*ManureNEF))*NtoN2O*kgtoGg,"ERROR"))</f>
        <v>5.5163255184090626E-2</v>
      </c>
      <c r="AD669" s="94">
        <f>IF('Net zero activities &amp; levers'!$C$9="Off",'Activity data'!AW52*ManureNEF*NtoN2O*kgtoGg,IF('Net zero activities &amp; levers'!$C$9="On",(('Net zero supporting data'!U161*'Net zero supporting data'!U183)+('Net zero supporting data'!U173*ManureNEF))*NtoN2O*kgtoGg,"ERROR"))</f>
        <v>5.5744662502188423E-2</v>
      </c>
      <c r="AE669" s="94">
        <f>IF('Net zero activities &amp; levers'!$C$9="Off",'Activity data'!AX52*ManureNEF*NtoN2O*kgtoGg,IF('Net zero activities &amp; levers'!$C$9="On",(('Net zero supporting data'!V161*'Net zero supporting data'!V183)+('Net zero supporting data'!V173*ManureNEF))*NtoN2O*kgtoGg,"ERROR"))</f>
        <v>5.6349219896744011E-2</v>
      </c>
      <c r="AF669" s="94">
        <f>IF('Net zero activities &amp; levers'!$C$9="Off",'Activity data'!AY52*ManureNEF*NtoN2O*kgtoGg,IF('Net zero activities &amp; levers'!$C$9="On",(('Net zero supporting data'!W161*'Net zero supporting data'!W183)+('Net zero supporting data'!W173*ManureNEF))*NtoN2O*kgtoGg,"ERROR"))</f>
        <v>5.7064389518052927E-2</v>
      </c>
      <c r="AG669" s="94">
        <f>IF('Net zero activities &amp; levers'!$C$9="Off",'Activity data'!AZ52*ManureNEF*NtoN2O*kgtoGg,IF('Net zero activities &amp; levers'!$C$9="On",(('Net zero supporting data'!X161*'Net zero supporting data'!X183)+('Net zero supporting data'!X173*ManureNEF))*NtoN2O*kgtoGg,"ERROR"))</f>
        <v>5.7835113983910093E-2</v>
      </c>
      <c r="AH669" s="94">
        <f>IF('Net zero activities &amp; levers'!$C$9="Off",'Activity data'!BA52*ManureNEF*NtoN2O*kgtoGg,IF('Net zero activities &amp; levers'!$C$9="On",(('Net zero supporting data'!Y161*'Net zero supporting data'!Y183)+('Net zero supporting data'!Y173*ManureNEF))*NtoN2O*kgtoGg,"ERROR"))</f>
        <v>5.8438912764288295E-2</v>
      </c>
      <c r="AI669" s="94">
        <f>IF('Net zero activities &amp; levers'!$C$9="Off",'Activity data'!BB52*ManureNEF*NtoN2O*kgtoGg,IF('Net zero activities &amp; levers'!$C$9="On",(('Net zero supporting data'!Z161*'Net zero supporting data'!Z183)+('Net zero supporting data'!Z173*ManureNEF))*NtoN2O*kgtoGg,"ERROR"))</f>
        <v>5.9042589271348977E-2</v>
      </c>
      <c r="AJ669" s="94">
        <f>IF('Net zero activities &amp; levers'!$C$9="Off",'Activity data'!BC52*ManureNEF*NtoN2O*kgtoGg,IF('Net zero activities &amp; levers'!$C$9="On",(('Net zero supporting data'!AA161*'Net zero supporting data'!AA183)+('Net zero supporting data'!AA173*ManureNEF))*NtoN2O*kgtoGg,"ERROR"))</f>
        <v>5.9706130040251763E-2</v>
      </c>
      <c r="AK669" s="94">
        <f>IF('Net zero activities &amp; levers'!$C$9="Off",'Activity data'!BD52*ManureNEF*NtoN2O*kgtoGg,IF('Net zero activities &amp; levers'!$C$9="On",(('Net zero supporting data'!AB161*'Net zero supporting data'!AB183)+('Net zero supporting data'!AB173*ManureNEF))*NtoN2O*kgtoGg,"ERROR"))</f>
        <v>6.0364976860549799E-2</v>
      </c>
      <c r="AL669" s="94">
        <f>IF('Net zero activities &amp; levers'!$C$9="Off",'Activity data'!BE52*ManureNEF*NtoN2O*kgtoGg,IF('Net zero activities &amp; levers'!$C$9="On",(('Net zero supporting data'!AC161*'Net zero supporting data'!AC183)+('Net zero supporting data'!AC173*ManureNEF))*NtoN2O*kgtoGg,"ERROR"))</f>
        <v>6.1089060990847217E-2</v>
      </c>
      <c r="AM669" s="94">
        <f>IF('Net zero activities &amp; levers'!$C$9="Off",'Activity data'!BF52*ManureNEF*NtoN2O*kgtoGg,IF('Net zero activities &amp; levers'!$C$9="On",(('Net zero supporting data'!AD161*'Net zero supporting data'!AD183)+('Net zero supporting data'!AD173*ManureNEF))*NtoN2O*kgtoGg,"ERROR"))</f>
        <v>6.1792293424375935E-2</v>
      </c>
      <c r="AN669" s="94">
        <f>IF('Net zero activities &amp; levers'!$C$9="Off",'Activity data'!BG52*ManureNEF*NtoN2O*kgtoGg,IF('Net zero activities &amp; levers'!$C$9="On",(('Net zero supporting data'!AE161*'Net zero supporting data'!AE183)+('Net zero supporting data'!AE173*ManureNEF))*NtoN2O*kgtoGg,"ERROR"))</f>
        <v>6.2601347121185702E-2</v>
      </c>
      <c r="AO669" s="94">
        <f>IF('Net zero activities &amp; levers'!$C$9="Off",'Activity data'!BH52*ManureNEF*NtoN2O*kgtoGg,IF('Net zero activities &amp; levers'!$C$9="On",(('Net zero supporting data'!AF161*'Net zero supporting data'!AF183)+('Net zero supporting data'!AF173*ManureNEF))*NtoN2O*kgtoGg,"ERROR"))</f>
        <v>6.3418197503071622E-2</v>
      </c>
      <c r="AP669" s="94">
        <f>IF('Net zero activities &amp; levers'!$C$9="Off",'Activity data'!BI52*ManureNEF*NtoN2O*kgtoGg,IF('Net zero activities &amp; levers'!$C$9="On",(('Net zero supporting data'!AG161*'Net zero supporting data'!AG183)+('Net zero supporting data'!AG173*ManureNEF))*NtoN2O*kgtoGg,"ERROR"))</f>
        <v>6.4255617758513336E-2</v>
      </c>
      <c r="AQ669" s="94">
        <f>IF('Net zero activities &amp; levers'!$C$9="Off",'Activity data'!BJ52*ManureNEF*NtoN2O*kgtoGg,IF('Net zero activities &amp; levers'!$C$9="On",(('Net zero supporting data'!AH161*'Net zero supporting data'!AH183)+('Net zero supporting data'!AH173*ManureNEF))*NtoN2O*kgtoGg,"ERROR"))</f>
        <v>6.511772166347865E-2</v>
      </c>
      <c r="AR669" s="94">
        <f>IF('Net zero activities &amp; levers'!$C$9="Off",'Activity data'!BK52*ManureNEF*NtoN2O*kgtoGg,IF('Net zero activities &amp; levers'!$C$9="On",(('Net zero supporting data'!AI161*'Net zero supporting data'!AI183)+('Net zero supporting data'!AI173*ManureNEF))*NtoN2O*kgtoGg,"ERROR"))</f>
        <v>6.60124604700289E-2</v>
      </c>
      <c r="AS669" s="94">
        <f>IF('Net zero activities &amp; levers'!$C$9="Off",'Activity data'!BL52*ManureNEF*NtoN2O*kgtoGg,IF('Net zero activities &amp; levers'!$C$9="On",(('Net zero supporting data'!AJ161*'Net zero supporting data'!AJ183)+('Net zero supporting data'!AJ173*ManureNEF))*NtoN2O*kgtoGg,"ERROR"))</f>
        <v>6.6981235956960095E-2</v>
      </c>
      <c r="AT669" s="94">
        <f>IF('Net zero activities &amp; levers'!$C$9="Off",'Activity data'!BM52*ManureNEF*NtoN2O*kgtoGg,IF('Net zero activities &amp; levers'!$C$9="On",(('Net zero supporting data'!AK161*'Net zero supporting data'!AK183)+('Net zero supporting data'!AK173*ManureNEF))*NtoN2O*kgtoGg,"ERROR"))</f>
        <v>6.7554879418006794E-2</v>
      </c>
      <c r="AU669" s="94">
        <f>IF('Net zero activities &amp; levers'!$C$9="Off",'Activity data'!BN52*ManureNEF*NtoN2O*kgtoGg,IF('Net zero activities &amp; levers'!$C$9="On",(('Net zero supporting data'!AL161*'Net zero supporting data'!AL183)+('Net zero supporting data'!AL173*ManureNEF))*NtoN2O*kgtoGg,"ERROR"))</f>
        <v>6.8066710454792581E-2</v>
      </c>
      <c r="AV669" s="94">
        <f>IF('Net zero activities &amp; levers'!$C$9="Off",'Activity data'!BO52*ManureNEF*NtoN2O*kgtoGg,IF('Net zero activities &amp; levers'!$C$9="On",(('Net zero supporting data'!AM161*'Net zero supporting data'!AM183)+('Net zero supporting data'!AM173*ManureNEF))*NtoN2O*kgtoGg,"ERROR"))</f>
        <v>6.8586227549963075E-2</v>
      </c>
      <c r="AW669" s="94">
        <f>IF('Net zero activities &amp; levers'!$C$9="Off",'Activity data'!BP52*ManureNEF*NtoN2O*kgtoGg,IF('Net zero activities &amp; levers'!$C$9="On",(('Net zero supporting data'!AN161*'Net zero supporting data'!AN183)+('Net zero supporting data'!AN173*ManureNEF))*NtoN2O*kgtoGg,"ERROR"))</f>
        <v>6.9088442951552573E-2</v>
      </c>
      <c r="AY669" s="79"/>
      <c r="AZ669" s="79"/>
    </row>
    <row r="670" spans="1:52" x14ac:dyDescent="0.25">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0.31716014402466536</v>
      </c>
      <c r="T670" s="94">
        <f>IF('Net zero activities &amp; levers'!$C$9="Off",'Activity data'!AM53*ManureNEF*NtoN2O*kgtoGg,IF('Net zero activities &amp; levers'!$C$9="On",(('Net zero supporting data'!K162*'Net zero supporting data'!K183)+('Net zero supporting data'!K174*ManureNEF))*NtoN2O*kgtoGg,"ERROR"))</f>
        <v>0.32328308072599266</v>
      </c>
      <c r="U670" s="94">
        <f>IF('Net zero activities &amp; levers'!$C$9="Off",'Activity data'!AN53*ManureNEF*NtoN2O*kgtoGg,IF('Net zero activities &amp; levers'!$C$9="On",(('Net zero supporting data'!L162*'Net zero supporting data'!L183)+('Net zero supporting data'!L174*ManureNEF))*NtoN2O*kgtoGg,"ERROR"))</f>
        <v>0.32647086551103383</v>
      </c>
      <c r="V670" s="94">
        <f>IF('Net zero activities &amp; levers'!$C$9="Off",'Activity data'!AO53*ManureNEF*NtoN2O*kgtoGg,IF('Net zero activities &amp; levers'!$C$9="On",(('Net zero supporting data'!M162*'Net zero supporting data'!M183)+('Net zero supporting data'!M174*ManureNEF))*NtoN2O*kgtoGg,"ERROR"))</f>
        <v>0.32866044844920544</v>
      </c>
      <c r="W670" s="94">
        <f>IF('Net zero activities &amp; levers'!$C$9="Off",'Activity data'!AP53*ManureNEF*NtoN2O*kgtoGg,IF('Net zero activities &amp; levers'!$C$9="On",(('Net zero supporting data'!N162*'Net zero supporting data'!N183)+('Net zero supporting data'!N174*ManureNEF))*NtoN2O*kgtoGg,"ERROR"))</f>
        <v>0.33139094012348869</v>
      </c>
      <c r="X670" s="94">
        <f>IF('Net zero activities &amp; levers'!$C$9="Off",'Activity data'!AQ53*ManureNEF*NtoN2O*kgtoGg,IF('Net zero activities &amp; levers'!$C$9="On",(('Net zero supporting data'!O162*'Net zero supporting data'!O183)+('Net zero supporting data'!O174*ManureNEF))*NtoN2O*kgtoGg,"ERROR"))</f>
        <v>0.33341612177624913</v>
      </c>
      <c r="Y670" s="94">
        <f>IF('Net zero activities &amp; levers'!$C$9="Off",'Activity data'!AR53*ManureNEF*NtoN2O*kgtoGg,IF('Net zero activities &amp; levers'!$C$9="On",(('Net zero supporting data'!P162*'Net zero supporting data'!P183)+('Net zero supporting data'!P174*ManureNEF))*NtoN2O*kgtoGg,"ERROR"))</f>
        <v>0.33413385983697208</v>
      </c>
      <c r="Z670" s="94">
        <f>IF('Net zero activities &amp; levers'!$C$9="Off",'Activity data'!AS53*ManureNEF*NtoN2O*kgtoGg,IF('Net zero activities &amp; levers'!$C$9="On",(('Net zero supporting data'!Q162*'Net zero supporting data'!Q183)+('Net zero supporting data'!Q174*ManureNEF))*NtoN2O*kgtoGg,"ERROR"))</f>
        <v>0.33474067938515217</v>
      </c>
      <c r="AA670" s="94">
        <f>IF('Net zero activities &amp; levers'!$C$9="Off",'Activity data'!AT53*ManureNEF*NtoN2O*kgtoGg,IF('Net zero activities &amp; levers'!$C$9="On",(('Net zero supporting data'!R162*'Net zero supporting data'!R183)+('Net zero supporting data'!R174*ManureNEF))*NtoN2O*kgtoGg,"ERROR"))</f>
        <v>0.33546478762930149</v>
      </c>
      <c r="AB670" s="94">
        <f>IF('Net zero activities &amp; levers'!$C$9="Off",'Activity data'!AU53*ManureNEF*NtoN2O*kgtoGg,IF('Net zero activities &amp; levers'!$C$9="On",(('Net zero supporting data'!S162*'Net zero supporting data'!S183)+('Net zero supporting data'!S174*ManureNEF))*NtoN2O*kgtoGg,"ERROR"))</f>
        <v>0.33864713703056865</v>
      </c>
      <c r="AC670" s="94">
        <f>IF('Net zero activities &amp; levers'!$C$9="Off",'Activity data'!AV53*ManureNEF*NtoN2O*kgtoGg,IF('Net zero activities &amp; levers'!$C$9="On",(('Net zero supporting data'!T162*'Net zero supporting data'!T183)+('Net zero supporting data'!T174*ManureNEF))*NtoN2O*kgtoGg,"ERROR"))</f>
        <v>0.34054413544859091</v>
      </c>
      <c r="AD670" s="94">
        <f>IF('Net zero activities &amp; levers'!$C$9="Off",'Activity data'!AW53*ManureNEF*NtoN2O*kgtoGg,IF('Net zero activities &amp; levers'!$C$9="On",(('Net zero supporting data'!U162*'Net zero supporting data'!U183)+('Net zero supporting data'!U174*ManureNEF))*NtoN2O*kgtoGg,"ERROR"))</f>
        <v>0.34113715015468332</v>
      </c>
      <c r="AE670" s="94">
        <f>IF('Net zero activities &amp; levers'!$C$9="Off",'Activity data'!AX53*ManureNEF*NtoN2O*kgtoGg,IF('Net zero activities &amp; levers'!$C$9="On",(('Net zero supporting data'!V162*'Net zero supporting data'!V183)+('Net zero supporting data'!V174*ManureNEF))*NtoN2O*kgtoGg,"ERROR"))</f>
        <v>0.34188351434429171</v>
      </c>
      <c r="AF670" s="94">
        <f>IF('Net zero activities &amp; levers'!$C$9="Off",'Activity data'!AY53*ManureNEF*NtoN2O*kgtoGg,IF('Net zero activities &amp; levers'!$C$9="On",(('Net zero supporting data'!W162*'Net zero supporting data'!W183)+('Net zero supporting data'!W174*ManureNEF))*NtoN2O*kgtoGg,"ERROR"))</f>
        <v>0.34418454494556988</v>
      </c>
      <c r="AG670" s="94">
        <f>IF('Net zero activities &amp; levers'!$C$9="Off",'Activity data'!AZ53*ManureNEF*NtoN2O*kgtoGg,IF('Net zero activities &amp; levers'!$C$9="On",(('Net zero supporting data'!X162*'Net zero supporting data'!X183)+('Net zero supporting data'!X174*ManureNEF))*NtoN2O*kgtoGg,"ERROR"))</f>
        <v>0.34704609676200554</v>
      </c>
      <c r="AH670" s="94">
        <f>IF('Net zero activities &amp; levers'!$C$9="Off",'Activity data'!BA53*ManureNEF*NtoN2O*kgtoGg,IF('Net zero activities &amp; levers'!$C$9="On",(('Net zero supporting data'!Y162*'Net zero supporting data'!Y183)+('Net zero supporting data'!Y174*ManureNEF))*NtoN2O*kgtoGg,"ERROR"))</f>
        <v>0.34696414132761055</v>
      </c>
      <c r="AI670" s="94">
        <f>IF('Net zero activities &amp; levers'!$C$9="Off",'Activity data'!BB53*ManureNEF*NtoN2O*kgtoGg,IF('Net zero activities &amp; levers'!$C$9="On",(('Net zero supporting data'!Z162*'Net zero supporting data'!Z183)+('Net zero supporting data'!Z174*ManureNEF))*NtoN2O*kgtoGg,"ERROR"))</f>
        <v>0.34663007691914877</v>
      </c>
      <c r="AJ670" s="94">
        <f>IF('Net zero activities &amp; levers'!$C$9="Off",'Activity data'!BC53*ManureNEF*NtoN2O*kgtoGg,IF('Net zero activities &amp; levers'!$C$9="On",(('Net zero supporting data'!AA162*'Net zero supporting data'!AA183)+('Net zero supporting data'!AA174*ManureNEF))*NtoN2O*kgtoGg,"ERROR"))</f>
        <v>0.34693506279805453</v>
      </c>
      <c r="AK670" s="94">
        <f>IF('Net zero activities &amp; levers'!$C$9="Off",'Activity data'!BD53*ManureNEF*NtoN2O*kgtoGg,IF('Net zero activities &amp; levers'!$C$9="On",(('Net zero supporting data'!AB162*'Net zero supporting data'!AB183)+('Net zero supporting data'!AB174*ManureNEF))*NtoN2O*kgtoGg,"ERROR"))</f>
        <v>0.34688917296128385</v>
      </c>
      <c r="AL670" s="94">
        <f>IF('Net zero activities &amp; levers'!$C$9="Off",'Activity data'!BE53*ManureNEF*NtoN2O*kgtoGg,IF('Net zero activities &amp; levers'!$C$9="On",(('Net zero supporting data'!AC162*'Net zero supporting data'!AC183)+('Net zero supporting data'!AC174*ManureNEF))*NtoN2O*kgtoGg,"ERROR"))</f>
        <v>0.34748497141450885</v>
      </c>
      <c r="AM670" s="94">
        <f>IF('Net zero activities &amp; levers'!$C$9="Off",'Activity data'!BF53*ManureNEF*NtoN2O*kgtoGg,IF('Net zero activities &amp; levers'!$C$9="On",(('Net zero supporting data'!AD162*'Net zero supporting data'!AD183)+('Net zero supporting data'!AD174*ManureNEF))*NtoN2O*kgtoGg,"ERROR"))</f>
        <v>0.34747897379550696</v>
      </c>
      <c r="AN670" s="94">
        <f>IF('Net zero activities &amp; levers'!$C$9="Off",'Activity data'!BG53*ManureNEF*NtoN2O*kgtoGg,IF('Net zero activities &amp; levers'!$C$9="On",(('Net zero supporting data'!AE162*'Net zero supporting data'!AE183)+('Net zero supporting data'!AE174*ManureNEF))*NtoN2O*kgtoGg,"ERROR"))</f>
        <v>0.350361208748599</v>
      </c>
      <c r="AO670" s="94">
        <f>IF('Net zero activities &amp; levers'!$C$9="Off",'Activity data'!BH53*ManureNEF*NtoN2O*kgtoGg,IF('Net zero activities &amp; levers'!$C$9="On",(('Net zero supporting data'!AF162*'Net zero supporting data'!AF183)+('Net zero supporting data'!AF174*ManureNEF))*NtoN2O*kgtoGg,"ERROR"))</f>
        <v>0.35305662307964036</v>
      </c>
      <c r="AP670" s="94">
        <f>IF('Net zero activities &amp; levers'!$C$9="Off",'Activity data'!BI53*ManureNEF*NtoN2O*kgtoGg,IF('Net zero activities &amp; levers'!$C$9="On",(('Net zero supporting data'!AG162*'Net zero supporting data'!AG183)+('Net zero supporting data'!AG174*ManureNEF))*NtoN2O*kgtoGg,"ERROR"))</f>
        <v>0.35572809931250632</v>
      </c>
      <c r="AQ670" s="94">
        <f>IF('Net zero activities &amp; levers'!$C$9="Off",'Activity data'!BJ53*ManureNEF*NtoN2O*kgtoGg,IF('Net zero activities &amp; levers'!$C$9="On",(('Net zero supporting data'!AH162*'Net zero supporting data'!AH183)+('Net zero supporting data'!AH174*ManureNEF))*NtoN2O*kgtoGg,"ERROR"))</f>
        <v>0.35841543532821873</v>
      </c>
      <c r="AR670" s="94">
        <f>IF('Net zero activities &amp; levers'!$C$9="Off",'Activity data'!BK53*ManureNEF*NtoN2O*kgtoGg,IF('Net zero activities &amp; levers'!$C$9="On",(('Net zero supporting data'!AI162*'Net zero supporting data'!AI183)+('Net zero supporting data'!AI174*ManureNEF))*NtoN2O*kgtoGg,"ERROR"))</f>
        <v>0.36120143084067557</v>
      </c>
      <c r="AS670" s="94">
        <f>IF('Net zero activities &amp; levers'!$C$9="Off",'Activity data'!BL53*ManureNEF*NtoN2O*kgtoGg,IF('Net zero activities &amp; levers'!$C$9="On",(('Net zero supporting data'!AJ162*'Net zero supporting data'!AJ183)+('Net zero supporting data'!AJ174*ManureNEF))*NtoN2O*kgtoGg,"ERROR"))</f>
        <v>0.36455847124782131</v>
      </c>
      <c r="AT670" s="94">
        <f>IF('Net zero activities &amp; levers'!$C$9="Off",'Activity data'!BM53*ManureNEF*NtoN2O*kgtoGg,IF('Net zero activities &amp; levers'!$C$9="On",(('Net zero supporting data'!AK162*'Net zero supporting data'!AK183)+('Net zero supporting data'!AK174*ManureNEF))*NtoN2O*kgtoGg,"ERROR"))</f>
        <v>0.36289186895772552</v>
      </c>
      <c r="AU670" s="94">
        <f>IF('Net zero activities &amp; levers'!$C$9="Off",'Activity data'!BN53*ManureNEF*NtoN2O*kgtoGg,IF('Net zero activities &amp; levers'!$C$9="On",(('Net zero supporting data'!AL162*'Net zero supporting data'!AL183)+('Net zero supporting data'!AL174*ManureNEF))*NtoN2O*kgtoGg,"ERROR"))</f>
        <v>0.36036284335831015</v>
      </c>
      <c r="AV670" s="94">
        <f>IF('Net zero activities &amp; levers'!$C$9="Off",'Activity data'!BO53*ManureNEF*NtoN2O*kgtoGg,IF('Net zero activities &amp; levers'!$C$9="On",(('Net zero supporting data'!AM162*'Net zero supporting data'!AM183)+('Net zero supporting data'!AM174*ManureNEF))*NtoN2O*kgtoGg,"ERROR"))</f>
        <v>0.3578052594793722</v>
      </c>
      <c r="AW670" s="94">
        <f>IF('Net zero activities &amp; levers'!$C$9="Off",'Activity data'!BP53*ManureNEF*NtoN2O*kgtoGg,IF('Net zero activities &amp; levers'!$C$9="On",(('Net zero supporting data'!AN162*'Net zero supporting data'!AN183)+('Net zero supporting data'!AN174*ManureNEF))*NtoN2O*kgtoGg,"ERROR"))</f>
        <v>0.35493794143155283</v>
      </c>
      <c r="AY670" s="79"/>
      <c r="AZ670" s="79"/>
    </row>
    <row r="671" spans="1:52" x14ac:dyDescent="0.25">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2.1093530282794659</v>
      </c>
      <c r="T671" s="22">
        <f t="shared" si="145"/>
        <v>2.1500751534147855</v>
      </c>
      <c r="U671" s="22">
        <f t="shared" si="145"/>
        <v>2.171276315088198</v>
      </c>
      <c r="V671" s="22">
        <f t="shared" si="145"/>
        <v>2.185838685197798</v>
      </c>
      <c r="W671" s="22">
        <f t="shared" si="145"/>
        <v>2.2039985044258832</v>
      </c>
      <c r="X671" s="22">
        <f t="shared" si="145"/>
        <v>2.2174674825826526</v>
      </c>
      <c r="Y671" s="22">
        <f t="shared" si="145"/>
        <v>2.2222409794435314</v>
      </c>
      <c r="Z671" s="22">
        <f t="shared" si="145"/>
        <v>2.2262767849370273</v>
      </c>
      <c r="AA671" s="22">
        <f t="shared" si="145"/>
        <v>2.2310926482993536</v>
      </c>
      <c r="AB671" s="22">
        <f t="shared" si="145"/>
        <v>2.252257660590697</v>
      </c>
      <c r="AC671" s="22">
        <f t="shared" si="145"/>
        <v>2.2648741240180348</v>
      </c>
      <c r="AD671" s="22">
        <f t="shared" si="145"/>
        <v>2.2688181169492934</v>
      </c>
      <c r="AE671" s="22">
        <f t="shared" si="145"/>
        <v>2.2737819990549455</v>
      </c>
      <c r="AF671" s="22">
        <f t="shared" si="145"/>
        <v>2.2890855797803722</v>
      </c>
      <c r="AG671" s="22">
        <f t="shared" si="145"/>
        <v>2.3081170473316921</v>
      </c>
      <c r="AH671" s="22">
        <f t="shared" si="145"/>
        <v>2.3075719821746032</v>
      </c>
      <c r="AI671" s="22">
        <f t="shared" si="145"/>
        <v>2.3053502030989375</v>
      </c>
      <c r="AJ671" s="22">
        <f t="shared" si="145"/>
        <v>2.3073785881257849</v>
      </c>
      <c r="AK671" s="22">
        <f t="shared" si="145"/>
        <v>2.3070733862648853</v>
      </c>
      <c r="AL671" s="22">
        <f t="shared" si="145"/>
        <v>2.3110358932041457</v>
      </c>
      <c r="AM671" s="22">
        <f t="shared" si="145"/>
        <v>2.3109960045357774</v>
      </c>
      <c r="AN671" s="22">
        <f t="shared" si="145"/>
        <v>2.3301650304712846</v>
      </c>
      <c r="AO671" s="22">
        <f t="shared" si="145"/>
        <v>2.348091559036638</v>
      </c>
      <c r="AP671" s="22">
        <f t="shared" si="145"/>
        <v>2.3658588812804267</v>
      </c>
      <c r="AQ671" s="22">
        <f t="shared" si="145"/>
        <v>2.383731682985001</v>
      </c>
      <c r="AR671" s="22">
        <f t="shared" si="145"/>
        <v>2.4022606443998904</v>
      </c>
      <c r="AS671" s="22">
        <f t="shared" si="145"/>
        <v>2.4245874830089655</v>
      </c>
      <c r="AT671" s="22">
        <f t="shared" si="145"/>
        <v>2.4135033267750163</v>
      </c>
      <c r="AU671" s="22">
        <f t="shared" si="145"/>
        <v>2.3966834081716617</v>
      </c>
      <c r="AV671" s="22">
        <f t="shared" si="145"/>
        <v>2.3796735555727282</v>
      </c>
      <c r="AW671" s="22">
        <f t="shared" si="145"/>
        <v>2.3606037382543885</v>
      </c>
      <c r="AY671" s="79"/>
      <c r="AZ671" s="79"/>
    </row>
    <row r="672" spans="1:52" x14ac:dyDescent="0.25">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0.37667603209003642</v>
      </c>
      <c r="T672" s="94">
        <f>IF('Net zero activities &amp; levers'!$C$9="Off",'Activity data'!AM55*ManureNEF*NtoN2O*kgtoGg,IF('Net zero activities &amp; levers'!$C$9="On",(('Net zero supporting data'!K163*'Net zero supporting data'!K183)+('Net zero supporting data'!K175*ManureNEF))*NtoN2O*kgtoGg,"ERROR"))</f>
        <v>0.39319829349368901</v>
      </c>
      <c r="U672" s="94">
        <f>IF('Net zero activities &amp; levers'!$C$9="Off",'Activity data'!AN55*ManureNEF*NtoN2O*kgtoGg,IF('Net zero activities &amp; levers'!$C$9="On",(('Net zero supporting data'!L163*'Net zero supporting data'!L183)+('Net zero supporting data'!L175*ManureNEF))*NtoN2O*kgtoGg,"ERROR"))</f>
        <v>0.40651073850091568</v>
      </c>
      <c r="V672" s="94">
        <f>IF('Net zero activities &amp; levers'!$C$9="Off",'Activity data'!AO55*ManureNEF*NtoN2O*kgtoGg,IF('Net zero activities &amp; levers'!$C$9="On",(('Net zero supporting data'!M163*'Net zero supporting data'!M183)+('Net zero supporting data'!M175*ManureNEF))*NtoN2O*kgtoGg,"ERROR"))</f>
        <v>0.41883777618681156</v>
      </c>
      <c r="W672" s="94">
        <f>IF('Net zero activities &amp; levers'!$C$9="Off",'Activity data'!AP55*ManureNEF*NtoN2O*kgtoGg,IF('Net zero activities &amp; levers'!$C$9="On",(('Net zero supporting data'!N163*'Net zero supporting data'!N183)+('Net zero supporting data'!N175*ManureNEF))*NtoN2O*kgtoGg,"ERROR"))</f>
        <v>0.43210834173546991</v>
      </c>
      <c r="X672" s="94">
        <f>IF('Net zero activities &amp; levers'!$C$9="Off",'Activity data'!AQ55*ManureNEF*NtoN2O*kgtoGg,IF('Net zero activities &amp; levers'!$C$9="On",(('Net zero supporting data'!O163*'Net zero supporting data'!O183)+('Net zero supporting data'!O175*ManureNEF))*NtoN2O*kgtoGg,"ERROR"))</f>
        <v>0.44471820797584138</v>
      </c>
      <c r="Y672" s="94">
        <f>IF('Net zero activities &amp; levers'!$C$9="Off",'Activity data'!AR55*ManureNEF*NtoN2O*kgtoGg,IF('Net zero activities &amp; levers'!$C$9="On",(('Net zero supporting data'!P163*'Net zero supporting data'!P183)+('Net zero supporting data'!P175*ManureNEF))*NtoN2O*kgtoGg,"ERROR"))</f>
        <v>0.45579202561855575</v>
      </c>
      <c r="Z672" s="94">
        <f>IF('Net zero activities &amp; levers'!$C$9="Off",'Activity data'!AS55*ManureNEF*NtoN2O*kgtoGg,IF('Net zero activities &amp; levers'!$C$9="On",(('Net zero supporting data'!Q163*'Net zero supporting data'!Q183)+('Net zero supporting data'!Q175*ManureNEF))*NtoN2O*kgtoGg,"ERROR"))</f>
        <v>0.46688767864773401</v>
      </c>
      <c r="AA672" s="94">
        <f>IF('Net zero activities &amp; levers'!$C$9="Off",'Activity data'!AT55*ManureNEF*NtoN2O*kgtoGg,IF('Net zero activities &amp; levers'!$C$9="On",(('Net zero supporting data'!R163*'Net zero supporting data'!R183)+('Net zero supporting data'!R175*ManureNEF))*NtoN2O*kgtoGg,"ERROR"))</f>
        <v>0.47832794169044557</v>
      </c>
      <c r="AB672" s="94">
        <f>IF('Net zero activities &amp; levers'!$C$9="Off",'Activity data'!AU55*ManureNEF*NtoN2O*kgtoGg,IF('Net zero activities &amp; levers'!$C$9="On",(('Net zero supporting data'!S163*'Net zero supporting data'!S183)+('Net zero supporting data'!S175*ManureNEF))*NtoN2O*kgtoGg,"ERROR"))</f>
        <v>0.49354316638117485</v>
      </c>
      <c r="AC672" s="94">
        <f>IF('Net zero activities &amp; levers'!$C$9="Off",'Activity data'!AV55*ManureNEF*NtoN2O*kgtoGg,IF('Net zero activities &amp; levers'!$C$9="On",(('Net zero supporting data'!T163*'Net zero supporting data'!T183)+('Net zero supporting data'!T175*ManureNEF))*NtoN2O*kgtoGg,"ERROR"))</f>
        <v>0.50720133355744135</v>
      </c>
      <c r="AD672" s="94">
        <f>IF('Net zero activities &amp; levers'!$C$9="Off",'Activity data'!AW55*ManureNEF*NtoN2O*kgtoGg,IF('Net zero activities &amp; levers'!$C$9="On",(('Net zero supporting data'!U163*'Net zero supporting data'!U183)+('Net zero supporting data'!U175*ManureNEF))*NtoN2O*kgtoGg,"ERROR"))</f>
        <v>0.52493402135851019</v>
      </c>
      <c r="AE672" s="94">
        <f>IF('Net zero activities &amp; levers'!$C$9="Off",'Activity data'!AX55*ManureNEF*NtoN2O*kgtoGg,IF('Net zero activities &amp; levers'!$C$9="On",(('Net zero supporting data'!V163*'Net zero supporting data'!V183)+('Net zero supporting data'!V175*ManureNEF))*NtoN2O*kgtoGg,"ERROR"))</f>
        <v>0.54356227633418619</v>
      </c>
      <c r="AF672" s="94">
        <f>IF('Net zero activities &amp; levers'!$C$9="Off",'Activity data'!AY55*ManureNEF*NtoN2O*kgtoGg,IF('Net zero activities &amp; levers'!$C$9="On",(('Net zero supporting data'!W163*'Net zero supporting data'!W183)+('Net zero supporting data'!W175*ManureNEF))*NtoN2O*kgtoGg,"ERROR"))</f>
        <v>0.56544924311344658</v>
      </c>
      <c r="AG672" s="94">
        <f>IF('Net zero activities &amp; levers'!$C$9="Off",'Activity data'!AZ55*ManureNEF*NtoN2O*kgtoGg,IF('Net zero activities &amp; levers'!$C$9="On",(('Net zero supporting data'!X163*'Net zero supporting data'!X183)+('Net zero supporting data'!X175*ManureNEF))*NtoN2O*kgtoGg,"ERROR"))</f>
        <v>0.58920311318291363</v>
      </c>
      <c r="AH672" s="94">
        <f>IF('Net zero activities &amp; levers'!$C$9="Off",'Activity data'!BA55*ManureNEF*NtoN2O*kgtoGg,IF('Net zero activities &amp; levers'!$C$9="On",(('Net zero supporting data'!Y163*'Net zero supporting data'!Y183)+('Net zero supporting data'!Y175*ManureNEF))*NtoN2O*kgtoGg,"ERROR"))</f>
        <v>0.6088233818930231</v>
      </c>
      <c r="AI672" s="94">
        <f>IF('Net zero activities &amp; levers'!$C$9="Off",'Activity data'!BB55*ManureNEF*NtoN2O*kgtoGg,IF('Net zero activities &amp; levers'!$C$9="On",(('Net zero supporting data'!Z163*'Net zero supporting data'!Z183)+('Net zero supporting data'!Z175*ManureNEF))*NtoN2O*kgtoGg,"ERROR"))</f>
        <v>0.62872949624429197</v>
      </c>
      <c r="AJ672" s="94">
        <f>IF('Net zero activities &amp; levers'!$C$9="Off",'Activity data'!BC55*ManureNEF*NtoN2O*kgtoGg,IF('Net zero activities &amp; levers'!$C$9="On",(('Net zero supporting data'!AA163*'Net zero supporting data'!AA183)+('Net zero supporting data'!AA175*ManureNEF))*NtoN2O*kgtoGg,"ERROR"))</f>
        <v>0.65059005797989167</v>
      </c>
      <c r="AK672" s="94">
        <f>IF('Net zero activities &amp; levers'!$C$9="Off",'Activity data'!BD55*ManureNEF*NtoN2O*kgtoGg,IF('Net zero activities &amp; levers'!$C$9="On",(('Net zero supporting data'!AB163*'Net zero supporting data'!AB183)+('Net zero supporting data'!AB175*ManureNEF))*NtoN2O*kgtoGg,"ERROR"))</f>
        <v>0.67265323795414922</v>
      </c>
      <c r="AL672" s="94">
        <f>IF('Net zero activities &amp; levers'!$C$9="Off",'Activity data'!BE55*ManureNEF*NtoN2O*kgtoGg,IF('Net zero activities &amp; levers'!$C$9="On",(('Net zero supporting data'!AC163*'Net zero supporting data'!AC183)+('Net zero supporting data'!AC175*ManureNEF))*NtoN2O*kgtoGg,"ERROR"))</f>
        <v>0.69689344896928751</v>
      </c>
      <c r="AM672" s="94">
        <f>IF('Net zero activities &amp; levers'!$C$9="Off",'Activity data'!BF55*ManureNEF*NtoN2O*kgtoGg,IF('Net zero activities &amp; levers'!$C$9="On",(('Net zero supporting data'!AD163*'Net zero supporting data'!AD183)+('Net zero supporting data'!AD175*ManureNEF))*NtoN2O*kgtoGg,"ERROR"))</f>
        <v>0.72091902847459577</v>
      </c>
      <c r="AN672" s="94">
        <f>IF('Net zero activities &amp; levers'!$C$9="Off",'Activity data'!BG55*ManureNEF*NtoN2O*kgtoGg,IF('Net zero activities &amp; levers'!$C$9="On",(('Net zero supporting data'!AE163*'Net zero supporting data'!AE183)+('Net zero supporting data'!AE175*ManureNEF))*NtoN2O*kgtoGg,"ERROR"))</f>
        <v>0.74740845957604862</v>
      </c>
      <c r="AO672" s="94">
        <f>IF('Net zero activities &amp; levers'!$C$9="Off",'Activity data'!BH55*ManureNEF*NtoN2O*kgtoGg,IF('Net zero activities &amp; levers'!$C$9="On",(('Net zero supporting data'!AF163*'Net zero supporting data'!AF183)+('Net zero supporting data'!AF175*ManureNEF))*NtoN2O*kgtoGg,"ERROR"))</f>
        <v>0.7744824598804716</v>
      </c>
      <c r="AP672" s="94">
        <f>IF('Net zero activities &amp; levers'!$C$9="Off",'Activity data'!BI55*ManureNEF*NtoN2O*kgtoGg,IF('Net zero activities &amp; levers'!$C$9="On",(('Net zero supporting data'!AG163*'Net zero supporting data'!AG183)+('Net zero supporting data'!AG175*ManureNEF))*NtoN2O*kgtoGg,"ERROR"))</f>
        <v>0.80252246420205398</v>
      </c>
      <c r="AQ672" s="94">
        <f>IF('Net zero activities &amp; levers'!$C$9="Off",'Activity data'!BJ55*ManureNEF*NtoN2O*kgtoGg,IF('Net zero activities &amp; levers'!$C$9="On",(('Net zero supporting data'!AH163*'Net zero supporting data'!AH183)+('Net zero supporting data'!AH175*ManureNEF))*NtoN2O*kgtoGg,"ERROR"))</f>
        <v>0.8316670548177354</v>
      </c>
      <c r="AR672" s="94">
        <f>IF('Net zero activities &amp; levers'!$C$9="Off",'Activity data'!BK55*ManureNEF*NtoN2O*kgtoGg,IF('Net zero activities &amp; levers'!$C$9="On",(('Net zero supporting data'!AI163*'Net zero supporting data'!AI183)+('Net zero supporting data'!AI175*ManureNEF))*NtoN2O*kgtoGg,"ERROR"))</f>
        <v>0.86217101167391774</v>
      </c>
      <c r="AS672" s="94">
        <f>IF('Net zero activities &amp; levers'!$C$9="Off",'Activity data'!BL55*ManureNEF*NtoN2O*kgtoGg,IF('Net zero activities &amp; levers'!$C$9="On",(('Net zero supporting data'!AJ163*'Net zero supporting data'!AJ183)+('Net zero supporting data'!AJ175*ManureNEF))*NtoN2O*kgtoGg,"ERROR"))</f>
        <v>0.89527238744022375</v>
      </c>
      <c r="AT672" s="94">
        <f>IF('Net zero activities &amp; levers'!$C$9="Off",'Activity data'!BM55*ManureNEF*NtoN2O*kgtoGg,IF('Net zero activities &amp; levers'!$C$9="On",(('Net zero supporting data'!AK163*'Net zero supporting data'!AK183)+('Net zero supporting data'!AK175*ManureNEF))*NtoN2O*kgtoGg,"ERROR"))</f>
        <v>0.91701769401678324</v>
      </c>
      <c r="AU672" s="94">
        <f>IF('Net zero activities &amp; levers'!$C$9="Off",'Activity data'!BN55*ManureNEF*NtoN2O*kgtoGg,IF('Net zero activities &amp; levers'!$C$9="On",(('Net zero supporting data'!AL163*'Net zero supporting data'!AL183)+('Net zero supporting data'!AL175*ManureNEF))*NtoN2O*kgtoGg,"ERROR"))</f>
        <v>0.93718874876960145</v>
      </c>
      <c r="AV672" s="94">
        <f>IF('Net zero activities &amp; levers'!$C$9="Off",'Activity data'!BO55*ManureNEF*NtoN2O*kgtoGg,IF('Net zero activities &amp; levers'!$C$9="On",(('Net zero supporting data'!AM163*'Net zero supporting data'!AM183)+('Net zero supporting data'!AM175*ManureNEF))*NtoN2O*kgtoGg,"ERROR"))</f>
        <v>0.95785603567634969</v>
      </c>
      <c r="AW672" s="94">
        <f>IF('Net zero activities &amp; levers'!$C$9="Off",'Activity data'!BP55*ManureNEF*NtoN2O*kgtoGg,IF('Net zero activities &amp; levers'!$C$9="On",(('Net zero supporting data'!AN163*'Net zero supporting data'!AN183)+('Net zero supporting data'!AN175*ManureNEF))*NtoN2O*kgtoGg,"ERROR"))</f>
        <v>0.97826878074522516</v>
      </c>
      <c r="AY672" s="79"/>
      <c r="AZ672" s="79"/>
    </row>
    <row r="673" spans="1:52" x14ac:dyDescent="0.25">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5.8466784388382181E-2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5.9487136668657889E-2</v>
      </c>
      <c r="T673" s="94">
        <f>IF('Net zero activities &amp; levers'!$C$9="Off",'Activity data'!AM56*ManureNEF*NtoN2O*kgtoGg,IF('Net zero activities &amp; levers'!$C$9="On",(('Net zero supporting data'!K164*'Net zero supporting data'!K183)+('Net zero supporting data'!K176*ManureNEF))*NtoN2O*kgtoGg,"ERROR"))</f>
        <v>5.9743014439685667E-2</v>
      </c>
      <c r="U673" s="94">
        <f>IF('Net zero activities &amp; levers'!$C$9="Off",'Activity data'!AN56*ManureNEF*NtoN2O*kgtoGg,IF('Net zero activities &amp; levers'!$C$9="On",(('Net zero supporting data'!L164*'Net zero supporting data'!L183)+('Net zero supporting data'!L176*ManureNEF))*NtoN2O*kgtoGg,"ERROR"))</f>
        <v>6.0026197232317932E-2</v>
      </c>
      <c r="V673" s="94">
        <f>IF('Net zero activities &amp; levers'!$C$9="Off",'Activity data'!AO56*ManureNEF*NtoN2O*kgtoGg,IF('Net zero activities &amp; levers'!$C$9="On",(('Net zero supporting data'!M164*'Net zero supporting data'!M183)+('Net zero supporting data'!M176*ManureNEF))*NtoN2O*kgtoGg,"ERROR"))</f>
        <v>6.0323333590007834E-2</v>
      </c>
      <c r="W673" s="94">
        <f>IF('Net zero activities &amp; levers'!$C$9="Off",'Activity data'!AP56*ManureNEF*NtoN2O*kgtoGg,IF('Net zero activities &amp; levers'!$C$9="On",(('Net zero supporting data'!N164*'Net zero supporting data'!N183)+('Net zero supporting data'!N176*ManureNEF))*NtoN2O*kgtoGg,"ERROR"))</f>
        <v>6.0637252093937416E-2</v>
      </c>
      <c r="X673" s="94">
        <f>IF('Net zero activities &amp; levers'!$C$9="Off",'Activity data'!AQ56*ManureNEF*NtoN2O*kgtoGg,IF('Net zero activities &amp; levers'!$C$9="On",(('Net zero supporting data'!O164*'Net zero supporting data'!O183)+('Net zero supporting data'!O176*ManureNEF))*NtoN2O*kgtoGg,"ERROR"))</f>
        <v>6.0965978961068618E-2</v>
      </c>
      <c r="Y673" s="94">
        <f>IF('Net zero activities &amp; levers'!$C$9="Off",'Activity data'!AR56*ManureNEF*NtoN2O*kgtoGg,IF('Net zero activities &amp; levers'!$C$9="On",(('Net zero supporting data'!P164*'Net zero supporting data'!P183)+('Net zero supporting data'!P176*ManureNEF))*NtoN2O*kgtoGg,"ERROR"))</f>
        <v>6.1270518649062564E-2</v>
      </c>
      <c r="Z673" s="94">
        <f>IF('Net zero activities &amp; levers'!$C$9="Off",'Activity data'!AS56*ManureNEF*NtoN2O*kgtoGg,IF('Net zero activities &amp; levers'!$C$9="On",(('Net zero supporting data'!Q164*'Net zero supporting data'!Q183)+('Net zero supporting data'!Q176*ManureNEF))*NtoN2O*kgtoGg,"ERROR"))</f>
        <v>6.1550646504743109E-2</v>
      </c>
      <c r="AA673" s="94">
        <f>IF('Net zero activities &amp; levers'!$C$9="Off",'Activity data'!AT56*ManureNEF*NtoN2O*kgtoGg,IF('Net zero activities &amp; levers'!$C$9="On",(('Net zero supporting data'!R164*'Net zero supporting data'!R183)+('Net zero supporting data'!R176*ManureNEF))*NtoN2O*kgtoGg,"ERROR"))</f>
        <v>6.1805150965477944E-2</v>
      </c>
      <c r="AB673" s="94">
        <f>IF('Net zero activities &amp; levers'!$C$9="Off",'Activity data'!AU56*ManureNEF*NtoN2O*kgtoGg,IF('Net zero activities &amp; levers'!$C$9="On",(('Net zero supporting data'!S164*'Net zero supporting data'!S183)+('Net zero supporting data'!S176*ManureNEF))*NtoN2O*kgtoGg,"ERROR"))</f>
        <v>6.2035537883044806E-2</v>
      </c>
      <c r="AC673" s="94">
        <f>IF('Net zero activities &amp; levers'!$C$9="Off",'Activity data'!AV56*ManureNEF*NtoN2O*kgtoGg,IF('Net zero activities &amp; levers'!$C$9="On",(('Net zero supporting data'!T164*'Net zero supporting data'!T183)+('Net zero supporting data'!T176*ManureNEF))*NtoN2O*kgtoGg,"ERROR"))</f>
        <v>6.2235996387443038E-2</v>
      </c>
      <c r="AD673" s="94">
        <f>IF('Net zero activities &amp; levers'!$C$9="Off",'Activity data'!AW56*ManureNEF*NtoN2O*kgtoGg,IF('Net zero activities &amp; levers'!$C$9="On",(('Net zero supporting data'!U164*'Net zero supporting data'!U183)+('Net zero supporting data'!U176*ManureNEF))*NtoN2O*kgtoGg,"ERROR"))</f>
        <v>6.2434208191000609E-2</v>
      </c>
      <c r="AE673" s="94">
        <f>IF('Net zero activities &amp; levers'!$C$9="Off",'Activity data'!AX56*ManureNEF*NtoN2O*kgtoGg,IF('Net zero activities &amp; levers'!$C$9="On",(('Net zero supporting data'!V164*'Net zero supporting data'!V183)+('Net zero supporting data'!V176*ManureNEF))*NtoN2O*kgtoGg,"ERROR"))</f>
        <v>6.2627965821638196E-2</v>
      </c>
      <c r="AF673" s="94">
        <f>IF('Net zero activities &amp; levers'!$C$9="Off",'Activity data'!AY56*ManureNEF*NtoN2O*kgtoGg,IF('Net zero activities &amp; levers'!$C$9="On",(('Net zero supporting data'!W164*'Net zero supporting data'!W183)+('Net zero supporting data'!W176*ManureNEF))*NtoN2O*kgtoGg,"ERROR"))</f>
        <v>6.2818604638054526E-2</v>
      </c>
      <c r="AG673" s="94">
        <f>IF('Net zero activities &amp; levers'!$C$9="Off",'Activity data'!AZ56*ManureNEF*NtoN2O*kgtoGg,IF('Net zero activities &amp; levers'!$C$9="On",(('Net zero supporting data'!X164*'Net zero supporting data'!X183)+('Net zero supporting data'!X176*ManureNEF))*NtoN2O*kgtoGg,"ERROR"))</f>
        <v>6.3004393420797375E-2</v>
      </c>
      <c r="AH673" s="94">
        <f>IF('Net zero activities &amp; levers'!$C$9="Off",'Activity data'!BA56*ManureNEF*NtoN2O*kgtoGg,IF('Net zero activities &amp; levers'!$C$9="On",(('Net zero supporting data'!Y164*'Net zero supporting data'!Y183)+('Net zero supporting data'!Y176*ManureNEF))*NtoN2O*kgtoGg,"ERROR"))</f>
        <v>6.3179994696453259E-2</v>
      </c>
      <c r="AI673" s="94">
        <f>IF('Net zero activities &amp; levers'!$C$9="Off",'Activity data'!BB56*ManureNEF*NtoN2O*kgtoGg,IF('Net zero activities &amp; levers'!$C$9="On",(('Net zero supporting data'!Z164*'Net zero supporting data'!Z183)+('Net zero supporting data'!Z176*ManureNEF))*NtoN2O*kgtoGg,"ERROR"))</f>
        <v>6.3351616115211687E-2</v>
      </c>
      <c r="AJ673" s="94">
        <f>IF('Net zero activities &amp; levers'!$C$9="Off",'Activity data'!BC56*ManureNEF*NtoN2O*kgtoGg,IF('Net zero activities &amp; levers'!$C$9="On",(('Net zero supporting data'!AA164*'Net zero supporting data'!AA183)+('Net zero supporting data'!AA176*ManureNEF))*NtoN2O*kgtoGg,"ERROR"))</f>
        <v>6.3520152973213104E-2</v>
      </c>
      <c r="AK673" s="94">
        <f>IF('Net zero activities &amp; levers'!$C$9="Off",'Activity data'!BD56*ManureNEF*NtoN2O*kgtoGg,IF('Net zero activities &amp; levers'!$C$9="On",(('Net zero supporting data'!AB164*'Net zero supporting data'!AB183)+('Net zero supporting data'!AB176*ManureNEF))*NtoN2O*kgtoGg,"ERROR"))</f>
        <v>6.3683816827928313E-2</v>
      </c>
      <c r="AL673" s="94">
        <f>IF('Net zero activities &amp; levers'!$C$9="Off",'Activity data'!BE56*ManureNEF*NtoN2O*kgtoGg,IF('Net zero activities &amp; levers'!$C$9="On",(('Net zero supporting data'!AC164*'Net zero supporting data'!AC183)+('Net zero supporting data'!AC176*ManureNEF))*NtoN2O*kgtoGg,"ERROR"))</f>
        <v>6.3843756506613461E-2</v>
      </c>
      <c r="AM673" s="94">
        <f>IF('Net zero activities &amp; levers'!$C$9="Off",'Activity data'!BF56*ManureNEF*NtoN2O*kgtoGg,IF('Net zero activities &amp; levers'!$C$9="On",(('Net zero supporting data'!AD164*'Net zero supporting data'!AD183)+('Net zero supporting data'!AD176*ManureNEF))*NtoN2O*kgtoGg,"ERROR"))</f>
        <v>6.3997752805793354E-2</v>
      </c>
      <c r="AN673" s="94">
        <f>IF('Net zero activities &amp; levers'!$C$9="Off",'Activity data'!BG56*ManureNEF*NtoN2O*kgtoGg,IF('Net zero activities &amp; levers'!$C$9="On",(('Net zero supporting data'!AE164*'Net zero supporting data'!AE183)+('Net zero supporting data'!AE176*ManureNEF))*NtoN2O*kgtoGg,"ERROR"))</f>
        <v>6.4149094607679896E-2</v>
      </c>
      <c r="AO673" s="94">
        <f>IF('Net zero activities &amp; levers'!$C$9="Off",'Activity data'!BH56*ManureNEF*NtoN2O*kgtoGg,IF('Net zero activities &amp; levers'!$C$9="On",(('Net zero supporting data'!AF164*'Net zero supporting data'!AF183)+('Net zero supporting data'!AF176*ManureNEF))*NtoN2O*kgtoGg,"ERROR"))</f>
        <v>6.4295347872563538E-2</v>
      </c>
      <c r="AP673" s="94">
        <f>IF('Net zero activities &amp; levers'!$C$9="Off",'Activity data'!BI56*ManureNEF*NtoN2O*kgtoGg,IF('Net zero activities &amp; levers'!$C$9="On",(('Net zero supporting data'!AG164*'Net zero supporting data'!AG183)+('Net zero supporting data'!AG176*ManureNEF))*NtoN2O*kgtoGg,"ERROR"))</f>
        <v>6.4436496076787406E-2</v>
      </c>
      <c r="AQ673" s="94">
        <f>IF('Net zero activities &amp; levers'!$C$9="Off",'Activity data'!BJ56*ManureNEF*NtoN2O*kgtoGg,IF('Net zero activities &amp; levers'!$C$9="On",(('Net zero supporting data'!AH164*'Net zero supporting data'!AH183)+('Net zero supporting data'!AH176*ManureNEF))*NtoN2O*kgtoGg,"ERROR"))</f>
        <v>6.4572348091971418E-2</v>
      </c>
      <c r="AR673" s="94">
        <f>IF('Net zero activities &amp; levers'!$C$9="Off",'Activity data'!BK56*ManureNEF*NtoN2O*kgtoGg,IF('Net zero activities &amp; levers'!$C$9="On",(('Net zero supporting data'!AI164*'Net zero supporting data'!AI183)+('Net zero supporting data'!AI176*ManureNEF))*NtoN2O*kgtoGg,"ERROR"))</f>
        <v>6.4702808609689966E-2</v>
      </c>
      <c r="AS673" s="94">
        <f>IF('Net zero activities &amp; levers'!$C$9="Off",'Activity data'!BL56*ManureNEF*NtoN2O*kgtoGg,IF('Net zero activities &amp; levers'!$C$9="On",(('Net zero supporting data'!AJ164*'Net zero supporting data'!AJ183)+('Net zero supporting data'!AJ176*ManureNEF))*NtoN2O*kgtoGg,"ERROR"))</f>
        <v>6.4829448704797399E-2</v>
      </c>
      <c r="AT673" s="94">
        <f>IF('Net zero activities &amp; levers'!$C$9="Off",'Activity data'!BM56*ManureNEF*NtoN2O*kgtoGg,IF('Net zero activities &amp; levers'!$C$9="On",(('Net zero supporting data'!AK164*'Net zero supporting data'!AK183)+('Net zero supporting data'!AK176*ManureNEF))*NtoN2O*kgtoGg,"ERROR"))</f>
        <v>6.4941869766295554E-2</v>
      </c>
      <c r="AU673" s="94">
        <f>IF('Net zero activities &amp; levers'!$C$9="Off",'Activity data'!BN56*ManureNEF*NtoN2O*kgtoGg,IF('Net zero activities &amp; levers'!$C$9="On",(('Net zero supporting data'!AL164*'Net zero supporting data'!AL183)+('Net zero supporting data'!AL176*ManureNEF))*NtoN2O*kgtoGg,"ERROR"))</f>
        <v>6.5047073413245379E-2</v>
      </c>
      <c r="AV673" s="94">
        <f>IF('Net zero activities &amp; levers'!$C$9="Off",'Activity data'!BO56*ManureNEF*NtoN2O*kgtoGg,IF('Net zero activities &amp; levers'!$C$9="On",(('Net zero supporting data'!AM164*'Net zero supporting data'!AM183)+('Net zero supporting data'!AM176*ManureNEF))*NtoN2O*kgtoGg,"ERROR"))</f>
        <v>6.5146352785998146E-2</v>
      </c>
      <c r="AW673" s="94">
        <f>IF('Net zero activities &amp; levers'!$C$9="Off",'Activity data'!BP56*ManureNEF*NtoN2O*kgtoGg,IF('Net zero activities &amp; levers'!$C$9="On",(('Net zero supporting data'!AN164*'Net zero supporting data'!AN183)+('Net zero supporting data'!AN176*ManureNEF))*NtoN2O*kgtoGg,"ERROR"))</f>
        <v>6.5238963783934262E-2</v>
      </c>
      <c r="AY673" s="79"/>
      <c r="AZ673" s="79"/>
    </row>
    <row r="674" spans="1:52" x14ac:dyDescent="0.25">
      <c r="A674" s="95" t="str">
        <f t="shared" si="133"/>
        <v>NI Organic</v>
      </c>
      <c r="B674" s="95" t="s">
        <v>969</v>
      </c>
      <c r="C674" s="95" t="s">
        <v>1127</v>
      </c>
      <c r="D674" t="s">
        <v>369</v>
      </c>
      <c r="E674" t="s">
        <v>55</v>
      </c>
      <c r="F674" t="s">
        <v>421</v>
      </c>
      <c r="G674" t="s">
        <v>1166</v>
      </c>
      <c r="H674" t="s">
        <v>1167</v>
      </c>
      <c r="I674" t="s">
        <v>139</v>
      </c>
      <c r="J674" t="s">
        <v>287</v>
      </c>
      <c r="K674" s="22">
        <f>K1473</f>
        <v>4.749693023694599E-2</v>
      </c>
      <c r="L674" s="22">
        <f t="shared" ref="L674:AW674" si="146">L1473</f>
        <v>4.7522611675988952E-2</v>
      </c>
      <c r="M674" s="22">
        <f t="shared" si="146"/>
        <v>4.7584015033260256E-2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4.8414443091717149E-2</v>
      </c>
      <c r="T674" s="22">
        <f t="shared" si="146"/>
        <v>4.8622692815566873E-2</v>
      </c>
      <c r="U674" s="22">
        <f t="shared" si="146"/>
        <v>4.8853165115398924E-2</v>
      </c>
      <c r="V674" s="22">
        <f t="shared" si="146"/>
        <v>4.9094993720463338E-2</v>
      </c>
      <c r="W674" s="22">
        <f t="shared" si="146"/>
        <v>4.9350480711349939E-2</v>
      </c>
      <c r="X674" s="22">
        <f t="shared" si="146"/>
        <v>4.9618019696964402E-2</v>
      </c>
      <c r="Y674" s="22">
        <f t="shared" si="146"/>
        <v>4.9865873606552896E-2</v>
      </c>
      <c r="Z674" s="22">
        <f t="shared" si="146"/>
        <v>5.009385960296743E-2</v>
      </c>
      <c r="AA674" s="22">
        <f t="shared" si="146"/>
        <v>5.0300991638914397E-2</v>
      </c>
      <c r="AB674" s="22">
        <f t="shared" si="146"/>
        <v>5.0488495273048703E-2</v>
      </c>
      <c r="AC674" s="22">
        <f t="shared" si="146"/>
        <v>5.065164124706819E-2</v>
      </c>
      <c r="AD674" s="22">
        <f t="shared" si="146"/>
        <v>5.0812958712000068E-2</v>
      </c>
      <c r="AE674" s="22">
        <f t="shared" si="146"/>
        <v>5.0970651085636066E-2</v>
      </c>
      <c r="AF674" s="22">
        <f t="shared" si="146"/>
        <v>5.1125805168440057E-2</v>
      </c>
      <c r="AG674" s="22">
        <f t="shared" si="146"/>
        <v>5.1277011983104616E-2</v>
      </c>
      <c r="AH674" s="22">
        <f t="shared" si="146"/>
        <v>5.1419927551800221E-2</v>
      </c>
      <c r="AI674" s="22">
        <f t="shared" si="146"/>
        <v>5.1559604057967945E-2</v>
      </c>
      <c r="AJ674" s="22">
        <f t="shared" si="146"/>
        <v>5.1696770150967429E-2</v>
      </c>
      <c r="AK674" s="22">
        <f t="shared" si="146"/>
        <v>5.1829970281685019E-2</v>
      </c>
      <c r="AL674" s="22">
        <f t="shared" si="146"/>
        <v>5.1960139439345784E-2</v>
      </c>
      <c r="AM674" s="22">
        <f t="shared" si="146"/>
        <v>5.2085471493979824E-2</v>
      </c>
      <c r="AN674" s="22">
        <f t="shared" si="146"/>
        <v>5.2208643148646039E-2</v>
      </c>
      <c r="AO674" s="22">
        <f t="shared" si="146"/>
        <v>5.2327673425882723E-2</v>
      </c>
      <c r="AP674" s="22">
        <f t="shared" si="146"/>
        <v>5.2442548877679275E-2</v>
      </c>
      <c r="AQ674" s="22">
        <f t="shared" si="146"/>
        <v>5.2553113951514609E-2</v>
      </c>
      <c r="AR674" s="22">
        <f t="shared" si="146"/>
        <v>5.2659291079285624E-2</v>
      </c>
      <c r="AS674" s="22">
        <f t="shared" si="146"/>
        <v>5.276235890236574E-2</v>
      </c>
      <c r="AT674" s="22">
        <f t="shared" si="146"/>
        <v>5.2853854364897902E-2</v>
      </c>
      <c r="AU674" s="22">
        <f t="shared" si="146"/>
        <v>5.2939475833059385E-2</v>
      </c>
      <c r="AV674" s="22">
        <f t="shared" si="146"/>
        <v>5.3020275747318032E-2</v>
      </c>
      <c r="AW674" s="22">
        <f t="shared" si="146"/>
        <v>5.3095648510915985E-2</v>
      </c>
      <c r="AY674" s="79"/>
      <c r="AZ674" s="79"/>
    </row>
    <row r="675" spans="1:52" x14ac:dyDescent="0.25">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7.4998072258013228E-3</v>
      </c>
      <c r="T675" s="94">
        <f>IF('Net zero activities &amp; levers'!$C$9="Off",'Activity data'!AM58*ManureNEF*NtoN2O*kgtoGg,IF('Net zero activities &amp; levers'!$C$9="On",(('Net zero supporting data'!K165*'Net zero supporting data'!K183)+('Net zero supporting data'!K177*ManureNEF))*NtoN2O*kgtoGg,"ERROR"))</f>
        <v>7.5532280635644995E-3</v>
      </c>
      <c r="U675" s="94">
        <f>IF('Net zero activities &amp; levers'!$C$9="Off",'Activity data'!AN58*ManureNEF*NtoN2O*kgtoGg,IF('Net zero activities &amp; levers'!$C$9="On",(('Net zero supporting data'!L165*'Net zero supporting data'!L183)+('Net zero supporting data'!L177*ManureNEF))*NtoN2O*kgtoGg,"ERROR"))</f>
        <v>7.6110757519539099E-3</v>
      </c>
      <c r="V675" s="94">
        <f>IF('Net zero activities &amp; levers'!$C$9="Off",'Activity data'!AO58*ManureNEF*NtoN2O*kgtoGg,IF('Net zero activities &amp; levers'!$C$9="On",(('Net zero supporting data'!M165*'Net zero supporting data'!M183)+('Net zero supporting data'!M177*ManureNEF))*NtoN2O*kgtoGg,"ERROR"))</f>
        <v>7.6708322973760741E-3</v>
      </c>
      <c r="W675" s="94">
        <f>IF('Net zero activities &amp; levers'!$C$9="Off",'Activity data'!AP58*ManureNEF*NtoN2O*kgtoGg,IF('Net zero activities &amp; levers'!$C$9="On",(('Net zero supporting data'!N165*'Net zero supporting data'!N183)+('Net zero supporting data'!N177*ManureNEF))*NtoN2O*kgtoGg,"ERROR"))</f>
        <v>7.7330688655908855E-3</v>
      </c>
      <c r="X675" s="94">
        <f>IF('Net zero activities &amp; levers'!$C$9="Off",'Activity data'!AQ58*ManureNEF*NtoN2O*kgtoGg,IF('Net zero activities &amp; levers'!$C$9="On",(('Net zero supporting data'!O165*'Net zero supporting data'!O183)+('Net zero supporting data'!O177*ManureNEF))*NtoN2O*kgtoGg,"ERROR"))</f>
        <v>7.7974375833055254E-3</v>
      </c>
      <c r="Y675" s="94">
        <f>IF('Net zero activities &amp; levers'!$C$9="Off",'Activity data'!AR58*ManureNEF*NtoN2O*kgtoGg,IF('Net zero activities &amp; levers'!$C$9="On",(('Net zero supporting data'!P165*'Net zero supporting data'!P183)+('Net zero supporting data'!P177*ManureNEF))*NtoN2O*kgtoGg,"ERROR"))</f>
        <v>7.8565987292690924E-3</v>
      </c>
      <c r="Z675" s="94">
        <f>IF('Net zero activities &amp; levers'!$C$9="Off",'Activity data'!AS58*ManureNEF*NtoN2O*kgtoGg,IF('Net zero activities &amp; levers'!$C$9="On",(('Net zero supporting data'!Q165*'Net zero supporting data'!Q183)+('Net zero supporting data'!Q177*ManureNEF))*NtoN2O*kgtoGg,"ERROR"))</f>
        <v>7.9105801662085577E-3</v>
      </c>
      <c r="AA675" s="94">
        <f>IF('Net zero activities &amp; levers'!$C$9="Off",'Activity data'!AT58*ManureNEF*NtoN2O*kgtoGg,IF('Net zero activities &amp; levers'!$C$9="On",(('Net zero supporting data'!R165*'Net zero supporting data'!R183)+('Net zero supporting data'!R177*ManureNEF))*NtoN2O*kgtoGg,"ERROR"))</f>
        <v>7.9592192250792417E-3</v>
      </c>
      <c r="AB675" s="94">
        <f>IF('Net zero activities &amp; levers'!$C$9="Off",'Activity data'!AU58*ManureNEF*NtoN2O*kgtoGg,IF('Net zero activities &amp; levers'!$C$9="On",(('Net zero supporting data'!S165*'Net zero supporting data'!S183)+('Net zero supporting data'!S177*ManureNEF))*NtoN2O*kgtoGg,"ERROR"))</f>
        <v>8.0028602477445615E-3</v>
      </c>
      <c r="AC675" s="94">
        <f>IF('Net zero activities &amp; levers'!$C$9="Off",'Activity data'!AV58*ManureNEF*NtoN2O*kgtoGg,IF('Net zero activities &amp; levers'!$C$9="On",(('Net zero supporting data'!T165*'Net zero supporting data'!T183)+('Net zero supporting data'!T177*ManureNEF))*NtoN2O*kgtoGg,"ERROR"))</f>
        <v>8.0404712467886264E-3</v>
      </c>
      <c r="AD675" s="94">
        <f>IF('Net zero activities &amp; levers'!$C$9="Off",'Activity data'!AW58*ManureNEF*NtoN2O*kgtoGg,IF('Net zero activities &amp; levers'!$C$9="On",(('Net zero supporting data'!U165*'Net zero supporting data'!U183)+('Net zero supporting data'!U177*ManureNEF))*NtoN2O*kgtoGg,"ERROR"))</f>
        <v>8.0772824053071957E-3</v>
      </c>
      <c r="AE675" s="94">
        <f>IF('Net zero activities &amp; levers'!$C$9="Off",'Activity data'!AX58*ManureNEF*NtoN2O*kgtoGg,IF('Net zero activities &amp; levers'!$C$9="On",(('Net zero supporting data'!V165*'Net zero supporting data'!V183)+('Net zero supporting data'!V177*ManureNEF))*NtoN2O*kgtoGg,"ERROR"))</f>
        <v>8.1129059201156505E-3</v>
      </c>
      <c r="AF675" s="94">
        <f>IF('Net zero activities &amp; levers'!$C$9="Off",'Activity data'!AY58*ManureNEF*NtoN2O*kgtoGg,IF('Net zero activities &amp; levers'!$C$9="On",(('Net zero supporting data'!W165*'Net zero supporting data'!W183)+('Net zero supporting data'!W177*ManureNEF))*NtoN2O*kgtoGg,"ERROR"))</f>
        <v>8.1476144925942233E-3</v>
      </c>
      <c r="AG675" s="94">
        <f>IF('Net zero activities &amp; levers'!$C$9="Off",'Activity data'!AZ58*ManureNEF*NtoN2O*kgtoGg,IF('Net zero activities &amp; levers'!$C$9="On",(('Net zero supporting data'!X165*'Net zero supporting data'!X183)+('Net zero supporting data'!X177*ManureNEF))*NtoN2O*kgtoGg,"ERROR"))</f>
        <v>8.1811075843423522E-3</v>
      </c>
      <c r="AH675" s="94">
        <f>IF('Net zero activities &amp; levers'!$C$9="Off",'Activity data'!BA58*ManureNEF*NtoN2O*kgtoGg,IF('Net zero activities &amp; levers'!$C$9="On",(('Net zero supporting data'!Y165*'Net zero supporting data'!Y183)+('Net zero supporting data'!Y177*ManureNEF))*NtoN2O*kgtoGg,"ERROR"))</f>
        <v>8.2124171857509403E-3</v>
      </c>
      <c r="AI675" s="94">
        <f>IF('Net zero activities &amp; levers'!$C$9="Off",'Activity data'!BB58*ManureNEF*NtoN2O*kgtoGg,IF('Net zero activities &amp; levers'!$C$9="On",(('Net zero supporting data'!Z165*'Net zero supporting data'!Z183)+('Net zero supporting data'!Z177*ManureNEF))*NtoN2O*kgtoGg,"ERROR"))</f>
        <v>8.2427169782868757E-3</v>
      </c>
      <c r="AJ675" s="94">
        <f>IF('Net zero activities &amp; levers'!$C$9="Off",'Activity data'!BC58*ManureNEF*NtoN2O*kgtoGg,IF('Net zero activities &amp; levers'!$C$9="On",(('Net zero supporting data'!AA165*'Net zero supporting data'!AA183)+('Net zero supporting data'!AA177*ManureNEF))*NtoN2O*kgtoGg,"ERROR"))</f>
        <v>8.2721896532553397E-3</v>
      </c>
      <c r="AK675" s="94">
        <f>IF('Net zero activities &amp; levers'!$C$9="Off",'Activity data'!BD58*ManureNEF*NtoN2O*kgtoGg,IF('Net zero activities &amp; levers'!$C$9="On",(('Net zero supporting data'!AB165*'Net zero supporting data'!AB183)+('Net zero supporting data'!AB177*ManureNEF))*NtoN2O*kgtoGg,"ERROR"))</f>
        <v>8.300520909512615E-3</v>
      </c>
      <c r="AL675" s="94">
        <f>IF('Net zero activities &amp; levers'!$C$9="Off",'Activity data'!BE58*ManureNEF*NtoN2O*kgtoGg,IF('Net zero activities &amp; levers'!$C$9="On",(('Net zero supporting data'!AC165*'Net zero supporting data'!AC183)+('Net zero supporting data'!AC177*ManureNEF))*NtoN2O*kgtoGg,"ERROR"))</f>
        <v>8.3279381602152681E-3</v>
      </c>
      <c r="AM675" s="94">
        <f>IF('Net zero activities &amp; levers'!$C$9="Off",'Activity data'!BF58*ManureNEF*NtoN2O*kgtoGg,IF('Net zero activities &amp; levers'!$C$9="On",(('Net zero supporting data'!AD165*'Net zero supporting data'!AD183)+('Net zero supporting data'!AD177*ManureNEF))*NtoN2O*kgtoGg,"ERROR"))</f>
        <v>8.3540478386607362E-3</v>
      </c>
      <c r="AN675" s="94">
        <f>IF('Net zero activities &amp; levers'!$C$9="Off",'Activity data'!BG58*ManureNEF*NtoN2O*kgtoGg,IF('Net zero activities &amp; levers'!$C$9="On",(('Net zero supporting data'!AE165*'Net zero supporting data'!AE183)+('Net zero supporting data'!AE177*ManureNEF))*NtoN2O*kgtoGg,"ERROR"))</f>
        <v>8.3794680727788239E-3</v>
      </c>
      <c r="AO675" s="94">
        <f>IF('Net zero activities &amp; levers'!$C$9="Off",'Activity data'!BH58*ManureNEF*NtoN2O*kgtoGg,IF('Net zero activities &amp; levers'!$C$9="On",(('Net zero supporting data'!AF165*'Net zero supporting data'!AF183)+('Net zero supporting data'!AF177*ManureNEF))*NtoN2O*kgtoGg,"ERROR"))</f>
        <v>8.4037647094295665E-3</v>
      </c>
      <c r="AP675" s="94">
        <f>IF('Net zero activities &amp; levers'!$C$9="Off",'Activity data'!BI58*ManureNEF*NtoN2O*kgtoGg,IF('Net zero activities &amp; levers'!$C$9="On",(('Net zero supporting data'!AG165*'Net zero supporting data'!AG183)+('Net zero supporting data'!AG177*ManureNEF))*NtoN2O*kgtoGg,"ERROR"))</f>
        <v>8.4269475935936072E-3</v>
      </c>
      <c r="AQ675" s="94">
        <f>IF('Net zero activities &amp; levers'!$C$9="Off",'Activity data'!BJ58*ManureNEF*NtoN2O*kgtoGg,IF('Net zero activities &amp; levers'!$C$9="On",(('Net zero supporting data'!AH165*'Net zero supporting data'!AH183)+('Net zero supporting data'!AH177*ManureNEF))*NtoN2O*kgtoGg,"ERROR"))</f>
        <v>8.4489940589773712E-3</v>
      </c>
      <c r="AR675" s="94">
        <f>IF('Net zero activities &amp; levers'!$C$9="Off",'Activity data'!BK58*ManureNEF*NtoN2O*kgtoGg,IF('Net zero activities &amp; levers'!$C$9="On",(('Net zero supporting data'!AI165*'Net zero supporting data'!AI183)+('Net zero supporting data'!AI177*ManureNEF))*NtoN2O*kgtoGg,"ERROR"))</f>
        <v>8.4698984843180978E-3</v>
      </c>
      <c r="AS675" s="94">
        <f>IF('Net zero activities &amp; levers'!$C$9="Off",'Activity data'!BL58*ManureNEF*NtoN2O*kgtoGg,IF('Net zero activities &amp; levers'!$C$9="On",(('Net zero supporting data'!AJ165*'Net zero supporting data'!AJ183)+('Net zero supporting data'!AJ177*ManureNEF))*NtoN2O*kgtoGg,"ERROR"))</f>
        <v>8.4899576548560663E-3</v>
      </c>
      <c r="AT675" s="94">
        <f>IF('Net zero activities &amp; levers'!$C$9="Off",'Activity data'!BM58*ManureNEF*NtoN2O*kgtoGg,IF('Net zero activities &amp; levers'!$C$9="On",(('Net zero supporting data'!AK165*'Net zero supporting data'!AK183)+('Net zero supporting data'!AK177*ManureNEF))*NtoN2O*kgtoGg,"ERROR"))</f>
        <v>8.507293913120384E-3</v>
      </c>
      <c r="AU675" s="94">
        <f>IF('Net zero activities &amp; levers'!$C$9="Off",'Activity data'!BN58*ManureNEF*NtoN2O*kgtoGg,IF('Net zero activities &amp; levers'!$C$9="On",(('Net zero supporting data'!AL165*'Net zero supporting data'!AL183)+('Net zero supporting data'!AL177*ManureNEF))*NtoN2O*kgtoGg,"ERROR"))</f>
        <v>8.5231936937218318E-3</v>
      </c>
      <c r="AV675" s="94">
        <f>IF('Net zero activities &amp; levers'!$C$9="Off",'Activity data'!BO58*ManureNEF*NtoN2O*kgtoGg,IF('Net zero activities &amp; levers'!$C$9="On",(('Net zero supporting data'!AM165*'Net zero supporting data'!AM183)+('Net zero supporting data'!AM177*ManureNEF))*NtoN2O*kgtoGg,"ERROR"))</f>
        <v>8.5379021204019905E-3</v>
      </c>
      <c r="AW675" s="94">
        <f>IF('Net zero activities &amp; levers'!$C$9="Off",'Activity data'!BP58*ManureNEF*NtoN2O*kgtoGg,IF('Net zero activities &amp; levers'!$C$9="On",(('Net zero supporting data'!AN165*'Net zero supporting data'!AN183)+('Net zero supporting data'!AN177*ManureNEF))*NtoN2O*kgtoGg,"ERROR"))</f>
        <v>8.5512944615970029E-3</v>
      </c>
      <c r="AY675" s="79"/>
      <c r="AZ675" s="79"/>
    </row>
    <row r="676" spans="1:52" x14ac:dyDescent="0.25">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9.0493119451033485E-2</v>
      </c>
      <c r="T676" s="22">
        <f t="shared" si="147"/>
        <v>9.1137698452510532E-2</v>
      </c>
      <c r="U676" s="22">
        <f t="shared" si="147"/>
        <v>9.1835692096584459E-2</v>
      </c>
      <c r="V676" s="22">
        <f t="shared" si="147"/>
        <v>9.2556718122995582E-2</v>
      </c>
      <c r="W676" s="22">
        <f t="shared" si="147"/>
        <v>9.3307668251728204E-2</v>
      </c>
      <c r="X676" s="22">
        <f t="shared" si="147"/>
        <v>9.4084345022968627E-2</v>
      </c>
      <c r="Y676" s="22">
        <f t="shared" si="147"/>
        <v>9.4798186924147487E-2</v>
      </c>
      <c r="Z676" s="22">
        <f t="shared" si="147"/>
        <v>9.5449530148583428E-2</v>
      </c>
      <c r="AA676" s="22">
        <f t="shared" si="147"/>
        <v>9.6036411921921333E-2</v>
      </c>
      <c r="AB676" s="22">
        <f t="shared" si="147"/>
        <v>9.6562987093537972E-2</v>
      </c>
      <c r="AC676" s="22">
        <f t="shared" si="147"/>
        <v>9.7016803641976443E-2</v>
      </c>
      <c r="AD676" s="22">
        <f t="shared" si="147"/>
        <v>9.7460969267126357E-2</v>
      </c>
      <c r="AE676" s="22">
        <f t="shared" si="147"/>
        <v>9.7890804712727805E-2</v>
      </c>
      <c r="AF676" s="22">
        <f t="shared" si="147"/>
        <v>9.8309600409832221E-2</v>
      </c>
      <c r="AG676" s="22">
        <f t="shared" si="147"/>
        <v>9.8713730044247494E-2</v>
      </c>
      <c r="AH676" s="22">
        <f t="shared" si="147"/>
        <v>9.9091513554533509E-2</v>
      </c>
      <c r="AI676" s="22">
        <f t="shared" si="147"/>
        <v>9.9457112650982657E-2</v>
      </c>
      <c r="AJ676" s="22">
        <f t="shared" si="147"/>
        <v>9.9812731697734594E-2</v>
      </c>
      <c r="AK676" s="22">
        <f t="shared" si="147"/>
        <v>0.10015457831852072</v>
      </c>
      <c r="AL676" s="22">
        <f t="shared" si="147"/>
        <v>0.10048539649399577</v>
      </c>
      <c r="AM676" s="22">
        <f t="shared" si="147"/>
        <v>0.10080043742495001</v>
      </c>
      <c r="AN676" s="22">
        <f t="shared" si="147"/>
        <v>0.10110715947969924</v>
      </c>
      <c r="AO676" s="22">
        <f t="shared" si="147"/>
        <v>0.10140032414066948</v>
      </c>
      <c r="AP676" s="22">
        <f t="shared" si="147"/>
        <v>0.10168005019798185</v>
      </c>
      <c r="AQ676" s="22">
        <f t="shared" si="147"/>
        <v>0.10194606415879172</v>
      </c>
      <c r="AR676" s="22">
        <f t="shared" si="147"/>
        <v>0.10219829819660883</v>
      </c>
      <c r="AS676" s="22">
        <f t="shared" si="147"/>
        <v>0.10244033333977036</v>
      </c>
      <c r="AT676" s="22">
        <f t="shared" si="147"/>
        <v>0.10264951366170581</v>
      </c>
      <c r="AU676" s="22">
        <f t="shared" si="147"/>
        <v>0.10284136135883891</v>
      </c>
      <c r="AV676" s="22">
        <f t="shared" si="147"/>
        <v>0.10301883410879509</v>
      </c>
      <c r="AW676" s="22">
        <f t="shared" si="147"/>
        <v>0.10318042689311628</v>
      </c>
      <c r="AY676" s="79"/>
      <c r="AZ676" s="79"/>
    </row>
    <row r="677" spans="1:52" x14ac:dyDescent="0.25">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5">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5">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0.10246225411389839</v>
      </c>
      <c r="T679" s="94">
        <f>IF('Net zero activities &amp; levers'!$C$9="Off",'Activity data'!AM62*ManureNEF*NtoN2O*kgtoGg,IF('Net zero activities &amp; levers'!$C$9="On",(('Net zero supporting data'!K166*'Net zero supporting data'!K183)+('Net zero supporting data'!K178*ManureNEF))*NtoN2O*kgtoGg,"ERROR"))</f>
        <v>0.10398219659413972</v>
      </c>
      <c r="U679" s="94">
        <f>IF('Net zero activities &amp; levers'!$C$9="Off",'Activity data'!AN62*ManureNEF*NtoN2O*kgtoGg,IF('Net zero activities &amp; levers'!$C$9="On",(('Net zero supporting data'!L166*'Net zero supporting data'!L183)+('Net zero supporting data'!L178*ManureNEF))*NtoN2O*kgtoGg,"ERROR"))</f>
        <v>0.10453917902952227</v>
      </c>
      <c r="V679" s="94">
        <f>IF('Net zero activities &amp; levers'!$C$9="Off",'Activity data'!AO62*ManureNEF*NtoN2O*kgtoGg,IF('Net zero activities &amp; levers'!$C$9="On",(('Net zero supporting data'!M166*'Net zero supporting data'!M183)+('Net zero supporting data'!M178*ManureNEF))*NtoN2O*kgtoGg,"ERROR"))</f>
        <v>0.10478423511353824</v>
      </c>
      <c r="W679" s="94">
        <f>IF('Net zero activities &amp; levers'!$C$9="Off",'Activity data'!AP62*ManureNEF*NtoN2O*kgtoGg,IF('Net zero activities &amp; levers'!$C$9="On",(('Net zero supporting data'!N166*'Net zero supporting data'!N183)+('Net zero supporting data'!N178*ManureNEF))*NtoN2O*kgtoGg,"ERROR"))</f>
        <v>0.10522314830194876</v>
      </c>
      <c r="X679" s="94">
        <f>IF('Net zero activities &amp; levers'!$C$9="Off",'Activity data'!AQ62*ManureNEF*NtoN2O*kgtoGg,IF('Net zero activities &amp; levers'!$C$9="On",(('Net zero supporting data'!O166*'Net zero supporting data'!O183)+('Net zero supporting data'!O178*ManureNEF))*NtoN2O*kgtoGg,"ERROR"))</f>
        <v>0.10544497660282141</v>
      </c>
      <c r="Y679" s="94">
        <f>IF('Net zero activities &amp; levers'!$C$9="Off",'Activity data'!AR62*ManureNEF*NtoN2O*kgtoGg,IF('Net zero activities &amp; levers'!$C$9="On",(('Net zero supporting data'!P166*'Net zero supporting data'!P183)+('Net zero supporting data'!P178*ManureNEF))*NtoN2O*kgtoGg,"ERROR"))</f>
        <v>0.10527306926924856</v>
      </c>
      <c r="Z679" s="94">
        <f>IF('Net zero activities &amp; levers'!$C$9="Off",'Activity data'!AS62*ManureNEF*NtoN2O*kgtoGg,IF('Net zero activities &amp; levers'!$C$9="On",(('Net zero supporting data'!Q166*'Net zero supporting data'!Q183)+('Net zero supporting data'!Q178*ManureNEF))*NtoN2O*kgtoGg,"ERROR"))</f>
        <v>0.10509986217593233</v>
      </c>
      <c r="AA679" s="94">
        <f>IF('Net zero activities &amp; levers'!$C$9="Off",'Activity data'!AT62*ManureNEF*NtoN2O*kgtoGg,IF('Net zero activities &amp; levers'!$C$9="On",(('Net zero supporting data'!R166*'Net zero supporting data'!R183)+('Net zero supporting data'!R178*ManureNEF))*NtoN2O*kgtoGg,"ERROR"))</f>
        <v>0.10499897358466485</v>
      </c>
      <c r="AB679" s="94">
        <f>IF('Net zero activities &amp; levers'!$C$9="Off",'Activity data'!AU62*ManureNEF*NtoN2O*kgtoGg,IF('Net zero activities &amp; levers'!$C$9="On",(('Net zero supporting data'!S166*'Net zero supporting data'!S183)+('Net zero supporting data'!S178*ManureNEF))*NtoN2O*kgtoGg,"ERROR"))</f>
        <v>0.10573379241848511</v>
      </c>
      <c r="AC679" s="94">
        <f>IF('Net zero activities &amp; levers'!$C$9="Off",'Activity data'!AV62*ManureNEF*NtoN2O*kgtoGg,IF('Net zero activities &amp; levers'!$C$9="On",(('Net zero supporting data'!T166*'Net zero supporting data'!T183)+('Net zero supporting data'!T178*ManureNEF))*NtoN2O*kgtoGg,"ERROR"))</f>
        <v>0.10607911779473303</v>
      </c>
      <c r="AD679" s="94">
        <f>IF('Net zero activities &amp; levers'!$C$9="Off",'Activity data'!AW62*ManureNEF*NtoN2O*kgtoGg,IF('Net zero activities &amp; levers'!$C$9="On",(('Net zero supporting data'!U166*'Net zero supporting data'!U183)+('Net zero supporting data'!U178*ManureNEF))*NtoN2O*kgtoGg,"ERROR"))</f>
        <v>0.10695883384496749</v>
      </c>
      <c r="AE679" s="94">
        <f>IF('Net zero activities &amp; levers'!$C$9="Off",'Activity data'!AX62*ManureNEF*NtoN2O*kgtoGg,IF('Net zero activities &amp; levers'!$C$9="On",(('Net zero supporting data'!V166*'Net zero supporting data'!V183)+('Net zero supporting data'!V178*ManureNEF))*NtoN2O*kgtoGg,"ERROR"))</f>
        <v>0.10794064641753048</v>
      </c>
      <c r="AF679" s="94">
        <f>IF('Net zero activities &amp; levers'!$C$9="Off",'Activity data'!AY62*ManureNEF*NtoN2O*kgtoGg,IF('Net zero activities &amp; levers'!$C$9="On",(('Net zero supporting data'!W166*'Net zero supporting data'!W183)+('Net zero supporting data'!W178*ManureNEF))*NtoN2O*kgtoGg,"ERROR"))</f>
        <v>0.10949489472448327</v>
      </c>
      <c r="AG679" s="94">
        <f>IF('Net zero activities &amp; levers'!$C$9="Off",'Activity data'!AZ62*ManureNEF*NtoN2O*kgtoGg,IF('Net zero activities &amp; levers'!$C$9="On",(('Net zero supporting data'!X166*'Net zero supporting data'!X183)+('Net zero supporting data'!X178*ManureNEF))*NtoN2O*kgtoGg,"ERROR"))</f>
        <v>0.11130134010210363</v>
      </c>
      <c r="AH679" s="94">
        <f>IF('Net zero activities &amp; levers'!$C$9="Off",'Activity data'!BA62*ManureNEF*NtoN2O*kgtoGg,IF('Net zero activities &amp; levers'!$C$9="On",(('Net zero supporting data'!Y166*'Net zero supporting data'!Y183)+('Net zero supporting data'!Y178*ManureNEF))*NtoN2O*kgtoGg,"ERROR"))</f>
        <v>0.11217758279110658</v>
      </c>
      <c r="AI679" s="94">
        <f>IF('Net zero activities &amp; levers'!$C$9="Off",'Activity data'!BB62*ManureNEF*NtoN2O*kgtoGg,IF('Net zero activities &amp; levers'!$C$9="On",(('Net zero supporting data'!Z166*'Net zero supporting data'!Z183)+('Net zero supporting data'!Z178*ManureNEF))*NtoN2O*kgtoGg,"ERROR"))</f>
        <v>0.11302008795308296</v>
      </c>
      <c r="AJ679" s="94">
        <f>IF('Net zero activities &amp; levers'!$C$9="Off",'Activity data'!BC62*ManureNEF*NtoN2O*kgtoGg,IF('Net zero activities &amp; levers'!$C$9="On",(('Net zero supporting data'!AA166*'Net zero supporting data'!AA183)+('Net zero supporting data'!AA178*ManureNEF))*NtoN2O*kgtoGg,"ERROR"))</f>
        <v>0.11413630795198265</v>
      </c>
      <c r="AK679" s="94">
        <f>IF('Net zero activities &amp; levers'!$C$9="Off",'Activity data'!BD62*ManureNEF*NtoN2O*kgtoGg,IF('Net zero activities &amp; levers'!$C$9="On",(('Net zero supporting data'!AB166*'Net zero supporting data'!AB183)+('Net zero supporting data'!AB178*ManureNEF))*NtoN2O*kgtoGg,"ERROR"))</f>
        <v>0.11518905443571475</v>
      </c>
      <c r="AL679" s="94">
        <f>IF('Net zero activities &amp; levers'!$C$9="Off",'Activity data'!BE62*ManureNEF*NtoN2O*kgtoGg,IF('Net zero activities &amp; levers'!$C$9="On",(('Net zero supporting data'!AC166*'Net zero supporting data'!AC183)+('Net zero supporting data'!AC178*ManureNEF))*NtoN2O*kgtoGg,"ERROR"))</f>
        <v>0.11652683473000762</v>
      </c>
      <c r="AM679" s="94">
        <f>IF('Net zero activities &amp; levers'!$C$9="Off",'Activity data'!BF62*ManureNEF*NtoN2O*kgtoGg,IF('Net zero activities &amp; levers'!$C$9="On",(('Net zero supporting data'!AD166*'Net zero supporting data'!AD183)+('Net zero supporting data'!AD178*ManureNEF))*NtoN2O*kgtoGg,"ERROR"))</f>
        <v>0.1177164310462694</v>
      </c>
      <c r="AN679" s="94">
        <f>IF('Net zero activities &amp; levers'!$C$9="Off",'Activity data'!BG62*ManureNEF*NtoN2O*kgtoGg,IF('Net zero activities &amp; levers'!$C$9="On",(('Net zero supporting data'!AE166*'Net zero supporting data'!AE183)+('Net zero supporting data'!AE178*ManureNEF))*NtoN2O*kgtoGg,"ERROR"))</f>
        <v>0.11936934098404542</v>
      </c>
      <c r="AO679" s="94">
        <f>IF('Net zero activities &amp; levers'!$C$9="Off",'Activity data'!BH62*ManureNEF*NtoN2O*kgtoGg,IF('Net zero activities &amp; levers'!$C$9="On",(('Net zero supporting data'!AF166*'Net zero supporting data'!AF183)+('Net zero supporting data'!AF178*ManureNEF))*NtoN2O*kgtoGg,"ERROR"))</f>
        <v>0.12100010902582652</v>
      </c>
      <c r="AP679" s="94">
        <f>IF('Net zero activities &amp; levers'!$C$9="Off",'Activity data'!BI62*ManureNEF*NtoN2O*kgtoGg,IF('Net zero activities &amp; levers'!$C$9="On",(('Net zero supporting data'!AG166*'Net zero supporting data'!AG183)+('Net zero supporting data'!AG178*ManureNEF))*NtoN2O*kgtoGg,"ERROR"))</f>
        <v>0.12266794572678559</v>
      </c>
      <c r="AQ679" s="94">
        <f>IF('Net zero activities &amp; levers'!$C$9="Off",'Activity data'!BJ62*ManureNEF*NtoN2O*kgtoGg,IF('Net zero activities &amp; levers'!$C$9="On",(('Net zero supporting data'!AH166*'Net zero supporting data'!AH183)+('Net zero supporting data'!AH178*ManureNEF))*NtoN2O*kgtoGg,"ERROR"))</f>
        <v>0.1243886772348972</v>
      </c>
      <c r="AR679" s="94">
        <f>IF('Net zero activities &amp; levers'!$C$9="Off",'Activity data'!BK62*ManureNEF*NtoN2O*kgtoGg,IF('Net zero activities &amp; levers'!$C$9="On",(('Net zero supporting data'!AI166*'Net zero supporting data'!AI183)+('Net zero supporting data'!AI178*ManureNEF))*NtoN2O*kgtoGg,"ERROR"))</f>
        <v>0.12619434997311832</v>
      </c>
      <c r="AS679" s="94">
        <f>IF('Net zero activities &amp; levers'!$C$9="Off",'Activity data'!BL62*ManureNEF*NtoN2O*kgtoGg,IF('Net zero activities &amp; levers'!$C$9="On",(('Net zero supporting data'!AJ166*'Net zero supporting data'!AJ183)+('Net zero supporting data'!AJ178*ManureNEF))*NtoN2O*kgtoGg,"ERROR"))</f>
        <v>0.12826119231503388</v>
      </c>
      <c r="AT679" s="94">
        <f>IF('Net zero activities &amp; levers'!$C$9="Off",'Activity data'!BM62*ManureNEF*NtoN2O*kgtoGg,IF('Net zero activities &amp; levers'!$C$9="On",(('Net zero supporting data'!AK166*'Net zero supporting data'!AK183)+('Net zero supporting data'!AK178*ManureNEF))*NtoN2O*kgtoGg,"ERROR"))</f>
        <v>0.12851878850422907</v>
      </c>
      <c r="AU679" s="94">
        <f>IF('Net zero activities &amp; levers'!$C$9="Off",'Activity data'!BN62*ManureNEF*NtoN2O*kgtoGg,IF('Net zero activities &amp; levers'!$C$9="On",(('Net zero supporting data'!AL166*'Net zero supporting data'!AL183)+('Net zero supporting data'!AL178*ManureNEF))*NtoN2O*kgtoGg,"ERROR"))</f>
        <v>0.12848620579408074</v>
      </c>
      <c r="AV679" s="94">
        <f>IF('Net zero activities &amp; levers'!$C$9="Off",'Activity data'!BO62*ManureNEF*NtoN2O*kgtoGg,IF('Net zero activities &amp; levers'!$C$9="On",(('Net zero supporting data'!AM166*'Net zero supporting data'!AM183)+('Net zero supporting data'!AM178*ManureNEF))*NtoN2O*kgtoGg,"ERROR"))</f>
        <v>0.12847131417780056</v>
      </c>
      <c r="AW679" s="94">
        <f>IF('Net zero activities &amp; levers'!$C$9="Off",'Activity data'!BP62*ManureNEF*NtoN2O*kgtoGg,IF('Net zero activities &amp; levers'!$C$9="On",(('Net zero supporting data'!AN166*'Net zero supporting data'!AN183)+('Net zero supporting data'!AN178*ManureNEF))*NtoN2O*kgtoGg,"ERROR"))</f>
        <v>0.12836800011337407</v>
      </c>
      <c r="AY679" s="79"/>
      <c r="AZ679" s="79"/>
    </row>
    <row r="680" spans="1:52" x14ac:dyDescent="0.25">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3.0700450247237825E-2</v>
      </c>
      <c r="P680" s="22">
        <f t="shared" si="150"/>
        <v>3.0053355161673623E-2</v>
      </c>
      <c r="Q680" s="22">
        <f t="shared" si="150"/>
        <v>2.9583492368545915E-2</v>
      </c>
      <c r="R680" s="22">
        <f t="shared" si="150"/>
        <v>2.9155206131309681E-2</v>
      </c>
      <c r="S680" s="22">
        <f t="shared" si="150"/>
        <v>2.5995065144957277E-2</v>
      </c>
      <c r="T680" s="22">
        <f t="shared" si="150"/>
        <v>2.6380680356453017E-2</v>
      </c>
      <c r="U680" s="22">
        <f t="shared" si="150"/>
        <v>2.652198892727824E-2</v>
      </c>
      <c r="V680" s="22">
        <f t="shared" si="150"/>
        <v>2.6584160591597496E-2</v>
      </c>
      <c r="W680" s="22">
        <f t="shared" si="150"/>
        <v>2.6695514543590679E-2</v>
      </c>
      <c r="X680" s="22">
        <f t="shared" si="150"/>
        <v>2.6751793230625709E-2</v>
      </c>
      <c r="Y680" s="22">
        <f t="shared" si="150"/>
        <v>2.6708179683629613E-2</v>
      </c>
      <c r="Z680" s="22">
        <f t="shared" si="150"/>
        <v>2.6664236382623187E-2</v>
      </c>
      <c r="AA680" s="22">
        <f t="shared" si="150"/>
        <v>2.6638640561751768E-2</v>
      </c>
      <c r="AB680" s="22">
        <f t="shared" si="150"/>
        <v>2.6825066905970845E-2</v>
      </c>
      <c r="AC680" s="22">
        <f t="shared" si="150"/>
        <v>2.6912677272631261E-2</v>
      </c>
      <c r="AD680" s="22">
        <f t="shared" si="150"/>
        <v>2.7135864593978775E-2</v>
      </c>
      <c r="AE680" s="22">
        <f t="shared" si="150"/>
        <v>2.7384954192920665E-2</v>
      </c>
      <c r="AF680" s="22">
        <f t="shared" si="150"/>
        <v>2.7779272923657991E-2</v>
      </c>
      <c r="AG680" s="22">
        <f t="shared" si="150"/>
        <v>2.8237575014297609E-2</v>
      </c>
      <c r="AH680" s="22">
        <f t="shared" si="150"/>
        <v>2.8459881130636851E-2</v>
      </c>
      <c r="AI680" s="22">
        <f t="shared" si="150"/>
        <v>2.8673627907534742E-2</v>
      </c>
      <c r="AJ680" s="22">
        <f t="shared" si="150"/>
        <v>2.8956817183804672E-2</v>
      </c>
      <c r="AK680" s="22">
        <f t="shared" si="150"/>
        <v>2.9223902986888022E-2</v>
      </c>
      <c r="AL680" s="22">
        <f t="shared" si="150"/>
        <v>2.956330295617941E-2</v>
      </c>
      <c r="AM680" s="22">
        <f t="shared" si="150"/>
        <v>2.9865108084368867E-2</v>
      </c>
      <c r="AN680" s="22">
        <f t="shared" si="150"/>
        <v>3.0284457647608735E-2</v>
      </c>
      <c r="AO680" s="22">
        <f t="shared" si="150"/>
        <v>3.0698189727280625E-2</v>
      </c>
      <c r="AP680" s="22">
        <f t="shared" si="150"/>
        <v>3.11213262673414E-2</v>
      </c>
      <c r="AQ680" s="22">
        <f t="shared" si="150"/>
        <v>3.1557882421968046E-2</v>
      </c>
      <c r="AR680" s="22">
        <f t="shared" si="150"/>
        <v>3.2015988491041578E-2</v>
      </c>
      <c r="AS680" s="22">
        <f t="shared" si="150"/>
        <v>3.254035428591006E-2</v>
      </c>
      <c r="AT680" s="22">
        <f t="shared" si="150"/>
        <v>3.2605707422800632E-2</v>
      </c>
      <c r="AU680" s="22">
        <f t="shared" si="150"/>
        <v>3.2597441064811244E-2</v>
      </c>
      <c r="AV680" s="22">
        <f t="shared" si="150"/>
        <v>3.2593663004893809E-2</v>
      </c>
      <c r="AW680" s="22">
        <f t="shared" si="150"/>
        <v>3.2567451832219714E-2</v>
      </c>
      <c r="AY680" s="79"/>
      <c r="AZ680" s="79"/>
    </row>
    <row r="681" spans="1:52" x14ac:dyDescent="0.25">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0.16019971617730655</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0.16825333375264134</v>
      </c>
      <c r="T681" s="94">
        <f>IF('Net zero activities &amp; levers'!$C$9="Off",'Activity data'!AM64*ManureNEF*NtoN2O*kgtoGg,IF('Net zero activities &amp; levers'!$C$9="On",(('Net zero supporting data'!K167*'Net zero supporting data'!K183)+('Net zero supporting data'!K179*ManureNEF))*NtoN2O*kgtoGg,"ERROR"))</f>
        <v>0.17302828294591105</v>
      </c>
      <c r="U681" s="94">
        <f>IF('Net zero activities &amp; levers'!$C$9="Off",'Activity data'!AN64*ManureNEF*NtoN2O*kgtoGg,IF('Net zero activities &amp; levers'!$C$9="On",(('Net zero supporting data'!L167*'Net zero supporting data'!L183)+('Net zero supporting data'!L179*ManureNEF))*NtoN2O*kgtoGg,"ERROR"))</f>
        <v>0.17706279668292071</v>
      </c>
      <c r="V681" s="94">
        <f>IF('Net zero activities &amp; levers'!$C$9="Off",'Activity data'!AO64*ManureNEF*NtoN2O*kgtoGg,IF('Net zero activities &amp; levers'!$C$9="On",(('Net zero supporting data'!M167*'Net zero supporting data'!M183)+('Net zero supporting data'!M179*ManureNEF))*NtoN2O*kgtoGg,"ERROR"))</f>
        <v>0.18086358169153297</v>
      </c>
      <c r="W681" s="94">
        <f>IF('Net zero activities &amp; levers'!$C$9="Off",'Activity data'!AP64*ManureNEF*NtoN2O*kgtoGg,IF('Net zero activities &amp; levers'!$C$9="On",(('Net zero supporting data'!N167*'Net zero supporting data'!N183)+('Net zero supporting data'!N179*ManureNEF))*NtoN2O*kgtoGg,"ERROR"))</f>
        <v>0.18489109723713351</v>
      </c>
      <c r="X681" s="94">
        <f>IF('Net zero activities &amp; levers'!$C$9="Off",'Activity data'!AQ64*ManureNEF*NtoN2O*kgtoGg,IF('Net zero activities &amp; levers'!$C$9="On",(('Net zero supporting data'!O167*'Net zero supporting data'!O183)+('Net zero supporting data'!O179*ManureNEF))*NtoN2O*kgtoGg,"ERROR"))</f>
        <v>0.18876653358422518</v>
      </c>
      <c r="Y681" s="94">
        <f>IF('Net zero activities &amp; levers'!$C$9="Off",'Activity data'!AR64*ManureNEF*NtoN2O*kgtoGg,IF('Net zero activities &amp; levers'!$C$9="On",(('Net zero supporting data'!P167*'Net zero supporting data'!P183)+('Net zero supporting data'!P179*ManureNEF))*NtoN2O*kgtoGg,"ERROR"))</f>
        <v>0.19221701140777733</v>
      </c>
      <c r="Z681" s="94">
        <f>IF('Net zero activities &amp; levers'!$C$9="Off",'Activity data'!AS64*ManureNEF*NtoN2O*kgtoGg,IF('Net zero activities &amp; levers'!$C$9="On",(('Net zero supporting data'!Q167*'Net zero supporting data'!Q183)+('Net zero supporting data'!Q179*ManureNEF))*NtoN2O*kgtoGg,"ERROR"))</f>
        <v>0.19560720594272279</v>
      </c>
      <c r="AA681" s="94">
        <f>IF('Net zero activities &amp; levers'!$C$9="Off",'Activity data'!AT64*ManureNEF*NtoN2O*kgtoGg,IF('Net zero activities &amp; levers'!$C$9="On",(('Net zero supporting data'!R167*'Net zero supporting data'!R183)+('Net zero supporting data'!R179*ManureNEF))*NtoN2O*kgtoGg,"ERROR"))</f>
        <v>0.1990097168831185</v>
      </c>
      <c r="AB681" s="94">
        <f>IF('Net zero activities &amp; levers'!$C$9="Off",'Activity data'!AU64*ManureNEF*NtoN2O*kgtoGg,IF('Net zero activities &amp; levers'!$C$9="On",(('Net zero supporting data'!S167*'Net zero supporting data'!S183)+('Net zero supporting data'!S179*ManureNEF))*NtoN2O*kgtoGg,"ERROR"))</f>
        <v>0.20321999511902894</v>
      </c>
      <c r="AC681" s="94">
        <f>IF('Net zero activities &amp; levers'!$C$9="Off",'Activity data'!AV64*ManureNEF*NtoN2O*kgtoGg,IF('Net zero activities &amp; levers'!$C$9="On",(('Net zero supporting data'!T167*'Net zero supporting data'!T183)+('Net zero supporting data'!T179*ManureNEF))*NtoN2O*kgtoGg,"ERROR"))</f>
        <v>0.20699049302530592</v>
      </c>
      <c r="AD681" s="94">
        <f>IF('Net zero activities &amp; levers'!$C$9="Off",'Activity data'!AW64*ManureNEF*NtoN2O*kgtoGg,IF('Net zero activities &amp; levers'!$C$9="On",(('Net zero supporting data'!U167*'Net zero supporting data'!U183)+('Net zero supporting data'!U179*ManureNEF))*NtoN2O*kgtoGg,"ERROR"))</f>
        <v>0.2113552160123123</v>
      </c>
      <c r="AE681" s="94">
        <f>IF('Net zero activities &amp; levers'!$C$9="Off",'Activity data'!AX64*ManureNEF*NtoN2O*kgtoGg,IF('Net zero activities &amp; levers'!$C$9="On",(('Net zero supporting data'!V167*'Net zero supporting data'!V183)+('Net zero supporting data'!V179*ManureNEF))*NtoN2O*kgtoGg,"ERROR"))</f>
        <v>0.21587260038156506</v>
      </c>
      <c r="AF681" s="94">
        <f>IF('Net zero activities &amp; levers'!$C$9="Off",'Activity data'!AY64*ManureNEF*NtoN2O*kgtoGg,IF('Net zero activities &amp; levers'!$C$9="On",(('Net zero supporting data'!W167*'Net zero supporting data'!W183)+('Net zero supporting data'!W179*ManureNEF))*NtoN2O*kgtoGg,"ERROR"))</f>
        <v>0.22107952288176502</v>
      </c>
      <c r="AG681" s="94">
        <f>IF('Net zero activities &amp; levers'!$C$9="Off",'Activity data'!AZ64*ManureNEF*NtoN2O*kgtoGg,IF('Net zero activities &amp; levers'!$C$9="On",(('Net zero supporting data'!X167*'Net zero supporting data'!X183)+('Net zero supporting data'!X179*ManureNEF))*NtoN2O*kgtoGg,"ERROR"))</f>
        <v>0.22664776481187326</v>
      </c>
      <c r="AH681" s="94">
        <f>IF('Net zero activities &amp; levers'!$C$9="Off",'Activity data'!BA64*ManureNEF*NtoN2O*kgtoGg,IF('Net zero activities &amp; levers'!$C$9="On",(('Net zero supporting data'!Y167*'Net zero supporting data'!Y183)+('Net zero supporting data'!Y179*ManureNEF))*NtoN2O*kgtoGg,"ERROR"))</f>
        <v>0.23121292564664225</v>
      </c>
      <c r="AI681" s="94">
        <f>IF('Net zero activities &amp; levers'!$C$9="Off",'Activity data'!BB64*ManureNEF*NtoN2O*kgtoGg,IF('Net zero activities &amp; levers'!$C$9="On",(('Net zero supporting data'!Z167*'Net zero supporting data'!Z183)+('Net zero supporting data'!Z179*ManureNEF))*NtoN2O*kgtoGg,"ERROR"))</f>
        <v>0.23579019102892834</v>
      </c>
      <c r="AJ681" s="94">
        <f>IF('Net zero activities &amp; levers'!$C$9="Off",'Activity data'!BC64*ManureNEF*NtoN2O*kgtoGg,IF('Net zero activities &amp; levers'!$C$9="On",(('Net zero supporting data'!AA167*'Net zero supporting data'!AA183)+('Net zero supporting data'!AA179*ManureNEF))*NtoN2O*kgtoGg,"ERROR"))</f>
        <v>0.24075237126344184</v>
      </c>
      <c r="AK681" s="94">
        <f>IF('Net zero activities &amp; levers'!$C$9="Off",'Activity data'!BD64*ManureNEF*NtoN2O*kgtoGg,IF('Net zero activities &amp; levers'!$C$9="On",(('Net zero supporting data'!AB167*'Net zero supporting data'!AB183)+('Net zero supporting data'!AB179*ManureNEF))*NtoN2O*kgtoGg,"ERROR"))</f>
        <v>0.24570245634840604</v>
      </c>
      <c r="AL681" s="94">
        <f>IF('Net zero activities &amp; levers'!$C$9="Off",'Activity data'!BE64*ManureNEF*NtoN2O*kgtoGg,IF('Net zero activities &amp; levers'!$C$9="On",(('Net zero supporting data'!AC167*'Net zero supporting data'!AC183)+('Net zero supporting data'!AC179*ManureNEF))*NtoN2O*kgtoGg,"ERROR"))</f>
        <v>0.25107769029010202</v>
      </c>
      <c r="AM681" s="94">
        <f>IF('Net zero activities &amp; levers'!$C$9="Off",'Activity data'!BF64*ManureNEF*NtoN2O*kgtoGg,IF('Net zero activities &amp; levers'!$C$9="On",(('Net zero supporting data'!AD167*'Net zero supporting data'!AD183)+('Net zero supporting data'!AD179*ManureNEF))*NtoN2O*kgtoGg,"ERROR"))</f>
        <v>0.25634323263098618</v>
      </c>
      <c r="AN681" s="94">
        <f>IF('Net zero activities &amp; levers'!$C$9="Off",'Activity data'!BG64*ManureNEF*NtoN2O*kgtoGg,IF('Net zero activities &amp; levers'!$C$9="On",(('Net zero supporting data'!AE167*'Net zero supporting data'!AE183)+('Net zero supporting data'!AE179*ManureNEF))*NtoN2O*kgtoGg,"ERROR"))</f>
        <v>0.26229410095269262</v>
      </c>
      <c r="AO681" s="94">
        <f>IF('Net zero activities &amp; levers'!$C$9="Off",'Activity data'!BH64*ManureNEF*NtoN2O*kgtoGg,IF('Net zero activities &amp; levers'!$C$9="On",(('Net zero supporting data'!AF167*'Net zero supporting data'!AF183)+('Net zero supporting data'!AF179*ManureNEF))*NtoN2O*kgtoGg,"ERROR"))</f>
        <v>0.2683187022285074</v>
      </c>
      <c r="AP681" s="94">
        <f>IF('Net zero activities &amp; levers'!$C$9="Off",'Activity data'!BI64*ManureNEF*NtoN2O*kgtoGg,IF('Net zero activities &amp; levers'!$C$9="On",(('Net zero supporting data'!AG167*'Net zero supporting data'!AG183)+('Net zero supporting data'!AG179*ManureNEF))*NtoN2O*kgtoGg,"ERROR"))</f>
        <v>0.27449880857406406</v>
      </c>
      <c r="AQ681" s="94">
        <f>IF('Net zero activities &amp; levers'!$C$9="Off",'Activity data'!BJ64*ManureNEF*NtoN2O*kgtoGg,IF('Net zero activities &amp; levers'!$C$9="On",(('Net zero supporting data'!AH167*'Net zero supporting data'!AH183)+('Net zero supporting data'!AH179*ManureNEF))*NtoN2O*kgtoGg,"ERROR"))</f>
        <v>0.28086219308625354</v>
      </c>
      <c r="AR681" s="94">
        <f>IF('Net zero activities &amp; levers'!$C$9="Off",'Activity data'!BK64*ManureNEF*NtoN2O*kgtoGg,IF('Net zero activities &amp; levers'!$C$9="On",(('Net zero supporting data'!AI167*'Net zero supporting data'!AI183)+('Net zero supporting data'!AI179*ManureNEF))*NtoN2O*kgtoGg,"ERROR"))</f>
        <v>0.28746139159021494</v>
      </c>
      <c r="AS681" s="94">
        <f>IF('Net zero activities &amp; levers'!$C$9="Off",'Activity data'!BL64*ManureNEF*NtoN2O*kgtoGg,IF('Net zero activities &amp; levers'!$C$9="On",(('Net zero supporting data'!AJ167*'Net zero supporting data'!AJ183)+('Net zero supporting data'!AJ179*ManureNEF))*NtoN2O*kgtoGg,"ERROR"))</f>
        <v>0.29456224347667398</v>
      </c>
      <c r="AT681" s="94">
        <f>IF('Net zero activities &amp; levers'!$C$9="Off",'Activity data'!BM64*ManureNEF*NtoN2O*kgtoGg,IF('Net zero activities &amp; levers'!$C$9="On",(('Net zero supporting data'!AK167*'Net zero supporting data'!AK183)+('Net zero supporting data'!AK179*ManureNEF))*NtoN2O*kgtoGg,"ERROR"))</f>
        <v>0.29915834644662398</v>
      </c>
      <c r="AU681" s="94">
        <f>IF('Net zero activities &amp; levers'!$C$9="Off",'Activity data'!BN64*ManureNEF*NtoN2O*kgtoGg,IF('Net zero activities &amp; levers'!$C$9="On",(('Net zero supporting data'!AL167*'Net zero supporting data'!AL183)+('Net zero supporting data'!AL179*ManureNEF))*NtoN2O*kgtoGg,"ERROR"))</f>
        <v>0.30337210846687507</v>
      </c>
      <c r="AV681" s="94">
        <f>IF('Net zero activities &amp; levers'!$C$9="Off",'Activity data'!BO64*ManureNEF*NtoN2O*kgtoGg,IF('Net zero activities &amp; levers'!$C$9="On",(('Net zero supporting data'!AM167*'Net zero supporting data'!AM183)+('Net zero supporting data'!AM179*ManureNEF))*NtoN2O*kgtoGg,"ERROR"))</f>
        <v>0.30764910858335387</v>
      </c>
      <c r="AW681" s="94">
        <f>IF('Net zero activities &amp; levers'!$C$9="Off",'Activity data'!BP64*ManureNEF*NtoN2O*kgtoGg,IF('Net zero activities &amp; levers'!$C$9="On",(('Net zero supporting data'!AN167*'Net zero supporting data'!AN183)+('Net zero supporting data'!AN179*ManureNEF))*NtoN2O*kgtoGg,"ERROR"))</f>
        <v>0.31182842143593498</v>
      </c>
      <c r="AY681" s="79"/>
      <c r="AZ681" s="79"/>
    </row>
    <row r="682" spans="1:52" x14ac:dyDescent="0.25">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0.68216960817969541</v>
      </c>
      <c r="T682" s="94">
        <f>IF('Net zero activities &amp; levers'!$C$9="Off",'Activity data'!AM65*ManureNEF*NtoN2O*kgtoGg,IF('Net zero activities &amp; levers'!$C$9="On",(('Net zero supporting data'!K168*'Net zero supporting data'!K183)+('Net zero supporting data'!K180*ManureNEF))*NtoN2O*kgtoGg,"ERROR"))</f>
        <v>0.70968595229173803</v>
      </c>
      <c r="U682" s="94">
        <f>IF('Net zero activities &amp; levers'!$C$9="Off",'Activity data'!AN65*ManureNEF*NtoN2O*kgtoGg,IF('Net zero activities &amp; levers'!$C$9="On",(('Net zero supporting data'!L168*'Net zero supporting data'!L183)+('Net zero supporting data'!L180*ManureNEF))*NtoN2O*kgtoGg,"ERROR"))</f>
        <v>0.72724490379815299</v>
      </c>
      <c r="V682" s="94">
        <f>IF('Net zero activities &amp; levers'!$C$9="Off",'Activity data'!AO65*ManureNEF*NtoN2O*kgtoGg,IF('Net zero activities &amp; levers'!$C$9="On",(('Net zero supporting data'!M168*'Net zero supporting data'!M183)+('Net zero supporting data'!M180*ManureNEF))*NtoN2O*kgtoGg,"ERROR"))</f>
        <v>0.74158434073415547</v>
      </c>
      <c r="W682" s="94">
        <f>IF('Net zero activities &amp; levers'!$C$9="Off",'Activity data'!AP65*ManureNEF*NtoN2O*kgtoGg,IF('Net zero activities &amp; levers'!$C$9="On",(('Net zero supporting data'!N168*'Net zero supporting data'!N183)+('Net zero supporting data'!N180*ManureNEF))*NtoN2O*kgtoGg,"ERROR"))</f>
        <v>0.75806192710793396</v>
      </c>
      <c r="X682" s="94">
        <f>IF('Net zero activities &amp; levers'!$C$9="Off",'Activity data'!AQ65*ManureNEF*NtoN2O*kgtoGg,IF('Net zero activities &amp; levers'!$C$9="On",(('Net zero supporting data'!O168*'Net zero supporting data'!O183)+('Net zero supporting data'!O180*ManureNEF))*NtoN2O*kgtoGg,"ERROR"))</f>
        <v>0.77225740624655259</v>
      </c>
      <c r="Y682" s="94">
        <f>IF('Net zero activities &amp; levers'!$C$9="Off",'Activity data'!AR65*ManureNEF*NtoN2O*kgtoGg,IF('Net zero activities &amp; levers'!$C$9="On",(('Net zero supporting data'!P168*'Net zero supporting data'!P183)+('Net zero supporting data'!P180*ManureNEF))*NtoN2O*kgtoGg,"ERROR"))</f>
        <v>0.78250382942037</v>
      </c>
      <c r="Z682" s="94">
        <f>IF('Net zero activities &amp; levers'!$C$9="Off",'Activity data'!AS65*ManureNEF*NtoN2O*kgtoGg,IF('Net zero activities &amp; levers'!$C$9="On",(('Net zero supporting data'!Q168*'Net zero supporting data'!Q183)+('Net zero supporting data'!Q180*ManureNEF))*NtoN2O*kgtoGg,"ERROR"))</f>
        <v>0.79308205825747924</v>
      </c>
      <c r="AA682" s="94">
        <f>IF('Net zero activities &amp; levers'!$C$9="Off",'Activity data'!AT65*ManureNEF*NtoN2O*kgtoGg,IF('Net zero activities &amp; levers'!$C$9="On",(('Net zero supporting data'!R168*'Net zero supporting data'!R183)+('Net zero supporting data'!R180*ManureNEF))*NtoN2O*kgtoGg,"ERROR"))</f>
        <v>0.80485338465380685</v>
      </c>
      <c r="AB682" s="94">
        <f>IF('Net zero activities &amp; levers'!$C$9="Off",'Activity data'!AU65*ManureNEF*NtoN2O*kgtoGg,IF('Net zero activities &amp; levers'!$C$9="On",(('Net zero supporting data'!S168*'Net zero supporting data'!S183)+('Net zero supporting data'!S180*ManureNEF))*NtoN2O*kgtoGg,"ERROR"))</f>
        <v>0.82670871938436774</v>
      </c>
      <c r="AC682" s="94">
        <f>IF('Net zero activities &amp; levers'!$C$9="Off",'Activity data'!AV65*ManureNEF*NtoN2O*kgtoGg,IF('Net zero activities &amp; levers'!$C$9="On",(('Net zero supporting data'!T168*'Net zero supporting data'!T183)+('Net zero supporting data'!T180*ManureNEF))*NtoN2O*kgtoGg,"ERROR"))</f>
        <v>0.84466917884682269</v>
      </c>
      <c r="AD682" s="94">
        <f>IF('Net zero activities &amp; levers'!$C$9="Off",'Activity data'!AW65*ManureNEF*NtoN2O*kgtoGg,IF('Net zero activities &amp; levers'!$C$9="On",(('Net zero supporting data'!U168*'Net zero supporting data'!U183)+('Net zero supporting data'!U180*ManureNEF))*NtoN2O*kgtoGg,"ERROR"))</f>
        <v>0.86930442799845664</v>
      </c>
      <c r="AE682" s="94">
        <f>IF('Net zero activities &amp; levers'!$C$9="Off",'Activity data'!AX65*ManureNEF*NtoN2O*kgtoGg,IF('Net zero activities &amp; levers'!$C$9="On",(('Net zero supporting data'!V168*'Net zero supporting data'!V183)+('Net zero supporting data'!V180*ManureNEF))*NtoN2O*kgtoGg,"ERROR"))</f>
        <v>0.89567255063834628</v>
      </c>
      <c r="AF682" s="94">
        <f>IF('Net zero activities &amp; levers'!$C$9="Off",'Activity data'!AY65*ManureNEF*NtoN2O*kgtoGg,IF('Net zero activities &amp; levers'!$C$9="On",(('Net zero supporting data'!W168*'Net zero supporting data'!W183)+('Net zero supporting data'!W180*ManureNEF))*NtoN2O*kgtoGg,"ERROR"))</f>
        <v>0.92956920436931123</v>
      </c>
      <c r="AG682" s="94">
        <f>IF('Net zero activities &amp; levers'!$C$9="Off",'Activity data'!AZ65*ManureNEF*NtoN2O*kgtoGg,IF('Net zero activities &amp; levers'!$C$9="On",(('Net zero supporting data'!X168*'Net zero supporting data'!X183)+('Net zero supporting data'!X180*ManureNEF))*NtoN2O*kgtoGg,"ERROR"))</f>
        <v>0.96732795393949833</v>
      </c>
      <c r="AH682" s="94">
        <f>IF('Net zero activities &amp; levers'!$C$9="Off",'Activity data'!BA65*ManureNEF*NtoN2O*kgtoGg,IF('Net zero activities &amp; levers'!$C$9="On",(('Net zero supporting data'!Y168*'Net zero supporting data'!Y183)+('Net zero supporting data'!Y180*ManureNEF))*NtoN2O*kgtoGg,"ERROR"))</f>
        <v>0.99431368977834889</v>
      </c>
      <c r="AI682" s="94">
        <f>IF('Net zero activities &amp; levers'!$C$9="Off",'Activity data'!BB65*ManureNEF*NtoN2O*kgtoGg,IF('Net zero activities &amp; levers'!$C$9="On",(('Net zero supporting data'!Z168*'Net zero supporting data'!Z183)+('Net zero supporting data'!Z180*ManureNEF))*NtoN2O*kgtoGg,"ERROR"))</f>
        <v>1.0214212814142465</v>
      </c>
      <c r="AJ682" s="94">
        <f>IF('Net zero activities &amp; levers'!$C$9="Off",'Activity data'!BC65*ManureNEF*NtoN2O*kgtoGg,IF('Net zero activities &amp; levers'!$C$9="On",(('Net zero supporting data'!AA168*'Net zero supporting data'!AA183)+('Net zero supporting data'!AA180*ManureNEF))*NtoN2O*kgtoGg,"ERROR"))</f>
        <v>1.0525931860076549</v>
      </c>
      <c r="AK682" s="94">
        <f>IF('Net zero activities &amp; levers'!$C$9="Off",'Activity data'!BD65*ManureNEF*NtoN2O*kgtoGg,IF('Net zero activities &amp; levers'!$C$9="On",(('Net zero supporting data'!AB168*'Net zero supporting data'!AB183)+('Net zero supporting data'!AB180*ManureNEF))*NtoN2O*kgtoGg,"ERROR"))</f>
        <v>1.0836051530143598</v>
      </c>
      <c r="AL682" s="94">
        <f>IF('Net zero activities &amp; levers'!$C$9="Off",'Activity data'!BE65*ManureNEF*NtoN2O*kgtoGg,IF('Net zero activities &amp; levers'!$C$9="On",(('Net zero supporting data'!AC168*'Net zero supporting data'!AC183)+('Net zero supporting data'!AC180*ManureNEF))*NtoN2O*kgtoGg,"ERROR"))</f>
        <v>1.1190272494816038</v>
      </c>
      <c r="AM682" s="94">
        <f>IF('Net zero activities &amp; levers'!$C$9="Off",'Activity data'!BF65*ManureNEF*NtoN2O*kgtoGg,IF('Net zero activities &amp; levers'!$C$9="On",(('Net zero supporting data'!AD168*'Net zero supporting data'!AD183)+('Net zero supporting data'!AD180*ManureNEF))*NtoN2O*kgtoGg,"ERROR"))</f>
        <v>1.1532560579426376</v>
      </c>
      <c r="AN682" s="94">
        <f>IF('Net zero activities &amp; levers'!$C$9="Off",'Activity data'!BG65*ManureNEF*NtoN2O*kgtoGg,IF('Net zero activities &amp; levers'!$C$9="On",(('Net zero supporting data'!AE168*'Net zero supporting data'!AE183)+('Net zero supporting data'!AE180*ManureNEF))*NtoN2O*kgtoGg,"ERROR"))</f>
        <v>1.1944749373875045</v>
      </c>
      <c r="AO682" s="94">
        <f>IF('Net zero activities &amp; levers'!$C$9="Off",'Activity data'!BH65*ManureNEF*NtoN2O*kgtoGg,IF('Net zero activities &amp; levers'!$C$9="On",(('Net zero supporting data'!AF168*'Net zero supporting data'!AF183)+('Net zero supporting data'!AF180*ManureNEF))*NtoN2O*kgtoGg,"ERROR"))</f>
        <v>1.2363171682699117</v>
      </c>
      <c r="AP682" s="94">
        <f>IF('Net zero activities &amp; levers'!$C$9="Off",'Activity data'!BI65*ManureNEF*NtoN2O*kgtoGg,IF('Net zero activities &amp; levers'!$C$9="On",(('Net zero supporting data'!AG168*'Net zero supporting data'!AG183)+('Net zero supporting data'!AG180*ManureNEF))*NtoN2O*kgtoGg,"ERROR"))</f>
        <v>1.2796166318750859</v>
      </c>
      <c r="AQ682" s="94">
        <f>IF('Net zero activities &amp; levers'!$C$9="Off",'Activity data'!BJ65*ManureNEF*NtoN2O*kgtoGg,IF('Net zero activities &amp; levers'!$C$9="On",(('Net zero supporting data'!AH168*'Net zero supporting data'!AH183)+('Net zero supporting data'!AH180*ManureNEF))*NtoN2O*kgtoGg,"ERROR"))</f>
        <v>1.3246420784644268</v>
      </c>
      <c r="AR682" s="94">
        <f>IF('Net zero activities &amp; levers'!$C$9="Off",'Activity data'!BK65*ManureNEF*NtoN2O*kgtoGg,IF('Net zero activities &amp; levers'!$C$9="On",(('Net zero supporting data'!AI168*'Net zero supporting data'!AI183)+('Net zero supporting data'!AI180*ManureNEF))*NtoN2O*kgtoGg,"ERROR"))</f>
        <v>1.3719053422031866</v>
      </c>
      <c r="AS682" s="94">
        <f>IF('Net zero activities &amp; levers'!$C$9="Off",'Activity data'!BL65*ManureNEF*NtoN2O*kgtoGg,IF('Net zero activities &amp; levers'!$C$9="On",(('Net zero supporting data'!AJ168*'Net zero supporting data'!AJ183)+('Net zero supporting data'!AJ180*ManureNEF))*NtoN2O*kgtoGg,"ERROR"))</f>
        <v>1.4240068691660699</v>
      </c>
      <c r="AT682" s="94">
        <f>IF('Net zero activities &amp; levers'!$C$9="Off",'Activity data'!BM65*ManureNEF*NtoN2O*kgtoGg,IF('Net zero activities &amp; levers'!$C$9="On",(('Net zero supporting data'!AK168*'Net zero supporting data'!AK183)+('Net zero supporting data'!AK180*ManureNEF))*NtoN2O*kgtoGg,"ERROR"))</f>
        <v>1.4509822830012102</v>
      </c>
      <c r="AU682" s="94">
        <f>IF('Net zero activities &amp; levers'!$C$9="Off",'Activity data'!BN65*ManureNEF*NtoN2O*kgtoGg,IF('Net zero activities &amp; levers'!$C$9="On",(('Net zero supporting data'!AL168*'Net zero supporting data'!AL183)+('Net zero supporting data'!AL180*ManureNEF))*NtoN2O*kgtoGg,"ERROR"))</f>
        <v>1.4742409868070054</v>
      </c>
      <c r="AV682" s="94">
        <f>IF('Net zero activities &amp; levers'!$C$9="Off",'Activity data'!BO65*ManureNEF*NtoN2O*kgtoGg,IF('Net zero activities &amp; levers'!$C$9="On",(('Net zero supporting data'!AM168*'Net zero supporting data'!AM183)+('Net zero supporting data'!AM180*ManureNEF))*NtoN2O*kgtoGg,"ERROR"))</f>
        <v>1.4982339575902788</v>
      </c>
      <c r="AW682" s="94">
        <f>IF('Net zero activities &amp; levers'!$C$9="Off",'Activity data'!BP65*ManureNEF*NtoN2O*kgtoGg,IF('Net zero activities &amp; levers'!$C$9="On",(('Net zero supporting data'!AN168*'Net zero supporting data'!AN183)+('Net zero supporting data'!AN180*ManureNEF))*NtoN2O*kgtoGg,"ERROR"))</f>
        <v>1.5213819357492457</v>
      </c>
      <c r="AY682" s="79"/>
      <c r="AZ682" s="79"/>
    </row>
    <row r="683" spans="1:52" x14ac:dyDescent="0.25">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5">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1.0806188340462277</v>
      </c>
      <c r="T684" s="22">
        <f t="shared" si="152"/>
        <v>1.0949768742732389</v>
      </c>
      <c r="U684" s="22">
        <f t="shared" si="152"/>
        <v>1.106701565427328</v>
      </c>
      <c r="V684" s="22">
        <f t="shared" si="152"/>
        <v>1.1176443352920022</v>
      </c>
      <c r="W684" s="22">
        <f t="shared" si="152"/>
        <v>1.1295193974455644</v>
      </c>
      <c r="X684" s="22">
        <f t="shared" si="152"/>
        <v>1.1409161084696087</v>
      </c>
      <c r="Y684" s="22">
        <f t="shared" si="152"/>
        <v>1.1506650248532637</v>
      </c>
      <c r="Z684" s="22">
        <f t="shared" si="152"/>
        <v>1.1601039938678677</v>
      </c>
      <c r="AA684" s="22">
        <f t="shared" si="151"/>
        <v>1.1694883449100779</v>
      </c>
      <c r="AB684" s="22">
        <f t="shared" si="151"/>
        <v>1.1816726182519002</v>
      </c>
      <c r="AC684" s="22">
        <f t="shared" si="151"/>
        <v>1.1921359078040057</v>
      </c>
      <c r="AD684" s="22">
        <f t="shared" si="151"/>
        <v>1.2047007308669548</v>
      </c>
      <c r="AE684" s="22">
        <f t="shared" si="151"/>
        <v>1.2177658514073031</v>
      </c>
      <c r="AF684" s="22">
        <f t="shared" si="151"/>
        <v>1.2332214183945618</v>
      </c>
      <c r="AG684" s="22">
        <f t="shared" si="151"/>
        <v>1.2498775839472498</v>
      </c>
      <c r="AH684" s="22">
        <f t="shared" si="151"/>
        <v>1.2629263100381043</v>
      </c>
      <c r="AI684" s="22">
        <f t="shared" si="151"/>
        <v>1.2759723936740877</v>
      </c>
      <c r="AJ684" s="22">
        <f t="shared" si="151"/>
        <v>1.2903122069113793</v>
      </c>
      <c r="AK684" s="22">
        <f t="shared" si="151"/>
        <v>1.3045505789871135</v>
      </c>
      <c r="AL684" s="22">
        <f t="shared" si="151"/>
        <v>1.3201987978806125</v>
      </c>
      <c r="AM684" s="22">
        <f t="shared" si="151"/>
        <v>1.3353963896968355</v>
      </c>
      <c r="AN684" s="22">
        <f t="shared" si="151"/>
        <v>1.3528808902051863</v>
      </c>
      <c r="AO684" s="22">
        <f t="shared" si="151"/>
        <v>1.3705338852704678</v>
      </c>
      <c r="AP684" s="22">
        <f t="shared" si="151"/>
        <v>1.3886314169172658</v>
      </c>
      <c r="AQ684" s="22">
        <f t="shared" si="151"/>
        <v>1.4072623881668309</v>
      </c>
      <c r="AR684" s="22">
        <f t="shared" si="151"/>
        <v>1.4265986339310561</v>
      </c>
      <c r="AS684" s="22">
        <f t="shared" si="151"/>
        <v>1.4475348901530067</v>
      </c>
      <c r="AT684" s="22">
        <f t="shared" si="151"/>
        <v>1.4599319281071408</v>
      </c>
      <c r="AU684" s="22">
        <f t="shared" si="151"/>
        <v>1.4709931346230474</v>
      </c>
      <c r="AV684" s="22">
        <f t="shared" si="151"/>
        <v>1.4822204449368412</v>
      </c>
      <c r="AW684" s="22">
        <f t="shared" si="151"/>
        <v>1.493073847472443</v>
      </c>
      <c r="AY684" s="79"/>
      <c r="AZ684" s="79"/>
    </row>
    <row r="685" spans="1:52" x14ac:dyDescent="0.25">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0.73590881967437827</v>
      </c>
      <c r="T685" s="22">
        <f t="shared" si="151"/>
        <v>0.74568674330794393</v>
      </c>
      <c r="U685" s="22">
        <f t="shared" si="151"/>
        <v>0.75367133820524446</v>
      </c>
      <c r="V685" s="22">
        <f t="shared" si="151"/>
        <v>0.76112343935447913</v>
      </c>
      <c r="W685" s="22">
        <f t="shared" si="151"/>
        <v>0.76921043793127231</v>
      </c>
      <c r="X685" s="22">
        <f t="shared" si="151"/>
        <v>0.77697167611594364</v>
      </c>
      <c r="Y685" s="22">
        <f t="shared" si="151"/>
        <v>0.78361075487615439</v>
      </c>
      <c r="Z685" s="22">
        <f t="shared" si="151"/>
        <v>0.79003875735735385</v>
      </c>
      <c r="AA685" s="22">
        <f t="shared" si="151"/>
        <v>0.79642956462565251</v>
      </c>
      <c r="AB685" s="22">
        <f t="shared" si="151"/>
        <v>0.80472713813730112</v>
      </c>
      <c r="AC685" s="22">
        <f t="shared" si="151"/>
        <v>0.81185270991303005</v>
      </c>
      <c r="AD685" s="22">
        <f t="shared" si="151"/>
        <v>0.82040944038852059</v>
      </c>
      <c r="AE685" s="22">
        <f t="shared" si="151"/>
        <v>0.82930687686919913</v>
      </c>
      <c r="AF685" s="22">
        <f t="shared" si="151"/>
        <v>0.83983222373586797</v>
      </c>
      <c r="AG685" s="22">
        <f t="shared" si="151"/>
        <v>0.85117518644019508</v>
      </c>
      <c r="AH685" s="22">
        <f t="shared" si="151"/>
        <v>0.86006145818859603</v>
      </c>
      <c r="AI685" s="22">
        <f t="shared" si="151"/>
        <v>0.86894593040714962</v>
      </c>
      <c r="AJ685" s="22">
        <f t="shared" si="151"/>
        <v>0.87871144133600587</v>
      </c>
      <c r="AK685" s="22">
        <f t="shared" si="151"/>
        <v>0.88840787013977229</v>
      </c>
      <c r="AL685" s="22">
        <f t="shared" si="151"/>
        <v>0.89906441427273209</v>
      </c>
      <c r="AM685" s="22">
        <f t="shared" si="151"/>
        <v>0.90941407828283716</v>
      </c>
      <c r="AN685" s="22">
        <f t="shared" si="151"/>
        <v>0.9213211427595106</v>
      </c>
      <c r="AO685" s="22">
        <f t="shared" si="151"/>
        <v>0.93334295318230864</v>
      </c>
      <c r="AP685" s="22">
        <f t="shared" si="151"/>
        <v>0.94566749605867773</v>
      </c>
      <c r="AQ685" s="22">
        <f t="shared" si="151"/>
        <v>0.95835531495437198</v>
      </c>
      <c r="AR685" s="22">
        <f t="shared" si="151"/>
        <v>0.97152343062009994</v>
      </c>
      <c r="AS685" s="22">
        <f t="shared" si="151"/>
        <v>0.98578116435495078</v>
      </c>
      <c r="AT685" s="22">
        <f t="shared" si="151"/>
        <v>0.99422363202333774</v>
      </c>
      <c r="AU685" s="22">
        <f t="shared" si="151"/>
        <v>1.0017563893424157</v>
      </c>
      <c r="AV685" s="22">
        <f t="shared" si="151"/>
        <v>1.0094022644843519</v>
      </c>
      <c r="AW685" s="22">
        <f t="shared" si="151"/>
        <v>1.0167935058710291</v>
      </c>
      <c r="AY685" s="79"/>
      <c r="AZ685" s="79"/>
    </row>
    <row r="686" spans="1:52" x14ac:dyDescent="0.25">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12.173823710037658</v>
      </c>
      <c r="T686" s="22">
        <f t="shared" si="151"/>
        <v>12.408845522815879</v>
      </c>
      <c r="U686" s="22">
        <f t="shared" si="151"/>
        <v>12.53120493880736</v>
      </c>
      <c r="V686" s="22">
        <f t="shared" si="151"/>
        <v>12.615249536434147</v>
      </c>
      <c r="W686" s="22">
        <f t="shared" si="151"/>
        <v>12.720056287568251</v>
      </c>
      <c r="X686" s="22">
        <f t="shared" si="151"/>
        <v>12.797790532825724</v>
      </c>
      <c r="Y686" s="22">
        <f t="shared" si="151"/>
        <v>12.825340074550441</v>
      </c>
      <c r="Z686" s="22">
        <f t="shared" si="151"/>
        <v>12.848632138015942</v>
      </c>
      <c r="AA686" s="22">
        <f t="shared" si="151"/>
        <v>12.876426191831772</v>
      </c>
      <c r="AB686" s="22">
        <f t="shared" si="151"/>
        <v>12.998576976930918</v>
      </c>
      <c r="AC686" s="22">
        <f t="shared" si="151"/>
        <v>13.07139105762268</v>
      </c>
      <c r="AD686" s="22">
        <f t="shared" si="151"/>
        <v>13.094153238260569</v>
      </c>
      <c r="AE686" s="22">
        <f t="shared" si="151"/>
        <v>13.122801560689988</v>
      </c>
      <c r="AF686" s="22">
        <f t="shared" si="151"/>
        <v>13.211123947405707</v>
      </c>
      <c r="AG686" s="22">
        <f t="shared" si="151"/>
        <v>13.320961289854758</v>
      </c>
      <c r="AH686" s="22">
        <f t="shared" si="151"/>
        <v>13.31781552570626</v>
      </c>
      <c r="AI686" s="22">
        <f t="shared" si="151"/>
        <v>13.304992851442076</v>
      </c>
      <c r="AJ686" s="22">
        <f t="shared" si="151"/>
        <v>13.316699380127346</v>
      </c>
      <c r="AK686" s="22">
        <f t="shared" si="151"/>
        <v>13.314937952049275</v>
      </c>
      <c r="AL686" s="22">
        <f t="shared" si="151"/>
        <v>13.337806983587209</v>
      </c>
      <c r="AM686" s="22">
        <f t="shared" si="151"/>
        <v>13.337576771948749</v>
      </c>
      <c r="AN686" s="22">
        <f t="shared" si="151"/>
        <v>13.448208012572485</v>
      </c>
      <c r="AO686" s="22">
        <f t="shared" si="151"/>
        <v>13.551668360632659</v>
      </c>
      <c r="AP686" s="22">
        <f t="shared" si="151"/>
        <v>13.654209872601252</v>
      </c>
      <c r="AQ686" s="22">
        <f t="shared" si="151"/>
        <v>13.757360143911425</v>
      </c>
      <c r="AR686" s="22">
        <f t="shared" si="151"/>
        <v>13.864297345399669</v>
      </c>
      <c r="AS686" s="22">
        <f t="shared" si="151"/>
        <v>13.993153441835565</v>
      </c>
      <c r="AT686" s="22">
        <f t="shared" si="151"/>
        <v>13.929182848882391</v>
      </c>
      <c r="AU686" s="22">
        <f t="shared" si="151"/>
        <v>13.832109139005842</v>
      </c>
      <c r="AV686" s="22">
        <f t="shared" si="151"/>
        <v>13.733939252743578</v>
      </c>
      <c r="AW686" s="22">
        <f t="shared" si="151"/>
        <v>13.623880580201018</v>
      </c>
      <c r="AY686" s="79"/>
      <c r="AZ686" s="79"/>
    </row>
    <row r="687" spans="1:52" x14ac:dyDescent="0.25">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7.6549101832722553</v>
      </c>
      <c r="T687" s="22">
        <f t="shared" si="151"/>
        <v>7.8026920890052667</v>
      </c>
      <c r="U687" s="22">
        <f t="shared" si="151"/>
        <v>7.8796317886265239</v>
      </c>
      <c r="V687" s="22">
        <f t="shared" si="151"/>
        <v>7.9324790995081385</v>
      </c>
      <c r="W687" s="22">
        <f t="shared" si="151"/>
        <v>7.9983816692874772</v>
      </c>
      <c r="X687" s="22">
        <f t="shared" si="151"/>
        <v>8.0472610255015624</v>
      </c>
      <c r="Y687" s="22">
        <f t="shared" si="151"/>
        <v>8.0645841995934582</v>
      </c>
      <c r="Z687" s="22">
        <f t="shared" si="151"/>
        <v>8.0792302679166319</v>
      </c>
      <c r="AA687" s="22">
        <f t="shared" si="151"/>
        <v>8.0967071914089424</v>
      </c>
      <c r="AB687" s="22">
        <f t="shared" si="151"/>
        <v>8.1735157037565607</v>
      </c>
      <c r="AC687" s="22">
        <f t="shared" si="151"/>
        <v>8.2193012565170616</v>
      </c>
      <c r="AD687" s="22">
        <f t="shared" si="151"/>
        <v>8.2336141340901765</v>
      </c>
      <c r="AE687" s="22">
        <f t="shared" si="151"/>
        <v>8.2516282223768176</v>
      </c>
      <c r="AF687" s="22">
        <f t="shared" si="151"/>
        <v>8.3071654104932886</v>
      </c>
      <c r="AG687" s="22">
        <f t="shared" si="151"/>
        <v>8.3762312201553328</v>
      </c>
      <c r="AH687" s="22">
        <f t="shared" si="151"/>
        <v>8.3742531611175117</v>
      </c>
      <c r="AI687" s="22">
        <f t="shared" si="151"/>
        <v>8.3661902531816263</v>
      </c>
      <c r="AJ687" s="22">
        <f t="shared" si="151"/>
        <v>8.3735513278758322</v>
      </c>
      <c r="AK687" s="22">
        <f t="shared" si="151"/>
        <v>8.3724437404774044</v>
      </c>
      <c r="AL687" s="22">
        <f t="shared" si="151"/>
        <v>8.386823805982786</v>
      </c>
      <c r="AM687" s="22">
        <f t="shared" si="151"/>
        <v>8.3866790487185483</v>
      </c>
      <c r="AN687" s="22">
        <f t="shared" si="151"/>
        <v>8.4562440621941786</v>
      </c>
      <c r="AO687" s="22">
        <f t="shared" si="151"/>
        <v>8.5213000126329614</v>
      </c>
      <c r="AP687" s="22">
        <f t="shared" si="151"/>
        <v>8.5857781981950971</v>
      </c>
      <c r="AQ687" s="22">
        <f t="shared" si="151"/>
        <v>8.6506391721229878</v>
      </c>
      <c r="AR687" s="22">
        <f t="shared" si="151"/>
        <v>8.7178813708060563</v>
      </c>
      <c r="AS687" s="22">
        <f t="shared" si="151"/>
        <v>8.7989061883389912</v>
      </c>
      <c r="AT687" s="22">
        <f t="shared" si="151"/>
        <v>8.7586814278125598</v>
      </c>
      <c r="AU687" s="22">
        <f t="shared" si="151"/>
        <v>8.6976414006229668</v>
      </c>
      <c r="AV687" s="22">
        <f t="shared" si="151"/>
        <v>8.6359120968365133</v>
      </c>
      <c r="AW687" s="22">
        <f t="shared" si="151"/>
        <v>8.5667071146328624</v>
      </c>
      <c r="AY687" s="79"/>
      <c r="AZ687" s="79"/>
    </row>
    <row r="688" spans="1:52" x14ac:dyDescent="0.25">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5">
      <c r="A689" s="95" t="str">
        <f t="shared" si="149"/>
        <v>NI U&amp;D</v>
      </c>
      <c r="B689" s="95" t="s">
        <v>969</v>
      </c>
      <c r="C689" s="95" t="s">
        <v>1336</v>
      </c>
      <c r="D689" t="s">
        <v>369</v>
      </c>
      <c r="E689" t="s">
        <v>55</v>
      </c>
      <c r="F689" t="s">
        <v>422</v>
      </c>
      <c r="G689" t="s">
        <v>1164</v>
      </c>
      <c r="H689" t="s">
        <v>1246</v>
      </c>
      <c r="I689" t="s">
        <v>139</v>
      </c>
      <c r="J689" t="s">
        <v>287</v>
      </c>
      <c r="K689" s="22">
        <f t="shared" si="152"/>
        <v>5.8008217784478351</v>
      </c>
      <c r="L689" s="22">
        <f t="shared" si="151"/>
        <v>5.8039582643251126</v>
      </c>
      <c r="M689" s="22">
        <f t="shared" si="151"/>
        <v>5.8114574843873843</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5.9128780423665965</v>
      </c>
      <c r="T689" s="22">
        <f t="shared" si="151"/>
        <v>5.9383116762338153</v>
      </c>
      <c r="U689" s="22">
        <f t="shared" si="151"/>
        <v>5.9664593634532892</v>
      </c>
      <c r="V689" s="22">
        <f t="shared" si="151"/>
        <v>5.9959940014164417</v>
      </c>
      <c r="W689" s="22">
        <f t="shared" si="151"/>
        <v>6.0271967442769121</v>
      </c>
      <c r="X689" s="22">
        <f t="shared" si="151"/>
        <v>6.0598714027568201</v>
      </c>
      <c r="Y689" s="22">
        <f t="shared" si="151"/>
        <v>6.0901419139128459</v>
      </c>
      <c r="Z689" s="22">
        <f t="shared" si="151"/>
        <v>6.1179859477606087</v>
      </c>
      <c r="AA689" s="22">
        <f t="shared" si="151"/>
        <v>6.1432830778938916</v>
      </c>
      <c r="AB689" s="22">
        <f t="shared" si="151"/>
        <v>6.1661829823508389</v>
      </c>
      <c r="AC689" s="22">
        <f t="shared" si="151"/>
        <v>6.1861080746554826</v>
      </c>
      <c r="AD689" s="22">
        <f t="shared" si="151"/>
        <v>6.2058098503103007</v>
      </c>
      <c r="AE689" s="22">
        <f t="shared" si="151"/>
        <v>6.22506889190982</v>
      </c>
      <c r="AF689" s="22">
        <f t="shared" si="151"/>
        <v>6.2440179308909611</v>
      </c>
      <c r="AG689" s="22">
        <f t="shared" si="151"/>
        <v>6.2624848882117874</v>
      </c>
      <c r="AH689" s="22">
        <f t="shared" si="151"/>
        <v>6.2799392318763783</v>
      </c>
      <c r="AI689" s="22">
        <f t="shared" si="151"/>
        <v>6.2969979873553781</v>
      </c>
      <c r="AJ689" s="22">
        <f t="shared" si="151"/>
        <v>6.3137501449278091</v>
      </c>
      <c r="AK689" s="22">
        <f t="shared" si="151"/>
        <v>6.3300179377157644</v>
      </c>
      <c r="AL689" s="22">
        <f t="shared" si="151"/>
        <v>6.3459155563802536</v>
      </c>
      <c r="AM689" s="22">
        <f t="shared" si="151"/>
        <v>6.3612224174433143</v>
      </c>
      <c r="AN689" s="22">
        <f t="shared" si="151"/>
        <v>6.3762654278717958</v>
      </c>
      <c r="AO689" s="22">
        <f t="shared" si="151"/>
        <v>6.3908026499837245</v>
      </c>
      <c r="AP689" s="22">
        <f t="shared" si="151"/>
        <v>6.4048324413674225</v>
      </c>
      <c r="AQ689" s="22">
        <f t="shared" si="151"/>
        <v>6.418335804322461</v>
      </c>
      <c r="AR689" s="22">
        <f t="shared" si="151"/>
        <v>6.4313032654209916</v>
      </c>
      <c r="AS689" s="22">
        <f t="shared" si="151"/>
        <v>6.4438909857178137</v>
      </c>
      <c r="AT689" s="22">
        <f t="shared" si="151"/>
        <v>6.4550653683366059</v>
      </c>
      <c r="AU689" s="22">
        <f t="shared" si="151"/>
        <v>6.4655223573406557</v>
      </c>
      <c r="AV689" s="22">
        <f t="shared" si="151"/>
        <v>6.4753904877648747</v>
      </c>
      <c r="AW689" s="22">
        <f t="shared" si="151"/>
        <v>6.4845957978006945</v>
      </c>
      <c r="AY689" s="79"/>
      <c r="AZ689" s="79"/>
    </row>
    <row r="690" spans="1:52" x14ac:dyDescent="0.25">
      <c r="A690" s="95" t="str">
        <f t="shared" si="149"/>
        <v>NI U&amp;D</v>
      </c>
      <c r="B690" s="95" t="s">
        <v>969</v>
      </c>
      <c r="C690" s="95" t="s">
        <v>1336</v>
      </c>
      <c r="D690" t="s">
        <v>369</v>
      </c>
      <c r="E690" t="s">
        <v>55</v>
      </c>
      <c r="F690" t="s">
        <v>422</v>
      </c>
      <c r="G690" t="s">
        <v>1166</v>
      </c>
      <c r="H690" t="s">
        <v>1247</v>
      </c>
      <c r="I690" t="s">
        <v>139</v>
      </c>
      <c r="J690" t="s">
        <v>287</v>
      </c>
      <c r="K690" s="22">
        <f t="shared" si="152"/>
        <v>0.64754299084306621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0.66005177857211672</v>
      </c>
      <c r="T690" s="22">
        <f t="shared" si="153"/>
        <v>0.6628909230884289</v>
      </c>
      <c r="U690" s="22">
        <f t="shared" si="153"/>
        <v>0.66603303609647413</v>
      </c>
      <c r="V690" s="22">
        <f t="shared" si="153"/>
        <v>0.6693299737598899</v>
      </c>
      <c r="W690" s="22">
        <f t="shared" si="153"/>
        <v>0.67281312118383685</v>
      </c>
      <c r="X690" s="22">
        <f t="shared" si="153"/>
        <v>0.67646057785203972</v>
      </c>
      <c r="Y690" s="22">
        <f t="shared" si="153"/>
        <v>0.67983966069184465</v>
      </c>
      <c r="Z690" s="22">
        <f t="shared" si="153"/>
        <v>0.68294787701766024</v>
      </c>
      <c r="AA690" s="22">
        <f t="shared" si="153"/>
        <v>0.68577178368673131</v>
      </c>
      <c r="AB690" s="22">
        <f t="shared" si="153"/>
        <v>0.68832808918764599</v>
      </c>
      <c r="AC690" s="22">
        <f t="shared" si="153"/>
        <v>0.69055231781533977</v>
      </c>
      <c r="AD690" s="22">
        <f t="shared" si="153"/>
        <v>0.69275161771106142</v>
      </c>
      <c r="AE690" s="22">
        <f t="shared" si="153"/>
        <v>0.6949014954136411</v>
      </c>
      <c r="AF690" s="22">
        <f t="shared" si="153"/>
        <v>0.69701676767058907</v>
      </c>
      <c r="AG690" s="22">
        <f t="shared" si="153"/>
        <v>0.69907822537986175</v>
      </c>
      <c r="AH690" s="22">
        <f t="shared" si="153"/>
        <v>0.70102664550574212</v>
      </c>
      <c r="AI690" s="22">
        <f t="shared" si="153"/>
        <v>0.70293090630961197</v>
      </c>
      <c r="AJ690" s="22">
        <f t="shared" si="153"/>
        <v>0.70480094173421826</v>
      </c>
      <c r="AK690" s="22">
        <f t="shared" si="153"/>
        <v>0.70661690774707997</v>
      </c>
      <c r="AL690" s="22">
        <f t="shared" si="153"/>
        <v>0.70839155139766286</v>
      </c>
      <c r="AM690" s="22">
        <f t="shared" si="153"/>
        <v>0.71010024905667724</v>
      </c>
      <c r="AN690" s="22">
        <f t="shared" si="153"/>
        <v>0.71177949319417733</v>
      </c>
      <c r="AO690" s="22">
        <f t="shared" si="153"/>
        <v>0.71340227642118192</v>
      </c>
      <c r="AP690" s="22">
        <f t="shared" si="153"/>
        <v>0.71496841539605238</v>
      </c>
      <c r="AQ690" s="22">
        <f t="shared" si="153"/>
        <v>0.71647578941447732</v>
      </c>
      <c r="AR690" s="22">
        <f t="shared" si="153"/>
        <v>0.71792334096218746</v>
      </c>
      <c r="AS690" s="22">
        <f t="shared" si="153"/>
        <v>0.71932850222385303</v>
      </c>
      <c r="AT690" s="22">
        <f t="shared" si="153"/>
        <v>0.7205758932691495</v>
      </c>
      <c r="AU690" s="22">
        <f t="shared" si="153"/>
        <v>0.72174320200462116</v>
      </c>
      <c r="AV690" s="22">
        <f t="shared" si="153"/>
        <v>0.7228447767354067</v>
      </c>
      <c r="AW690" s="22">
        <f t="shared" si="153"/>
        <v>0.72387236113980569</v>
      </c>
      <c r="AY690" s="79"/>
      <c r="AZ690" s="79"/>
    </row>
    <row r="691" spans="1:52" x14ac:dyDescent="0.25">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0.74546276642001108</v>
      </c>
      <c r="T691" s="22">
        <f t="shared" si="153"/>
        <v>0.75077266896876049</v>
      </c>
      <c r="U691" s="22">
        <f t="shared" si="153"/>
        <v>0.75652258980264753</v>
      </c>
      <c r="V691" s="22">
        <f t="shared" si="153"/>
        <v>0.76246224642593508</v>
      </c>
      <c r="W691" s="22">
        <f t="shared" si="153"/>
        <v>0.76864841133885309</v>
      </c>
      <c r="X691" s="22">
        <f t="shared" si="153"/>
        <v>0.7750465067743445</v>
      </c>
      <c r="Y691" s="22">
        <f t="shared" si="153"/>
        <v>0.78092698212614464</v>
      </c>
      <c r="Z691" s="22">
        <f t="shared" si="153"/>
        <v>0.78629260688217595</v>
      </c>
      <c r="AA691" s="22">
        <f t="shared" si="153"/>
        <v>0.79112721213137049</v>
      </c>
      <c r="AB691" s="22">
        <f t="shared" si="153"/>
        <v>0.79546502462521251</v>
      </c>
      <c r="AC691" s="22">
        <f t="shared" si="153"/>
        <v>0.79920346730127911</v>
      </c>
      <c r="AD691" s="22">
        <f t="shared" si="153"/>
        <v>0.80286240775643813</v>
      </c>
      <c r="AE691" s="22">
        <f t="shared" si="153"/>
        <v>0.80640329928860377</v>
      </c>
      <c r="AF691" s="22">
        <f t="shared" si="153"/>
        <v>0.8098532477578595</v>
      </c>
      <c r="AG691" s="22">
        <f t="shared" si="153"/>
        <v>0.81318238037137835</v>
      </c>
      <c r="AH691" s="22">
        <f t="shared" si="153"/>
        <v>0.81629447930656951</v>
      </c>
      <c r="AI691" s="22">
        <f t="shared" si="153"/>
        <v>0.81930620567309298</v>
      </c>
      <c r="AJ691" s="22">
        <f t="shared" si="153"/>
        <v>0.82223571854646449</v>
      </c>
      <c r="AK691" s="22">
        <f t="shared" si="153"/>
        <v>0.82505177715035061</v>
      </c>
      <c r="AL691" s="22">
        <f t="shared" si="153"/>
        <v>0.82777698580452974</v>
      </c>
      <c r="AM691" s="22">
        <f t="shared" si="153"/>
        <v>0.83037222492712148</v>
      </c>
      <c r="AN691" s="22">
        <f t="shared" si="153"/>
        <v>0.83289893494488298</v>
      </c>
      <c r="AO691" s="22">
        <f t="shared" si="153"/>
        <v>0.83531396208185438</v>
      </c>
      <c r="AP691" s="22">
        <f t="shared" si="153"/>
        <v>0.8376182849053887</v>
      </c>
      <c r="AQ691" s="22">
        <f t="shared" si="153"/>
        <v>0.83980965044052169</v>
      </c>
      <c r="AR691" s="22">
        <f t="shared" si="153"/>
        <v>0.84188749994728107</v>
      </c>
      <c r="AS691" s="22">
        <f t="shared" si="153"/>
        <v>0.84388133316340397</v>
      </c>
      <c r="AT691" s="22">
        <f t="shared" si="153"/>
        <v>0.8456045154607611</v>
      </c>
      <c r="AU691" s="22">
        <f t="shared" si="153"/>
        <v>0.84718491533982065</v>
      </c>
      <c r="AV691" s="22">
        <f t="shared" si="153"/>
        <v>0.84864689750983635</v>
      </c>
      <c r="AW691" s="22">
        <f t="shared" si="153"/>
        <v>0.84997806395391917</v>
      </c>
      <c r="AY691" s="79"/>
      <c r="AZ691" s="79"/>
    </row>
    <row r="692" spans="1:52" x14ac:dyDescent="0.25">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1.2123460769338652</v>
      </c>
      <c r="Q692" s="22">
        <f t="shared" si="153"/>
        <v>1.2198688909683484</v>
      </c>
      <c r="R692" s="22">
        <f t="shared" si="153"/>
        <v>1.2278946750888551</v>
      </c>
      <c r="S692" s="22">
        <f t="shared" si="153"/>
        <v>1.2337257361205181</v>
      </c>
      <c r="T692" s="22">
        <f t="shared" si="153"/>
        <v>1.242513516980646</v>
      </c>
      <c r="U692" s="22">
        <f t="shared" si="153"/>
        <v>1.2520295191647515</v>
      </c>
      <c r="V692" s="22">
        <f t="shared" si="153"/>
        <v>1.2618595302262827</v>
      </c>
      <c r="W692" s="22">
        <f t="shared" si="153"/>
        <v>1.2720975074999226</v>
      </c>
      <c r="X692" s="22">
        <f t="shared" si="153"/>
        <v>1.2826862254835565</v>
      </c>
      <c r="Y692" s="22">
        <f t="shared" si="153"/>
        <v>1.2924182927429033</v>
      </c>
      <c r="Z692" s="22">
        <f t="shared" si="153"/>
        <v>1.3012982927242187</v>
      </c>
      <c r="AA692" s="22">
        <f t="shared" si="153"/>
        <v>1.309299466208119</v>
      </c>
      <c r="AB692" s="22">
        <f t="shared" si="153"/>
        <v>1.3164784577730748</v>
      </c>
      <c r="AC692" s="22">
        <f t="shared" si="153"/>
        <v>1.3226655044643858</v>
      </c>
      <c r="AD692" s="22">
        <f t="shared" si="153"/>
        <v>1.3287209765949934</v>
      </c>
      <c r="AE692" s="22">
        <f t="shared" si="153"/>
        <v>1.3345810801559308</v>
      </c>
      <c r="AF692" s="22">
        <f t="shared" si="153"/>
        <v>1.3402906747950443</v>
      </c>
      <c r="AG692" s="22">
        <f t="shared" si="153"/>
        <v>1.3458003216470007</v>
      </c>
      <c r="AH692" s="22">
        <f t="shared" si="153"/>
        <v>1.3509507821698477</v>
      </c>
      <c r="AI692" s="22">
        <f t="shared" si="153"/>
        <v>1.3559351281303795</v>
      </c>
      <c r="AJ692" s="22">
        <f t="shared" si="153"/>
        <v>1.3607834124297173</v>
      </c>
      <c r="AK692" s="22">
        <f t="shared" si="153"/>
        <v>1.3654439322176097</v>
      </c>
      <c r="AL692" s="22">
        <f t="shared" si="153"/>
        <v>1.3699540971841391</v>
      </c>
      <c r="AM692" s="22">
        <f t="shared" si="153"/>
        <v>1.3742491652159128</v>
      </c>
      <c r="AN692" s="22">
        <f t="shared" si="153"/>
        <v>1.3784308189711982</v>
      </c>
      <c r="AO692" s="22">
        <f t="shared" si="153"/>
        <v>1.3824276398273487</v>
      </c>
      <c r="AP692" s="22">
        <f t="shared" si="153"/>
        <v>1.386241247293456</v>
      </c>
      <c r="AQ692" s="22">
        <f t="shared" si="153"/>
        <v>1.3898679127417177</v>
      </c>
      <c r="AR692" s="22">
        <f t="shared" si="153"/>
        <v>1.3933067114688293</v>
      </c>
      <c r="AS692" s="22">
        <f t="shared" si="153"/>
        <v>1.3966064649415295</v>
      </c>
      <c r="AT692" s="22">
        <f t="shared" si="153"/>
        <v>1.3994582966413016</v>
      </c>
      <c r="AU692" s="22">
        <f t="shared" si="153"/>
        <v>1.4020738263390773</v>
      </c>
      <c r="AV692" s="22">
        <f t="shared" si="153"/>
        <v>1.4044933771337595</v>
      </c>
      <c r="AW692" s="22">
        <f t="shared" si="153"/>
        <v>1.4066964305592335</v>
      </c>
      <c r="AY692" s="79"/>
      <c r="AZ692" s="79"/>
    </row>
    <row r="693" spans="1:52" x14ac:dyDescent="0.25">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0.19132863754616408</v>
      </c>
      <c r="S693" s="22">
        <f t="shared" si="153"/>
        <v>0.18136841330015693</v>
      </c>
      <c r="T693" s="22">
        <f t="shared" si="153"/>
        <v>0.18345822458376965</v>
      </c>
      <c r="U693" s="22">
        <f t="shared" si="153"/>
        <v>0.18464582261190818</v>
      </c>
      <c r="V693" s="22">
        <f t="shared" si="153"/>
        <v>0.18553058306687564</v>
      </c>
      <c r="W693" s="22">
        <f t="shared" si="153"/>
        <v>0.18656058912898402</v>
      </c>
      <c r="X693" s="22">
        <f t="shared" si="153"/>
        <v>0.18736899038763516</v>
      </c>
      <c r="Y693" s="22">
        <f t="shared" si="153"/>
        <v>0.18787705034162167</v>
      </c>
      <c r="Z693" s="22">
        <f t="shared" si="153"/>
        <v>0.18844120674526471</v>
      </c>
      <c r="AA693" s="22">
        <f t="shared" si="153"/>
        <v>0.18913276545613814</v>
      </c>
      <c r="AB693" s="22">
        <f t="shared" si="153"/>
        <v>0.19066730863621939</v>
      </c>
      <c r="AC693" s="22">
        <f t="shared" si="153"/>
        <v>0.19191847520331407</v>
      </c>
      <c r="AD693" s="22">
        <f t="shared" si="153"/>
        <v>0.1936999437199188</v>
      </c>
      <c r="AE693" s="22">
        <f t="shared" si="153"/>
        <v>0.19561452503107124</v>
      </c>
      <c r="AF693" s="22">
        <f t="shared" si="153"/>
        <v>0.19812151082898782</v>
      </c>
      <c r="AG693" s="22">
        <f t="shared" si="153"/>
        <v>0.20092735069982415</v>
      </c>
      <c r="AH693" s="22">
        <f t="shared" si="153"/>
        <v>0.20287934904470517</v>
      </c>
      <c r="AI693" s="22">
        <f t="shared" si="153"/>
        <v>0.20483693172592837</v>
      </c>
      <c r="AJ693" s="22">
        <f t="shared" si="153"/>
        <v>0.207109924607427</v>
      </c>
      <c r="AK693" s="22">
        <f t="shared" si="153"/>
        <v>0.2093674114464209</v>
      </c>
      <c r="AL693" s="22">
        <f t="shared" si="153"/>
        <v>0.21196684066273433</v>
      </c>
      <c r="AM693" s="22">
        <f t="shared" si="153"/>
        <v>0.2144720020278022</v>
      </c>
      <c r="AN693" s="22">
        <f t="shared" si="153"/>
        <v>0.21751781242665882</v>
      </c>
      <c r="AO693" s="22">
        <f t="shared" si="153"/>
        <v>0.22060992064537502</v>
      </c>
      <c r="AP693" s="22">
        <f t="shared" si="153"/>
        <v>0.22381417685972468</v>
      </c>
      <c r="AQ693" s="22">
        <f t="shared" si="153"/>
        <v>0.22715248328616933</v>
      </c>
      <c r="AR693" s="22">
        <f t="shared" si="153"/>
        <v>0.2306654354072965</v>
      </c>
      <c r="AS693" s="22">
        <f t="shared" si="153"/>
        <v>0.2345518997989349</v>
      </c>
      <c r="AT693" s="22">
        <f t="shared" si="153"/>
        <v>0.2365130439142242</v>
      </c>
      <c r="AU693" s="22">
        <f t="shared" si="153"/>
        <v>0.23819857107692927</v>
      </c>
      <c r="AV693" s="22">
        <f t="shared" si="153"/>
        <v>0.23995132104736874</v>
      </c>
      <c r="AW693" s="22">
        <f t="shared" si="153"/>
        <v>0.24165141191983225</v>
      </c>
      <c r="AY693" s="79"/>
      <c r="AZ693" s="79"/>
    </row>
    <row r="694" spans="1:52" x14ac:dyDescent="0.25">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5">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5">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5">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5">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5">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5">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5">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5">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5">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5">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5">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5">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5">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5">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5">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5">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5">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0.66038726306154449</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0.66020002997082528</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0.66005457366448894</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0.65992350562914992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0.65978486389847713</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0.65965639810393306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0.65954708141501051</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0.65943979304985567</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0.65933117474876313</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0.65918690289756232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0.65906148508337081</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0.65891273982698484</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0.65875995086839834</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0.65858199666465378</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0.65839334830622387</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0.65824663418886864</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0.65810171831654196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0.6579448658451339</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0.65779106785147645</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0.6576248080326782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0.65746531158775878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0.65728549113125223</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0.65710686783120698</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0.6569268138761164</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0.65674463585813403</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0.65655895511841811</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0.65636221954064322</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0.65624320815905013</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0.65613664431071128</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0.65602928481299638</v>
      </c>
      <c r="AY711" s="79"/>
      <c r="AZ711" s="79"/>
    </row>
    <row r="712" spans="1:52" x14ac:dyDescent="0.25">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8.7171118724123902E-3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8.7146403956148942E-3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8.7127203723712538E-3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8.7109902743047803E-3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8.7091602034598987E-3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8.7074644549719176E-3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8.7060214746781384E-3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8.7046052682580987E-3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8.7031715066836768E-3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8.7012671182478251E-3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8.6996116031004978E-3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8.6976481657162E-3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8.6956313514628594E-3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8.6932823559734314E-3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8.6907921976421536E-3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8.6888555712930672E-3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8.6869426817783556E-3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8.6848722291557687E-3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8.682842095639489E-3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8.6806474660313538E-3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8.6785421129584196E-3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8.6761684829325322E-3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8.6738106553719309E-3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8.6714339431647382E-3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8.6690291933273714E-3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8.6665782075631189E-3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8.6639812979364909E-3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8.6624103476994636E-3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8.6610037049013894E-3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8.6595865595315551E-3</v>
      </c>
      <c r="AY712" s="79"/>
      <c r="AZ712" s="79"/>
    </row>
    <row r="713" spans="1:52" x14ac:dyDescent="0.25">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1.058476487955921</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1.0816880755713558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1.0967711868746099</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1.1091822350017362</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1.1233688876808099</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1.1356983609552338</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1.144326316480476</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1.1527456763598856</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1.1616362014014128</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1.178085246758573</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1.1908494116800152</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1.2045254347408654</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1.2191339884234007</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1.2391338850492311</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1.2615576765896324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1.2751819691411059</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1.2884912783663207</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1.3044368495793204</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1.3198064894219663</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1.3379685667546493</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1.3547547640256385</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1.3786537543782429</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1.4025535558585267</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1.4270443292995241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1.4522992952779166</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1.4786584503483471</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1.5079270235836588</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1.5191838139131086</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1.5275846774806281</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1.5362398643768622</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1.5440633686665597</v>
      </c>
      <c r="AY713" s="79"/>
      <c r="AZ713" s="79"/>
    </row>
    <row r="714" spans="1:52" x14ac:dyDescent="0.25">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3.9181516163446473</v>
      </c>
      <c r="T714" s="22">
        <f t="shared" si="160"/>
        <v>3.9677376391970314</v>
      </c>
      <c r="U714" s="22">
        <f t="shared" si="160"/>
        <v>3.9991871436181747</v>
      </c>
      <c r="V714" s="22">
        <f t="shared" si="160"/>
        <v>4.0246130223236758</v>
      </c>
      <c r="W714" s="22">
        <f t="shared" si="160"/>
        <v>4.0541081681946736</v>
      </c>
      <c r="X714" s="22">
        <f t="shared" si="160"/>
        <v>4.0795087892278783</v>
      </c>
      <c r="Y714" s="22">
        <f t="shared" si="160"/>
        <v>4.0955888996361178</v>
      </c>
      <c r="Z714" s="22">
        <f t="shared" si="160"/>
        <v>4.1101218162274797</v>
      </c>
      <c r="AA714" s="22">
        <f t="shared" si="160"/>
        <v>4.124556104638609</v>
      </c>
      <c r="AB714" s="22">
        <f t="shared" si="160"/>
        <v>4.1542017305079808</v>
      </c>
      <c r="AC714" s="22">
        <f t="shared" si="160"/>
        <v>4.1744857753593525</v>
      </c>
      <c r="AD714" s="22">
        <f t="shared" si="160"/>
        <v>4.1869848278648796</v>
      </c>
      <c r="AE714" s="22">
        <f t="shared" si="160"/>
        <v>4.2003922237798577</v>
      </c>
      <c r="AF714" s="22">
        <f t="shared" si="160"/>
        <v>4.2239224406773443</v>
      </c>
      <c r="AG714" s="22">
        <f t="shared" si="160"/>
        <v>4.2510472755874398</v>
      </c>
      <c r="AH714" s="22">
        <f t="shared" si="160"/>
        <v>4.2586518573714098</v>
      </c>
      <c r="AI714" s="22">
        <f t="shared" si="160"/>
        <v>4.264539688995086</v>
      </c>
      <c r="AJ714" s="22">
        <f t="shared" si="160"/>
        <v>4.2745915783598978</v>
      </c>
      <c r="AK714" s="22">
        <f t="shared" si="160"/>
        <v>4.282261721706516</v>
      </c>
      <c r="AL714" s="22">
        <f t="shared" si="160"/>
        <v>4.2941185207439112</v>
      </c>
      <c r="AM714" s="22">
        <f t="shared" si="160"/>
        <v>4.3019179548845763</v>
      </c>
      <c r="AN714" s="22">
        <f t="shared" si="160"/>
        <v>4.3281720225405946</v>
      </c>
      <c r="AO714" s="22">
        <f t="shared" si="160"/>
        <v>4.3531239252494505</v>
      </c>
      <c r="AP714" s="22">
        <f t="shared" si="160"/>
        <v>4.3778517258273508</v>
      </c>
      <c r="AQ714" s="22">
        <f t="shared" si="160"/>
        <v>4.4026181442423464</v>
      </c>
      <c r="AR714" s="22">
        <f t="shared" si="160"/>
        <v>4.4279754430027189</v>
      </c>
      <c r="AS714" s="22">
        <f t="shared" si="160"/>
        <v>4.4571175199230737</v>
      </c>
      <c r="AT714" s="22">
        <f t="shared" si="160"/>
        <v>4.4525735214926661</v>
      </c>
      <c r="AU714" s="22">
        <f t="shared" si="160"/>
        <v>4.4421226950653629</v>
      </c>
      <c r="AV714" s="22">
        <f t="shared" si="160"/>
        <v>4.4313408922240924</v>
      </c>
      <c r="AW714" s="22">
        <f t="shared" si="160"/>
        <v>4.418332432178147</v>
      </c>
      <c r="AY714" s="79"/>
      <c r="AZ714" s="79"/>
    </row>
    <row r="715" spans="1:52" x14ac:dyDescent="0.25">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2.2783360575623284E-4</v>
      </c>
      <c r="U715" s="94">
        <f>IF('Net zero activities &amp; levers'!$C$9="Off",'Activity data'!AN47*FracLEACH*MSLeachEF*NtoN2O*kgtoGg,IF('Net zero activities &amp; levers'!$C$9="On",(('Net zero supporting data'!L157*FracLEACH*'Net zero supporting data'!L185)+('Net zero supporting data'!L169*FracLEACH*MSLeachEF))*NtoN2O*kgtoGg,"ERROR"))</f>
        <v>2.277690103399347E-4</v>
      </c>
      <c r="V715" s="94">
        <f>IF('Net zero activities &amp; levers'!$C$9="Off",'Activity data'!AO47*FracLEACH*MSLeachEF*NtoN2O*kgtoGg,IF('Net zero activities &amp; levers'!$C$9="On",(('Net zero supporting data'!M157*FracLEACH*'Net zero supporting data'!M185)+('Net zero supporting data'!M169*FracLEACH*MSLeachEF))*NtoN2O*kgtoGg,"ERROR"))</f>
        <v>2.2771882791424862E-4</v>
      </c>
      <c r="W715" s="94">
        <f>IF('Net zero activities &amp; levers'!$C$9="Off",'Activity data'!AP47*FracLEACH*MSLeachEF*NtoN2O*kgtoGg,IF('Net zero activities &amp; levers'!$C$9="On",(('Net zero supporting data'!N157*FracLEACH*'Net zero supporting data'!N185)+('Net zero supporting data'!N169*FracLEACH*MSLeachEF))*NtoN2O*kgtoGg,"ERROR"))</f>
        <v>2.2767360944205673E-4</v>
      </c>
      <c r="X715" s="94">
        <f>IF('Net zero activities &amp; levers'!$C$9="Off",'Activity data'!AQ47*FracLEACH*MSLeachEF*NtoN2O*kgtoGg,IF('Net zero activities &amp; levers'!$C$9="On",(('Net zero supporting data'!O157*FracLEACH*'Net zero supporting data'!O185)+('Net zero supporting data'!O169*FracLEACH*MSLeachEF))*NtoN2O*kgtoGg,"ERROR"))</f>
        <v>2.2762577804497457E-4</v>
      </c>
      <c r="Y715" s="94">
        <f>IF('Net zero activities &amp; levers'!$C$9="Off",'Activity data'!AR47*FracLEACH*MSLeachEF*NtoN2O*kgtoGg,IF('Net zero activities &amp; levers'!$C$9="On",(('Net zero supporting data'!P157*FracLEACH*'Net zero supporting data'!P185)+('Net zero supporting data'!P169*FracLEACH*MSLeachEF))*NtoN2O*kgtoGg,"ERROR"))</f>
        <v>2.2758145734585685E-4</v>
      </c>
      <c r="Z715" s="94">
        <f>IF('Net zero activities &amp; levers'!$C$9="Off",'Activity data'!AS47*FracLEACH*MSLeachEF*NtoN2O*kgtoGg,IF('Net zero activities &amp; levers'!$C$9="On",(('Net zero supporting data'!Q157*FracLEACH*'Net zero supporting data'!Q185)+('Net zero supporting data'!Q169*FracLEACH*MSLeachEF))*NtoN2O*kgtoGg,"ERROR"))</f>
        <v>2.2754374308817861E-4</v>
      </c>
      <c r="AA715" s="94">
        <f>IF('Net zero activities &amp; levers'!$C$9="Off",'Activity data'!AT47*FracLEACH*MSLeachEF*NtoN2O*kgtoGg,IF('Net zero activities &amp; levers'!$C$9="On",(('Net zero supporting data'!R157*FracLEACH*'Net zero supporting data'!R185)+('Net zero supporting data'!R169*FracLEACH*MSLeachEF))*NtoN2O*kgtoGg,"ERROR"))</f>
        <v>2.2750672860220023E-4</v>
      </c>
      <c r="AB715" s="94">
        <f>IF('Net zero activities &amp; levers'!$C$9="Off",'Activity data'!AU47*FracLEACH*MSLeachEF*NtoN2O*kgtoGg,IF('Net zero activities &amp; levers'!$C$9="On",(('Net zero supporting data'!S157*FracLEACH*'Net zero supporting data'!S185)+('Net zero supporting data'!S169*FracLEACH*MSLeachEF))*NtoN2O*kgtoGg,"ERROR"))</f>
        <v>2.2746925528832322E-4</v>
      </c>
      <c r="AC715" s="94">
        <f>IF('Net zero activities &amp; levers'!$C$9="Off",'Activity data'!AV47*FracLEACH*MSLeachEF*NtoN2O*kgtoGg,IF('Net zero activities &amp; levers'!$C$9="On",(('Net zero supporting data'!T157*FracLEACH*'Net zero supporting data'!T185)+('Net zero supporting data'!T169*FracLEACH*MSLeachEF))*NtoN2O*kgtoGg,"ERROR"))</f>
        <v>2.2741948149965896E-4</v>
      </c>
      <c r="AD715" s="94">
        <f>IF('Net zero activities &amp; levers'!$C$9="Off",'Activity data'!AW47*FracLEACH*MSLeachEF*NtoN2O*kgtoGg,IF('Net zero activities &amp; levers'!$C$9="On",(('Net zero supporting data'!U157*FracLEACH*'Net zero supporting data'!U185)+('Net zero supporting data'!U169*FracLEACH*MSLeachEF))*NtoN2O*kgtoGg,"ERROR"))</f>
        <v>2.2737621235376291E-4</v>
      </c>
      <c r="AE715" s="94">
        <f>IF('Net zero activities &amp; levers'!$C$9="Off",'Activity data'!AX47*FracLEACH*MSLeachEF*NtoN2O*kgtoGg,IF('Net zero activities &amp; levers'!$C$9="On",(('Net zero supporting data'!V157*FracLEACH*'Net zero supporting data'!V185)+('Net zero supporting data'!V169*FracLEACH*MSLeachEF))*NtoN2O*kgtoGg,"ERROR"))</f>
        <v>2.2732489524030969E-4</v>
      </c>
      <c r="AF715" s="94">
        <f>IF('Net zero activities &amp; levers'!$C$9="Off",'Activity data'!AY47*FracLEACH*MSLeachEF*NtoN2O*kgtoGg,IF('Net zero activities &amp; levers'!$C$9="On",(('Net zero supporting data'!W157*FracLEACH*'Net zero supporting data'!W185)+('Net zero supporting data'!W169*FracLEACH*MSLeachEF))*NtoN2O*kgtoGg,"ERROR"))</f>
        <v>2.2727218304959741E-4</v>
      </c>
      <c r="AG715" s="94">
        <f>IF('Net zero activities &amp; levers'!$C$9="Off",'Activity data'!AZ47*FracLEACH*MSLeachEF*NtoN2O*kgtoGg,IF('Net zero activities &amp; levers'!$C$9="On",(('Net zero supporting data'!X157*FracLEACH*'Net zero supporting data'!X185)+('Net zero supporting data'!X169*FracLEACH*MSLeachEF))*NtoN2O*kgtoGg,"ERROR"))</f>
        <v>2.2721078884930555E-4</v>
      </c>
      <c r="AH715" s="94">
        <f>IF('Net zero activities &amp; levers'!$C$9="Off",'Activity data'!BA47*FracLEACH*MSLeachEF*NtoN2O*kgtoGg,IF('Net zero activities &amp; levers'!$C$9="On",(('Net zero supporting data'!Y157*FracLEACH*'Net zero supporting data'!Y185)+('Net zero supporting data'!Y169*FracLEACH*MSLeachEF))*NtoN2O*kgtoGg,"ERROR"))</f>
        <v>2.271457051656472E-4</v>
      </c>
      <c r="AI715" s="94">
        <f>IF('Net zero activities &amp; levers'!$C$9="Off",'Activity data'!BB47*FracLEACH*MSLeachEF*NtoN2O*kgtoGg,IF('Net zero activities &amp; levers'!$C$9="On",(('Net zero supporting data'!Z157*FracLEACH*'Net zero supporting data'!Z185)+('Net zero supporting data'!Z169*FracLEACH*MSLeachEF))*NtoN2O*kgtoGg,"ERROR"))</f>
        <v>2.2709508879515969E-4</v>
      </c>
      <c r="AJ715" s="94">
        <f>IF('Net zero activities &amp; levers'!$C$9="Off",'Activity data'!BC47*FracLEACH*MSLeachEF*NtoN2O*kgtoGg,IF('Net zero activities &amp; levers'!$C$9="On",(('Net zero supporting data'!AA157*FracLEACH*'Net zero supporting data'!AA185)+('Net zero supporting data'!AA169*FracLEACH*MSLeachEF))*NtoN2O*kgtoGg,"ERROR"))</f>
        <v>2.2704509281920696E-4</v>
      </c>
      <c r="AK715" s="94">
        <f>IF('Net zero activities &amp; levers'!$C$9="Off",'Activity data'!BD47*FracLEACH*MSLeachEF*NtoN2O*kgtoGg,IF('Net zero activities &amp; levers'!$C$9="On",(('Net zero supporting data'!AB157*FracLEACH*'Net zero supporting data'!AB185)+('Net zero supporting data'!AB169*FracLEACH*MSLeachEF))*NtoN2O*kgtoGg,"ERROR"))</f>
        <v>2.2699097871657119E-4</v>
      </c>
      <c r="AL715" s="94">
        <f>IF('Net zero activities &amp; levers'!$C$9="Off",'Activity data'!BE47*FracLEACH*MSLeachEF*NtoN2O*kgtoGg,IF('Net zero activities &amp; levers'!$C$9="On",(('Net zero supporting data'!AC157*FracLEACH*'Net zero supporting data'!AC185)+('Net zero supporting data'!AC169*FracLEACH*MSLeachEF))*NtoN2O*kgtoGg,"ERROR"))</f>
        <v>2.2693791840875933E-4</v>
      </c>
      <c r="AM715" s="94">
        <f>IF('Net zero activities &amp; levers'!$C$9="Off",'Activity data'!BF47*FracLEACH*MSLeachEF*NtoN2O*kgtoGg,IF('Net zero activities &amp; levers'!$C$9="On",(('Net zero supporting data'!AD157*FracLEACH*'Net zero supporting data'!AD185)+('Net zero supporting data'!AD169*FracLEACH*MSLeachEF))*NtoN2O*kgtoGg,"ERROR"))</f>
        <v>2.2688055877127398E-4</v>
      </c>
      <c r="AN715" s="94">
        <f>IF('Net zero activities &amp; levers'!$C$9="Off",'Activity data'!BG47*FracLEACH*MSLeachEF*NtoN2O*kgtoGg,IF('Net zero activities &amp; levers'!$C$9="On",(('Net zero supporting data'!AE157*FracLEACH*'Net zero supporting data'!AE185)+('Net zero supporting data'!AE169*FracLEACH*MSLeachEF))*NtoN2O*kgtoGg,"ERROR"))</f>
        <v>2.2682553249777677E-4</v>
      </c>
      <c r="AO715" s="94">
        <f>IF('Net zero activities &amp; levers'!$C$9="Off",'Activity data'!BH47*FracLEACH*MSLeachEF*NtoN2O*kgtoGg,IF('Net zero activities &amp; levers'!$C$9="On",(('Net zero supporting data'!AF157*FracLEACH*'Net zero supporting data'!AF185)+('Net zero supporting data'!AF169*FracLEACH*MSLeachEF))*NtoN2O*kgtoGg,"ERROR"))</f>
        <v>2.2676349444028204E-4</v>
      </c>
      <c r="AP715" s="94">
        <f>IF('Net zero activities &amp; levers'!$C$9="Off",'Activity data'!BI47*FracLEACH*MSLeachEF*NtoN2O*kgtoGg,IF('Net zero activities &amp; levers'!$C$9="On",(('Net zero supporting data'!AG157*FracLEACH*'Net zero supporting data'!AG185)+('Net zero supporting data'!AG169*FracLEACH*MSLeachEF))*NtoN2O*kgtoGg,"ERROR"))</f>
        <v>2.267018694017664E-4</v>
      </c>
      <c r="AQ715" s="94">
        <f>IF('Net zero activities &amp; levers'!$C$9="Off",'Activity data'!BJ47*FracLEACH*MSLeachEF*NtoN2O*kgtoGg,IF('Net zero activities &amp; levers'!$C$9="On",(('Net zero supporting data'!AH157*FracLEACH*'Net zero supporting data'!AH185)+('Net zero supporting data'!AH169*FracLEACH*MSLeachEF))*NtoN2O*kgtoGg,"ERROR"))</f>
        <v>2.2663975078726013E-4</v>
      </c>
      <c r="AR715" s="94">
        <f>IF('Net zero activities &amp; levers'!$C$9="Off",'Activity data'!BK47*FracLEACH*MSLeachEF*NtoN2O*kgtoGg,IF('Net zero activities &amp; levers'!$C$9="On",(('Net zero supporting data'!AI157*FracLEACH*'Net zero supporting data'!AI185)+('Net zero supporting data'!AI169*FracLEACH*MSLeachEF))*NtoN2O*kgtoGg,"ERROR"))</f>
        <v>2.2657689937105621E-4</v>
      </c>
      <c r="AS715" s="94">
        <f>IF('Net zero activities &amp; levers'!$C$9="Off",'Activity data'!BL47*FracLEACH*MSLeachEF*NtoN2O*kgtoGg,IF('Net zero activities &amp; levers'!$C$9="On",(('Net zero supporting data'!AJ157*FracLEACH*'Net zero supporting data'!AJ185)+('Net zero supporting data'!AJ169*FracLEACH*MSLeachEF))*NtoN2O*kgtoGg,"ERROR"))</f>
        <v>2.2651283951585413E-4</v>
      </c>
      <c r="AT715" s="94">
        <f>IF('Net zero activities &amp; levers'!$C$9="Off",'Activity data'!BM47*FracLEACH*MSLeachEF*NtoN2O*kgtoGg,IF('Net zero activities &amp; levers'!$C$9="On",(('Net zero supporting data'!AK157*FracLEACH*'Net zero supporting data'!AK185)+('Net zero supporting data'!AK169*FracLEACH*MSLeachEF))*NtoN2O*kgtoGg,"ERROR"))</f>
        <v>2.264449657415219E-4</v>
      </c>
      <c r="AU715" s="94">
        <f>IF('Net zero activities &amp; levers'!$C$9="Off",'Activity data'!BN47*FracLEACH*MSLeachEF*NtoN2O*kgtoGg,IF('Net zero activities &amp; levers'!$C$9="On",(('Net zero supporting data'!AL157*FracLEACH*'Net zero supporting data'!AL185)+('Net zero supporting data'!AL169*FracLEACH*MSLeachEF))*NtoN2O*kgtoGg,"ERROR"))</f>
        <v>2.2640390681487226E-4</v>
      </c>
      <c r="AV715" s="94">
        <f>IF('Net zero activities &amp; levers'!$C$9="Off",'Activity data'!BO47*FracLEACH*MSLeachEF*NtoN2O*kgtoGg,IF('Net zero activities &amp; levers'!$C$9="On",(('Net zero supporting data'!AM157*FracLEACH*'Net zero supporting data'!AM185)+('Net zero supporting data'!AM169*FracLEACH*MSLeachEF))*NtoN2O*kgtoGg,"ERROR"))</f>
        <v>2.263671422871954E-4</v>
      </c>
      <c r="AW715" s="94">
        <f>IF('Net zero activities &amp; levers'!$C$9="Off",'Activity data'!BP47*FracLEACH*MSLeachEF*NtoN2O*kgtoGg,IF('Net zero activities &amp; levers'!$C$9="On",(('Net zero supporting data'!AN157*FracLEACH*'Net zero supporting data'!AN185)+('Net zero supporting data'!AN169*FracLEACH*MSLeachEF))*NtoN2O*kgtoGg,"ERROR"))</f>
        <v>2.263301032604837E-4</v>
      </c>
      <c r="AY715" s="79"/>
      <c r="AZ715" s="79"/>
    </row>
    <row r="716" spans="1:52" x14ac:dyDescent="0.25">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1.5037017979911371E-6</v>
      </c>
      <c r="U716" s="94">
        <f>IF('Net zero activities &amp; levers'!$C$9="Off",'Activity data'!AN48*FracLEACH*MSLeachEF*NtoN2O*kgtoGg,IF('Net zero activities &amp; levers'!$C$9="On",(('Net zero supporting data'!L158*FracLEACH*'Net zero supporting data'!L185)+('Net zero supporting data'!L170*FracLEACH*MSLeachEF))*NtoN2O*kgtoGg,"ERROR"))</f>
        <v>1.5032754682435692E-6</v>
      </c>
      <c r="V716" s="94">
        <f>IF('Net zero activities &amp; levers'!$C$9="Off",'Activity data'!AO48*FracLEACH*MSLeachEF*NtoN2O*kgtoGg,IF('Net zero activities &amp; levers'!$C$9="On",(('Net zero supporting data'!M158*FracLEACH*'Net zero supporting data'!M185)+('Net zero supporting data'!M170*FracLEACH*MSLeachEF))*NtoN2O*kgtoGg,"ERROR"))</f>
        <v>1.502944264234041E-6</v>
      </c>
      <c r="W716" s="94">
        <f>IF('Net zero activities &amp; levers'!$C$9="Off",'Activity data'!AP48*FracLEACH*MSLeachEF*NtoN2O*kgtoGg,IF('Net zero activities &amp; levers'!$C$9="On",(('Net zero supporting data'!N158*FracLEACH*'Net zero supporting data'!N185)+('Net zero supporting data'!N170*FracLEACH*MSLeachEF))*NtoN2O*kgtoGg,"ERROR"))</f>
        <v>1.5026458223175745E-6</v>
      </c>
      <c r="X716" s="94">
        <f>IF('Net zero activities &amp; levers'!$C$9="Off",'Activity data'!AQ48*FracLEACH*MSLeachEF*NtoN2O*kgtoGg,IF('Net zero activities &amp; levers'!$C$9="On",(('Net zero supporting data'!O158*FracLEACH*'Net zero supporting data'!O185)+('Net zero supporting data'!O170*FracLEACH*MSLeachEF))*NtoN2O*kgtoGg,"ERROR"))</f>
        <v>1.5023301350968323E-6</v>
      </c>
      <c r="Y716" s="94">
        <f>IF('Net zero activities &amp; levers'!$C$9="Off",'Activity data'!AR48*FracLEACH*MSLeachEF*NtoN2O*kgtoGg,IF('Net zero activities &amp; levers'!$C$9="On",(('Net zero supporting data'!P158*FracLEACH*'Net zero supporting data'!P185)+('Net zero supporting data'!P170*FracLEACH*MSLeachEF))*NtoN2O*kgtoGg,"ERROR"))</f>
        <v>1.5020376184826557E-6</v>
      </c>
      <c r="Z716" s="94">
        <f>IF('Net zero activities &amp; levers'!$C$9="Off",'Activity data'!AS48*FracLEACH*MSLeachEF*NtoN2O*kgtoGg,IF('Net zero activities &amp; levers'!$C$9="On",(('Net zero supporting data'!Q158*FracLEACH*'Net zero supporting data'!Q185)+('Net zero supporting data'!Q170*FracLEACH*MSLeachEF))*NtoN2O*kgtoGg,"ERROR"))</f>
        <v>1.5017887043819789E-6</v>
      </c>
      <c r="AA716" s="94">
        <f>IF('Net zero activities &amp; levers'!$C$9="Off",'Activity data'!AT48*FracLEACH*MSLeachEF*NtoN2O*kgtoGg,IF('Net zero activities &amp; levers'!$C$9="On",(('Net zero supporting data'!R158*FracLEACH*'Net zero supporting data'!R185)+('Net zero supporting data'!R170*FracLEACH*MSLeachEF))*NtoN2O*kgtoGg,"ERROR"))</f>
        <v>1.5015444087745217E-6</v>
      </c>
      <c r="AB716" s="94">
        <f>IF('Net zero activities &amp; levers'!$C$9="Off",'Activity data'!AU48*FracLEACH*MSLeachEF*NtoN2O*kgtoGg,IF('Net zero activities &amp; levers'!$C$9="On",(('Net zero supporting data'!S158*FracLEACH*'Net zero supporting data'!S185)+('Net zero supporting data'!S170*FracLEACH*MSLeachEF))*NtoN2O*kgtoGg,"ERROR"))</f>
        <v>1.5012970849029339E-6</v>
      </c>
      <c r="AC716" s="94">
        <f>IF('Net zero activities &amp; levers'!$C$9="Off",'Activity data'!AV48*FracLEACH*MSLeachEF*NtoN2O*kgtoGg,IF('Net zero activities &amp; levers'!$C$9="On",(('Net zero supporting data'!T158*FracLEACH*'Net zero supporting data'!T185)+('Net zero supporting data'!T170*FracLEACH*MSLeachEF))*NtoN2O*kgtoGg,"ERROR"))</f>
        <v>1.5009685778977496E-6</v>
      </c>
      <c r="AD716" s="94">
        <f>IF('Net zero activities &amp; levers'!$C$9="Off",'Activity data'!AW48*FracLEACH*MSLeachEF*NtoN2O*kgtoGg,IF('Net zero activities &amp; levers'!$C$9="On",(('Net zero supporting data'!U158*FracLEACH*'Net zero supporting data'!U185)+('Net zero supporting data'!U170*FracLEACH*MSLeachEF))*NtoN2O*kgtoGg,"ERROR"))</f>
        <v>1.5006830015348358E-6</v>
      </c>
      <c r="AE716" s="94">
        <f>IF('Net zero activities &amp; levers'!$C$9="Off",'Activity data'!AX48*FracLEACH*MSLeachEF*NtoN2O*kgtoGg,IF('Net zero activities &amp; levers'!$C$9="On",(('Net zero supporting data'!V158*FracLEACH*'Net zero supporting data'!V185)+('Net zero supporting data'!V170*FracLEACH*MSLeachEF))*NtoN2O*kgtoGg,"ERROR"))</f>
        <v>1.5003443085860446E-6</v>
      </c>
      <c r="AF716" s="94">
        <f>IF('Net zero activities &amp; levers'!$C$9="Off",'Activity data'!AY48*FracLEACH*MSLeachEF*NtoN2O*kgtoGg,IF('Net zero activities &amp; levers'!$C$9="On",(('Net zero supporting data'!W158*FracLEACH*'Net zero supporting data'!W185)+('Net zero supporting data'!W170*FracLEACH*MSLeachEF))*NtoN2O*kgtoGg,"ERROR"))</f>
        <v>1.4999964081273431E-6</v>
      </c>
      <c r="AG716" s="94">
        <f>IF('Net zero activities &amp; levers'!$C$9="Off",'Activity data'!AZ48*FracLEACH*MSLeachEF*NtoN2O*kgtoGg,IF('Net zero activities &amp; levers'!$C$9="On",(('Net zero supporting data'!X158*FracLEACH*'Net zero supporting data'!X185)+('Net zero supporting data'!X170*FracLEACH*MSLeachEF))*NtoN2O*kgtoGg,"ERROR"))</f>
        <v>1.4995912064054167E-6</v>
      </c>
      <c r="AH716" s="94">
        <f>IF('Net zero activities &amp; levers'!$C$9="Off",'Activity data'!BA48*FracLEACH*MSLeachEF*NtoN2O*kgtoGg,IF('Net zero activities &amp; levers'!$C$9="On",(('Net zero supporting data'!Y158*FracLEACH*'Net zero supporting data'!Y185)+('Net zero supporting data'!Y170*FracLEACH*MSLeachEF))*NtoN2O*kgtoGg,"ERROR"))</f>
        <v>1.4991616540932717E-6</v>
      </c>
      <c r="AI716" s="94">
        <f>IF('Net zero activities &amp; levers'!$C$9="Off",'Activity data'!BB48*FracLEACH*MSLeachEF*NtoN2O*kgtoGg,IF('Net zero activities &amp; levers'!$C$9="On",(('Net zero supporting data'!Z158*FracLEACH*'Net zero supporting data'!Z185)+('Net zero supporting data'!Z170*FracLEACH*MSLeachEF))*NtoN2O*kgtoGg,"ERROR"))</f>
        <v>1.4988275860480544E-6</v>
      </c>
      <c r="AJ716" s="94">
        <f>IF('Net zero activities &amp; levers'!$C$9="Off",'Activity data'!BC48*FracLEACH*MSLeachEF*NtoN2O*kgtoGg,IF('Net zero activities &amp; levers'!$C$9="On",(('Net zero supporting data'!AA158*FracLEACH*'Net zero supporting data'!AA185)+('Net zero supporting data'!AA170*FracLEACH*MSLeachEF))*NtoN2O*kgtoGg,"ERROR"))</f>
        <v>1.4984976126067661E-6</v>
      </c>
      <c r="AK716" s="94">
        <f>IF('Net zero activities &amp; levers'!$C$9="Off",'Activity data'!BD48*FracLEACH*MSLeachEF*NtoN2O*kgtoGg,IF('Net zero activities &amp; levers'!$C$9="On",(('Net zero supporting data'!AB158*FracLEACH*'Net zero supporting data'!AB185)+('Net zero supporting data'!AB170*FracLEACH*MSLeachEF))*NtoN2O*kgtoGg,"ERROR"))</f>
        <v>1.49814045952937E-6</v>
      </c>
      <c r="AL716" s="94">
        <f>IF('Net zero activities &amp; levers'!$C$9="Off",'Activity data'!BE48*FracLEACH*MSLeachEF*NtoN2O*kgtoGg,IF('Net zero activities &amp; levers'!$C$9="On",(('Net zero supporting data'!AC158*FracLEACH*'Net zero supporting data'!AC185)+('Net zero supporting data'!AC170*FracLEACH*MSLeachEF))*NtoN2O*kgtoGg,"ERROR"))</f>
        <v>1.4977902614978117E-6</v>
      </c>
      <c r="AM716" s="94">
        <f>IF('Net zero activities &amp; levers'!$C$9="Off",'Activity data'!BF48*FracLEACH*MSLeachEF*NtoN2O*kgtoGg,IF('Net zero activities &amp; levers'!$C$9="On",(('Net zero supporting data'!AD158*FracLEACH*'Net zero supporting data'!AD185)+('Net zero supporting data'!AD170*FracLEACH*MSLeachEF))*NtoN2O*kgtoGg,"ERROR"))</f>
        <v>1.4974116878904084E-6</v>
      </c>
      <c r="AN716" s="94">
        <f>IF('Net zero activities &amp; levers'!$C$9="Off",'Activity data'!BG48*FracLEACH*MSLeachEF*NtoN2O*kgtoGg,IF('Net zero activities &amp; levers'!$C$9="On",(('Net zero supporting data'!AE158*FracLEACH*'Net zero supporting data'!AE185)+('Net zero supporting data'!AE170*FracLEACH*MSLeachEF))*NtoN2O*kgtoGg,"ERROR"))</f>
        <v>1.497048514485327E-6</v>
      </c>
      <c r="AO716" s="94">
        <f>IF('Net zero activities &amp; levers'!$C$9="Off",'Activity data'!BH48*FracLEACH*MSLeachEF*NtoN2O*kgtoGg,IF('Net zero activities &amp; levers'!$C$9="On",(('Net zero supporting data'!AF158*FracLEACH*'Net zero supporting data'!AF185)+('Net zero supporting data'!AF170*FracLEACH*MSLeachEF))*NtoN2O*kgtoGg,"ERROR"))</f>
        <v>1.4966390633058616E-6</v>
      </c>
      <c r="AP716" s="94">
        <f>IF('Net zero activities &amp; levers'!$C$9="Off",'Activity data'!BI48*FracLEACH*MSLeachEF*NtoN2O*kgtoGg,IF('Net zero activities &amp; levers'!$C$9="On",(('Net zero supporting data'!AG158*FracLEACH*'Net zero supporting data'!AG185)+('Net zero supporting data'!AG170*FracLEACH*MSLeachEF))*NtoN2O*kgtoGg,"ERROR"))</f>
        <v>1.4962323380516582E-6</v>
      </c>
      <c r="AQ716" s="94">
        <f>IF('Net zero activities &amp; levers'!$C$9="Off",'Activity data'!BJ48*FracLEACH*MSLeachEF*NtoN2O*kgtoGg,IF('Net zero activities &amp; levers'!$C$9="On",(('Net zero supporting data'!AH158*FracLEACH*'Net zero supporting data'!AH185)+('Net zero supporting data'!AH170*FracLEACH*MSLeachEF))*NtoN2O*kgtoGg,"ERROR"))</f>
        <v>1.4958223551959173E-6</v>
      </c>
      <c r="AR716" s="94">
        <f>IF('Net zero activities &amp; levers'!$C$9="Off",'Activity data'!BK48*FracLEACH*MSLeachEF*NtoN2O*kgtoGg,IF('Net zero activities &amp; levers'!$C$9="On",(('Net zero supporting data'!AI158*FracLEACH*'Net zero supporting data'!AI185)+('Net zero supporting data'!AI170*FracLEACH*MSLeachEF))*NtoN2O*kgtoGg,"ERROR"))</f>
        <v>1.495407535848971E-6</v>
      </c>
      <c r="AS716" s="94">
        <f>IF('Net zero activities &amp; levers'!$C$9="Off",'Activity data'!BL48*FracLEACH*MSLeachEF*NtoN2O*kgtoGg,IF('Net zero activities &amp; levers'!$C$9="On",(('Net zero supporting data'!AJ158*FracLEACH*'Net zero supporting data'!AJ185)+('Net zero supporting data'!AJ170*FracLEACH*MSLeachEF))*NtoN2O*kgtoGg,"ERROR"))</f>
        <v>1.4949847408046379E-6</v>
      </c>
      <c r="AT716" s="94">
        <f>IF('Net zero activities &amp; levers'!$C$9="Off",'Activity data'!BM48*FracLEACH*MSLeachEF*NtoN2O*kgtoGg,IF('Net zero activities &amp; levers'!$C$9="On",(('Net zero supporting data'!AK158*FracLEACH*'Net zero supporting data'!AK185)+('Net zero supporting data'!AK170*FracLEACH*MSLeachEF))*NtoN2O*kgtoGg,"ERROR"))</f>
        <v>1.4945367738940447E-6</v>
      </c>
      <c r="AU716" s="94">
        <f>IF('Net zero activities &amp; levers'!$C$9="Off",'Activity data'!BN48*FracLEACH*MSLeachEF*NtoN2O*kgtoGg,IF('Net zero activities &amp; levers'!$C$9="On",(('Net zero supporting data'!AL158*FracLEACH*'Net zero supporting data'!AL185)+('Net zero supporting data'!AL170*FracLEACH*MSLeachEF))*NtoN2O*kgtoGg,"ERROR"))</f>
        <v>1.4942657849781573E-6</v>
      </c>
      <c r="AV716" s="94">
        <f>IF('Net zero activities &amp; levers'!$C$9="Off",'Activity data'!BO48*FracLEACH*MSLeachEF*NtoN2O*kgtoGg,IF('Net zero activities &amp; levers'!$C$9="On",(('Net zero supporting data'!AM158*FracLEACH*'Net zero supporting data'!AM185)+('Net zero supporting data'!AM170*FracLEACH*MSLeachEF))*NtoN2O*kgtoGg,"ERROR"))</f>
        <v>1.4940231390954898E-6</v>
      </c>
      <c r="AW716" s="94">
        <f>IF('Net zero activities &amp; levers'!$C$9="Off",'Activity data'!BP48*FracLEACH*MSLeachEF*NtoN2O*kgtoGg,IF('Net zero activities &amp; levers'!$C$9="On",(('Net zero supporting data'!AN158*FracLEACH*'Net zero supporting data'!AN185)+('Net zero supporting data'!AN170*FracLEACH*MSLeachEF))*NtoN2O*kgtoGg,"ERROR"))</f>
        <v>1.4937786815191927E-6</v>
      </c>
      <c r="AY716" s="79"/>
      <c r="AZ716" s="79"/>
    </row>
    <row r="717" spans="1:52" x14ac:dyDescent="0.25">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0.18258719417239633</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0.18659119303605887</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0.18919302973587018</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0.19133393553779945</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0.19378113312493972</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0.19590796726477783</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0.19739628959288202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0.19884862917208024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0.20038224474174365</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0.20321970506585377</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0.20542152351480261</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0.20778063749279929</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0.21030061300303665</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0.21375059517099232</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0.21761869921171154</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0.2199688896768407</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0.22226474551819031</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0.22501535655243274</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0.22766661942528918</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0.23079957776517698</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0.23369519679442258</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0.23781777263024687</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0.24194048838559584</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0.24616514680416793</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0.25052162843544062</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0.25506858268508992</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0.26011741156818113</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0.26205920790001125</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0.26350835686540836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0.26500137660500872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0.26635093109498148</v>
      </c>
      <c r="AY717" s="79"/>
      <c r="AZ717" s="79"/>
    </row>
    <row r="718" spans="1:52" x14ac:dyDescent="0.25">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5">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0.10242303574309712</v>
      </c>
      <c r="U719" s="22">
        <f t="shared" si="167"/>
        <v>0.10290527845894326</v>
      </c>
      <c r="V719" s="22">
        <f t="shared" si="167"/>
        <v>0.10327991973594811</v>
      </c>
      <c r="W719" s="22">
        <f t="shared" si="167"/>
        <v>0.10361750218507411</v>
      </c>
      <c r="X719" s="22">
        <f t="shared" si="167"/>
        <v>0.10397459165292641</v>
      </c>
      <c r="Y719" s="22">
        <f t="shared" si="167"/>
        <v>0.10430547169884286</v>
      </c>
      <c r="Z719" s="22">
        <f t="shared" si="167"/>
        <v>0.10458703077983039</v>
      </c>
      <c r="AA719" s="22">
        <f t="shared" si="165"/>
        <v>0.10486336565414194</v>
      </c>
      <c r="AB719" s="22">
        <f t="shared" si="165"/>
        <v>0.10514312594815978</v>
      </c>
      <c r="AC719" s="22">
        <f t="shared" si="165"/>
        <v>0.10551471650982788</v>
      </c>
      <c r="AD719" s="22">
        <f t="shared" si="165"/>
        <v>0.10583774609342775</v>
      </c>
      <c r="AE719" s="22">
        <f t="shared" si="165"/>
        <v>0.10622085848095154</v>
      </c>
      <c r="AF719" s="22">
        <f t="shared" si="165"/>
        <v>0.10661438593946296</v>
      </c>
      <c r="AG719" s="22">
        <f t="shared" si="165"/>
        <v>0.10707272969793173</v>
      </c>
      <c r="AH719" s="22">
        <f t="shared" si="165"/>
        <v>0.10755861761635321</v>
      </c>
      <c r="AI719" s="22">
        <f t="shared" si="165"/>
        <v>0.10793649854613152</v>
      </c>
      <c r="AJ719" s="22">
        <f t="shared" si="165"/>
        <v>0.10830974786638585</v>
      </c>
      <c r="AK719" s="22">
        <f t="shared" si="165"/>
        <v>0.10871374142066853</v>
      </c>
      <c r="AL719" s="22">
        <f t="shared" si="165"/>
        <v>0.1091098677777573</v>
      </c>
      <c r="AM719" s="22">
        <f t="shared" si="165"/>
        <v>0.10953809115560811</v>
      </c>
      <c r="AN719" s="22">
        <f t="shared" si="165"/>
        <v>0.10994889460103707</v>
      </c>
      <c r="AO719" s="22">
        <f t="shared" si="165"/>
        <v>0.11041204513162567</v>
      </c>
      <c r="AP719" s="22">
        <f t="shared" si="165"/>
        <v>0.11087211223299304</v>
      </c>
      <c r="AQ719" s="22">
        <f t="shared" si="165"/>
        <v>0.11133586416897914</v>
      </c>
      <c r="AR719" s="22">
        <f t="shared" si="165"/>
        <v>0.11180508689997067</v>
      </c>
      <c r="AS719" s="22">
        <f t="shared" si="165"/>
        <v>0.11228333133773015</v>
      </c>
      <c r="AT719" s="22">
        <f t="shared" si="165"/>
        <v>0.11279004892149266</v>
      </c>
      <c r="AU719" s="22">
        <f t="shared" si="165"/>
        <v>0.11309657792048296</v>
      </c>
      <c r="AV719" s="22">
        <f t="shared" si="165"/>
        <v>0.1133710467092879</v>
      </c>
      <c r="AW719" s="22">
        <f t="shared" si="165"/>
        <v>0.11364756479458502</v>
      </c>
      <c r="AY719" s="79"/>
      <c r="AZ719" s="79"/>
    </row>
    <row r="720" spans="1:52" x14ac:dyDescent="0.25">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5">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5">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5">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5">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5">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5">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5">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5">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5">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5">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5">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5">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0.39721446331308263</v>
      </c>
      <c r="T732" s="22">
        <f t="shared" si="177"/>
        <v>0.40249219960946453</v>
      </c>
      <c r="U732" s="22">
        <f t="shared" si="177"/>
        <v>0.4068019680102658</v>
      </c>
      <c r="V732" s="22">
        <f t="shared" si="177"/>
        <v>0.41082431735492764</v>
      </c>
      <c r="W732" s="22">
        <f t="shared" si="177"/>
        <v>0.41518935921013445</v>
      </c>
      <c r="X732" s="22">
        <f t="shared" si="177"/>
        <v>0.41937856849496585</v>
      </c>
      <c r="Y732" s="22">
        <f t="shared" si="177"/>
        <v>0.42296208052271583</v>
      </c>
      <c r="Z732" s="22">
        <f t="shared" si="177"/>
        <v>0.42643166192666554</v>
      </c>
      <c r="AA732" s="22">
        <f t="shared" si="177"/>
        <v>0.42988116682638638</v>
      </c>
      <c r="AB732" s="22">
        <f t="shared" si="177"/>
        <v>0.43435986869965487</v>
      </c>
      <c r="AC732" s="22">
        <f t="shared" si="177"/>
        <v>0.43820597040821635</v>
      </c>
      <c r="AD732" s="22">
        <f t="shared" si="177"/>
        <v>0.44282455495655826</v>
      </c>
      <c r="AE732" s="22">
        <f t="shared" si="177"/>
        <v>0.44762703912585894</v>
      </c>
      <c r="AF732" s="22">
        <f t="shared" si="177"/>
        <v>0.45330820491033447</v>
      </c>
      <c r="AG732" s="22">
        <f t="shared" si="177"/>
        <v>0.4594306873735467</v>
      </c>
      <c r="AH732" s="22">
        <f t="shared" si="177"/>
        <v>0.46422714526211667</v>
      </c>
      <c r="AI732" s="22">
        <f t="shared" si="177"/>
        <v>0.4690226318356765</v>
      </c>
      <c r="AJ732" s="22">
        <f t="shared" si="177"/>
        <v>0.47429366824518704</v>
      </c>
      <c r="AK732" s="22">
        <f t="shared" si="177"/>
        <v>0.47952741685693195</v>
      </c>
      <c r="AL732" s="22">
        <f t="shared" si="177"/>
        <v>0.48527939773469708</v>
      </c>
      <c r="AM732" s="22">
        <f t="shared" si="177"/>
        <v>0.49086573686440554</v>
      </c>
      <c r="AN732" s="22">
        <f t="shared" si="177"/>
        <v>0.49729269914463614</v>
      </c>
      <c r="AO732" s="22">
        <f t="shared" si="177"/>
        <v>0.50378159674645628</v>
      </c>
      <c r="AP732" s="22">
        <f t="shared" si="177"/>
        <v>0.5104338973485637</v>
      </c>
      <c r="AQ732" s="22">
        <f t="shared" si="177"/>
        <v>0.5172822799722383</v>
      </c>
      <c r="AR732" s="22">
        <f t="shared" si="177"/>
        <v>0.52438990778857708</v>
      </c>
      <c r="AS732" s="22">
        <f t="shared" si="177"/>
        <v>0.53208566832594295</v>
      </c>
      <c r="AT732" s="22">
        <f t="shared" si="177"/>
        <v>0.53664257833202234</v>
      </c>
      <c r="AU732" s="22">
        <f t="shared" si="177"/>
        <v>0.54070846268586037</v>
      </c>
      <c r="AV732" s="22">
        <f t="shared" si="177"/>
        <v>0.54483540356476812</v>
      </c>
      <c r="AW732" s="22">
        <f t="shared" si="177"/>
        <v>0.54882490321762667</v>
      </c>
      <c r="AY732" s="79"/>
      <c r="AZ732" s="79"/>
    </row>
    <row r="733" spans="1:52" x14ac:dyDescent="0.25">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3.1337946187340607E-2</v>
      </c>
      <c r="T733" s="22">
        <f t="shared" si="178"/>
        <v>3.175432935392393E-2</v>
      </c>
      <c r="U733" s="22">
        <f t="shared" si="178"/>
        <v>3.2094345397392511E-2</v>
      </c>
      <c r="V733" s="22">
        <f t="shared" si="178"/>
        <v>3.2411685723468059E-2</v>
      </c>
      <c r="W733" s="22">
        <f t="shared" si="178"/>
        <v>3.2756062525921364E-2</v>
      </c>
      <c r="X733" s="22">
        <f t="shared" si="178"/>
        <v>3.3086567145618653E-2</v>
      </c>
      <c r="Y733" s="22">
        <f t="shared" si="178"/>
        <v>3.3369285720744657E-2</v>
      </c>
      <c r="Z733" s="22">
        <f t="shared" si="178"/>
        <v>3.3643015822168158E-2</v>
      </c>
      <c r="AA733" s="22">
        <f t="shared" si="178"/>
        <v>3.3915162002392259E-2</v>
      </c>
      <c r="AB733" s="22">
        <f t="shared" si="178"/>
        <v>3.426850592930511E-2</v>
      </c>
      <c r="AC733" s="22">
        <f t="shared" si="178"/>
        <v>3.4571941326316163E-2</v>
      </c>
      <c r="AD733" s="22">
        <f t="shared" si="178"/>
        <v>3.4936321195141687E-2</v>
      </c>
      <c r="AE733" s="22">
        <f t="shared" si="178"/>
        <v>3.5315209690811797E-2</v>
      </c>
      <c r="AF733" s="22">
        <f t="shared" si="178"/>
        <v>3.5763421133442296E-2</v>
      </c>
      <c r="AG733" s="22">
        <f t="shared" si="178"/>
        <v>3.6246449934470244E-2</v>
      </c>
      <c r="AH733" s="22">
        <f t="shared" si="178"/>
        <v>3.6624862991105026E-2</v>
      </c>
      <c r="AI733" s="22">
        <f t="shared" si="178"/>
        <v>3.7003199416548546E-2</v>
      </c>
      <c r="AJ733" s="22">
        <f t="shared" si="178"/>
        <v>3.7419054000430003E-2</v>
      </c>
      <c r="AK733" s="22">
        <f t="shared" si="178"/>
        <v>3.7831966790626288E-2</v>
      </c>
      <c r="AL733" s="22">
        <f t="shared" si="178"/>
        <v>3.8285765138537764E-2</v>
      </c>
      <c r="AM733" s="22">
        <f t="shared" si="178"/>
        <v>3.8726495301208239E-2</v>
      </c>
      <c r="AN733" s="22">
        <f t="shared" si="178"/>
        <v>3.9233545815950406E-2</v>
      </c>
      <c r="AO733" s="22">
        <f t="shared" si="178"/>
        <v>3.9745482672843564E-2</v>
      </c>
      <c r="AP733" s="22">
        <f t="shared" si="178"/>
        <v>4.0270311090600697E-2</v>
      </c>
      <c r="AQ733" s="22">
        <f t="shared" si="178"/>
        <v>4.081060925683809E-2</v>
      </c>
      <c r="AR733" s="22">
        <f t="shared" si="178"/>
        <v>4.1371360384000633E-2</v>
      </c>
      <c r="AS733" s="22">
        <f t="shared" si="178"/>
        <v>4.1978511814437201E-2</v>
      </c>
      <c r="AT733" s="22">
        <f t="shared" si="178"/>
        <v>4.2338025915107082E-2</v>
      </c>
      <c r="AU733" s="22">
        <f t="shared" si="178"/>
        <v>4.2658800904068366E-2</v>
      </c>
      <c r="AV733" s="22">
        <f t="shared" si="178"/>
        <v>4.2984392903168391E-2</v>
      </c>
      <c r="AW733" s="22">
        <f t="shared" si="178"/>
        <v>4.3299141576700839E-2</v>
      </c>
      <c r="AY733" s="79"/>
      <c r="AZ733" s="79"/>
    </row>
    <row r="734" spans="1:52" x14ac:dyDescent="0.25">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2.904903235556756E-4</v>
      </c>
      <c r="T734" s="22">
        <f t="shared" si="179"/>
        <v>2.943500302531358E-4</v>
      </c>
      <c r="U734" s="22">
        <f t="shared" si="179"/>
        <v>2.9750184402838601E-4</v>
      </c>
      <c r="V734" s="22">
        <f t="shared" si="179"/>
        <v>3.0044346290308388E-4</v>
      </c>
      <c r="W734" s="22">
        <f t="shared" si="179"/>
        <v>3.0363569918339701E-4</v>
      </c>
      <c r="X734" s="22">
        <f t="shared" si="179"/>
        <v>3.0669934583524099E-4</v>
      </c>
      <c r="Y734" s="22">
        <f t="shared" si="179"/>
        <v>3.0932003481953465E-4</v>
      </c>
      <c r="Z734" s="22">
        <f t="shared" si="179"/>
        <v>3.1185740422000813E-4</v>
      </c>
      <c r="AA734" s="22">
        <f t="shared" si="179"/>
        <v>3.1438009129959962E-4</v>
      </c>
      <c r="AB734" s="22">
        <f t="shared" si="179"/>
        <v>3.1765544926472413E-4</v>
      </c>
      <c r="AC734" s="22">
        <f t="shared" si="179"/>
        <v>3.204681749656698E-4</v>
      </c>
      <c r="AD734" s="22">
        <f t="shared" si="179"/>
        <v>3.238458317323107E-4</v>
      </c>
      <c r="AE734" s="22">
        <f t="shared" si="179"/>
        <v>3.2735797771152607E-4</v>
      </c>
      <c r="AF734" s="22">
        <f t="shared" si="179"/>
        <v>3.3151271989573738E-4</v>
      </c>
      <c r="AG734" s="22">
        <f t="shared" si="179"/>
        <v>3.3599020517376121E-4</v>
      </c>
      <c r="AH734" s="22">
        <f t="shared" si="179"/>
        <v>3.3949794402181424E-4</v>
      </c>
      <c r="AI734" s="22">
        <f t="shared" si="179"/>
        <v>3.4300497252913811E-4</v>
      </c>
      <c r="AJ734" s="22">
        <f t="shared" si="179"/>
        <v>3.4685977947473918E-4</v>
      </c>
      <c r="AK734" s="22">
        <f t="shared" si="179"/>
        <v>3.5068731716043639E-4</v>
      </c>
      <c r="AL734" s="22">
        <f t="shared" si="179"/>
        <v>3.5489384773923629E-4</v>
      </c>
      <c r="AM734" s="22">
        <f t="shared" si="179"/>
        <v>3.5897924142743565E-4</v>
      </c>
      <c r="AN734" s="22">
        <f t="shared" si="179"/>
        <v>3.6367939845770157E-4</v>
      </c>
      <c r="AO734" s="22">
        <f t="shared" si="179"/>
        <v>3.6842484994038506E-4</v>
      </c>
      <c r="AP734" s="22">
        <f t="shared" si="179"/>
        <v>3.7328980107579387E-4</v>
      </c>
      <c r="AQ734" s="22">
        <f t="shared" si="179"/>
        <v>3.7829815063988365E-4</v>
      </c>
      <c r="AR734" s="22">
        <f t="shared" si="179"/>
        <v>3.8349609103424995E-4</v>
      </c>
      <c r="AS734" s="22">
        <f t="shared" si="179"/>
        <v>3.8912414382432281E-4</v>
      </c>
      <c r="AT734" s="22">
        <f t="shared" si="179"/>
        <v>3.9245669685131744E-4</v>
      </c>
      <c r="AU734" s="22">
        <f t="shared" si="179"/>
        <v>3.9543015368779578E-4</v>
      </c>
      <c r="AV734" s="22">
        <f t="shared" si="179"/>
        <v>3.9844826229645466E-4</v>
      </c>
      <c r="AW734" s="22">
        <f t="shared" si="179"/>
        <v>4.013658575806695E-4</v>
      </c>
      <c r="AY734" s="79"/>
      <c r="AZ734" s="79"/>
    </row>
    <row r="735" spans="1:52" x14ac:dyDescent="0.25">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2.5629102547447703E-3</v>
      </c>
      <c r="T735" s="22">
        <f t="shared" si="180"/>
        <v>2.6123885311191328E-3</v>
      </c>
      <c r="U735" s="22">
        <f t="shared" si="180"/>
        <v>2.6381484081699708E-3</v>
      </c>
      <c r="V735" s="22">
        <f t="shared" si="180"/>
        <v>2.6558420076703468E-3</v>
      </c>
      <c r="W735" s="22">
        <f t="shared" si="180"/>
        <v>2.6779065868564743E-3</v>
      </c>
      <c r="X735" s="22">
        <f t="shared" si="180"/>
        <v>2.6942716911212052E-3</v>
      </c>
      <c r="Y735" s="22">
        <f t="shared" si="180"/>
        <v>2.7000715946421988E-3</v>
      </c>
      <c r="Z735" s="22">
        <f t="shared" si="180"/>
        <v>2.704975186950725E-3</v>
      </c>
      <c r="AA735" s="22">
        <f t="shared" si="180"/>
        <v>2.7108265667014262E-3</v>
      </c>
      <c r="AB735" s="22">
        <f t="shared" si="180"/>
        <v>2.7365425214591413E-3</v>
      </c>
      <c r="AC735" s="22">
        <f t="shared" si="180"/>
        <v>2.7518718016047751E-3</v>
      </c>
      <c r="AD735" s="22">
        <f t="shared" si="180"/>
        <v>2.7566638396338047E-3</v>
      </c>
      <c r="AE735" s="22">
        <f t="shared" si="180"/>
        <v>2.7626950654084182E-3</v>
      </c>
      <c r="AF735" s="22">
        <f t="shared" si="180"/>
        <v>2.781289252085413E-3</v>
      </c>
      <c r="AG735" s="22">
        <f t="shared" si="180"/>
        <v>2.8044129031273178E-3</v>
      </c>
      <c r="AH735" s="22">
        <f t="shared" si="180"/>
        <v>2.8037506369907924E-3</v>
      </c>
      <c r="AI735" s="22">
        <f t="shared" si="180"/>
        <v>2.8010511266193844E-3</v>
      </c>
      <c r="AJ735" s="22">
        <f t="shared" si="180"/>
        <v>2.8035156589741781E-3</v>
      </c>
      <c r="AK735" s="22">
        <f t="shared" si="180"/>
        <v>2.8031448320103743E-3</v>
      </c>
      <c r="AL735" s="22">
        <f t="shared" si="180"/>
        <v>2.8079593649657283E-3</v>
      </c>
      <c r="AM735" s="22">
        <f t="shared" si="180"/>
        <v>2.8079108993576316E-3</v>
      </c>
      <c r="AN735" s="22">
        <f t="shared" si="180"/>
        <v>2.8312016868573659E-3</v>
      </c>
      <c r="AO735" s="22">
        <f t="shared" si="180"/>
        <v>2.8529828127647709E-3</v>
      </c>
      <c r="AP735" s="22">
        <f t="shared" si="180"/>
        <v>2.8745704994950004E-3</v>
      </c>
      <c r="AQ735" s="22">
        <f t="shared" si="180"/>
        <v>2.8962863460866165E-3</v>
      </c>
      <c r="AR735" s="22">
        <f t="shared" si="180"/>
        <v>2.9187994411367726E-3</v>
      </c>
      <c r="AS735" s="22">
        <f t="shared" si="180"/>
        <v>2.9459270403864352E-3</v>
      </c>
      <c r="AT735" s="22">
        <f t="shared" si="180"/>
        <v>2.9324595471331349E-3</v>
      </c>
      <c r="AU735" s="22">
        <f t="shared" si="180"/>
        <v>2.9120229766328091E-3</v>
      </c>
      <c r="AV735" s="22">
        <f t="shared" si="180"/>
        <v>2.8913556321565432E-3</v>
      </c>
      <c r="AW735" s="22">
        <f t="shared" si="180"/>
        <v>2.8681853853054777E-3</v>
      </c>
      <c r="AY735" s="79"/>
      <c r="AZ735" s="79"/>
    </row>
    <row r="736" spans="1:52" x14ac:dyDescent="0.25">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1.2758183638787089E-2</v>
      </c>
      <c r="T736" s="22">
        <f t="shared" si="181"/>
        <v>1.3004486815008778E-2</v>
      </c>
      <c r="U736" s="22">
        <f t="shared" si="181"/>
        <v>1.3132719647710874E-2</v>
      </c>
      <c r="V736" s="22">
        <f t="shared" si="181"/>
        <v>1.3220798499180229E-2</v>
      </c>
      <c r="W736" s="22">
        <f t="shared" si="181"/>
        <v>1.3330636115479131E-2</v>
      </c>
      <c r="X736" s="22">
        <f t="shared" si="181"/>
        <v>1.3412101709169269E-2</v>
      </c>
      <c r="Y736" s="22">
        <f t="shared" si="181"/>
        <v>1.3440973665989099E-2</v>
      </c>
      <c r="Z736" s="22">
        <f t="shared" si="181"/>
        <v>1.346538377986105E-2</v>
      </c>
      <c r="AA736" s="22">
        <f t="shared" si="181"/>
        <v>1.3494511985681572E-2</v>
      </c>
      <c r="AB736" s="22">
        <f t="shared" si="181"/>
        <v>1.3622526172927604E-2</v>
      </c>
      <c r="AC736" s="22">
        <f t="shared" si="181"/>
        <v>1.3698835427528436E-2</v>
      </c>
      <c r="AD736" s="22">
        <f t="shared" si="181"/>
        <v>1.3722690223483628E-2</v>
      </c>
      <c r="AE736" s="22">
        <f t="shared" si="181"/>
        <v>1.3752713703961365E-2</v>
      </c>
      <c r="AF736" s="22">
        <f t="shared" si="181"/>
        <v>1.3845275684155478E-2</v>
      </c>
      <c r="AG736" s="22">
        <f t="shared" si="181"/>
        <v>1.3960385366925555E-2</v>
      </c>
      <c r="AH736" s="22">
        <f t="shared" si="181"/>
        <v>1.3957088601862521E-2</v>
      </c>
      <c r="AI736" s="22">
        <f t="shared" si="181"/>
        <v>1.3943650421969381E-2</v>
      </c>
      <c r="AJ736" s="22">
        <f t="shared" si="181"/>
        <v>1.395591887979305E-2</v>
      </c>
      <c r="AK736" s="22">
        <f t="shared" si="181"/>
        <v>1.3954072900795676E-2</v>
      </c>
      <c r="AL736" s="22">
        <f t="shared" si="181"/>
        <v>1.3978039676637978E-2</v>
      </c>
      <c r="AM736" s="22">
        <f t="shared" si="181"/>
        <v>1.3977798414530914E-2</v>
      </c>
      <c r="AN736" s="22">
        <f t="shared" si="181"/>
        <v>1.4093740103656964E-2</v>
      </c>
      <c r="AO736" s="22">
        <f t="shared" si="181"/>
        <v>1.4202166687721602E-2</v>
      </c>
      <c r="AP736" s="22">
        <f t="shared" si="181"/>
        <v>1.430963033032516E-2</v>
      </c>
      <c r="AQ736" s="22">
        <f t="shared" si="181"/>
        <v>1.4417731953538314E-2</v>
      </c>
      <c r="AR736" s="22">
        <f t="shared" si="181"/>
        <v>1.4529802284676759E-2</v>
      </c>
      <c r="AS736" s="22">
        <f t="shared" si="181"/>
        <v>1.4664843647231651E-2</v>
      </c>
      <c r="AT736" s="22">
        <f t="shared" si="181"/>
        <v>1.4597802379687599E-2</v>
      </c>
      <c r="AU736" s="22">
        <f t="shared" si="181"/>
        <v>1.4496069001038276E-2</v>
      </c>
      <c r="AV736" s="22">
        <f t="shared" si="181"/>
        <v>1.4393186828060855E-2</v>
      </c>
      <c r="AW736" s="22">
        <f t="shared" si="181"/>
        <v>1.4277845191054772E-2</v>
      </c>
      <c r="AY736" s="79"/>
      <c r="AZ736" s="79"/>
    </row>
    <row r="737" spans="1:52" x14ac:dyDescent="0.25">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0.17476418316081974</v>
      </c>
      <c r="O737" s="22">
        <f t="shared" si="182"/>
        <v>0.17840915017095654</v>
      </c>
      <c r="P737" s="22">
        <f t="shared" si="182"/>
        <v>0.18092055691117107</v>
      </c>
      <c r="Q737" s="22">
        <f t="shared" si="182"/>
        <v>0.18434967364231716</v>
      </c>
      <c r="R737" s="22">
        <f t="shared" si="182"/>
        <v>0.18794438918293385</v>
      </c>
      <c r="S737" s="22">
        <f t="shared" si="182"/>
        <v>0.17361452293400698</v>
      </c>
      <c r="T737" s="22">
        <f t="shared" si="182"/>
        <v>0.18122983234318238</v>
      </c>
      <c r="U737" s="22">
        <f t="shared" si="182"/>
        <v>0.18736569869016145</v>
      </c>
      <c r="V737" s="22">
        <f t="shared" si="182"/>
        <v>0.19304737892649457</v>
      </c>
      <c r="W737" s="22">
        <f t="shared" si="182"/>
        <v>0.19916394252628336</v>
      </c>
      <c r="X737" s="22">
        <f t="shared" si="182"/>
        <v>0.20497598185205718</v>
      </c>
      <c r="Y737" s="22">
        <f t="shared" si="182"/>
        <v>0.21008003786653304</v>
      </c>
      <c r="Z737" s="22">
        <f t="shared" si="182"/>
        <v>0.21519415807379266</v>
      </c>
      <c r="AA737" s="22">
        <f t="shared" si="182"/>
        <v>0.22046711318957019</v>
      </c>
      <c r="AB737" s="22">
        <f t="shared" si="182"/>
        <v>0.22747999362519944</v>
      </c>
      <c r="AC737" s="22">
        <f t="shared" si="182"/>
        <v>0.23377520748657318</v>
      </c>
      <c r="AD737" s="22">
        <f t="shared" si="182"/>
        <v>0.24194841701051853</v>
      </c>
      <c r="AE737" s="22">
        <f t="shared" si="182"/>
        <v>0.25053440423872092</v>
      </c>
      <c r="AF737" s="22">
        <f t="shared" si="182"/>
        <v>0.26062237101157232</v>
      </c>
      <c r="AG737" s="22">
        <f t="shared" si="182"/>
        <v>0.27157081601101718</v>
      </c>
      <c r="AH737" s="22">
        <f t="shared" si="182"/>
        <v>0.28061403432528592</v>
      </c>
      <c r="AI737" s="22">
        <f t="shared" si="182"/>
        <v>0.28978900234061006</v>
      </c>
      <c r="AJ737" s="22">
        <f t="shared" si="182"/>
        <v>0.29986479871060151</v>
      </c>
      <c r="AK737" s="22">
        <f t="shared" si="182"/>
        <v>0.3100339842687691</v>
      </c>
      <c r="AL737" s="22">
        <f t="shared" si="182"/>
        <v>0.321206589671512</v>
      </c>
      <c r="AM737" s="22">
        <f t="shared" si="182"/>
        <v>0.33228026882461004</v>
      </c>
      <c r="AN737" s="22">
        <f t="shared" si="182"/>
        <v>0.34448956687299959</v>
      </c>
      <c r="AO737" s="22">
        <f t="shared" si="182"/>
        <v>0.35696829991233459</v>
      </c>
      <c r="AP737" s="22">
        <f t="shared" si="182"/>
        <v>0.36989227584557205</v>
      </c>
      <c r="AQ737" s="22">
        <f t="shared" si="182"/>
        <v>0.38332536891436336</v>
      </c>
      <c r="AR737" s="22">
        <f t="shared" si="182"/>
        <v>0.39738501026664286</v>
      </c>
      <c r="AS737" s="22">
        <f t="shared" si="182"/>
        <v>0.41264183329899567</v>
      </c>
      <c r="AT737" s="22">
        <f t="shared" si="182"/>
        <v>0.42266450717711668</v>
      </c>
      <c r="AU737" s="22">
        <f t="shared" si="182"/>
        <v>0.43196158941660778</v>
      </c>
      <c r="AV737" s="22">
        <f t="shared" si="182"/>
        <v>0.44148739103649337</v>
      </c>
      <c r="AW737" s="22">
        <f t="shared" si="182"/>
        <v>0.45089587125553532</v>
      </c>
      <c r="AY737" s="79"/>
      <c r="AZ737" s="79"/>
    </row>
    <row r="738" spans="1:52" x14ac:dyDescent="0.25">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1.171883187565219E-4</v>
      </c>
      <c r="L738" s="22">
        <f t="shared" si="183"/>
        <v>1.1725168210757805E-4</v>
      </c>
      <c r="M738" s="22">
        <f t="shared" si="183"/>
        <v>1.1740318150277544E-4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1.1945208166397168E-4</v>
      </c>
      <c r="T738" s="22">
        <f t="shared" si="183"/>
        <v>1.1996589244916799E-4</v>
      </c>
      <c r="U738" s="22">
        <f t="shared" si="183"/>
        <v>1.2053453259501592E-4</v>
      </c>
      <c r="V738" s="22">
        <f t="shared" si="183"/>
        <v>1.2113119194780691E-4</v>
      </c>
      <c r="W738" s="22">
        <f t="shared" si="183"/>
        <v>1.2176155038943257E-4</v>
      </c>
      <c r="X738" s="22">
        <f t="shared" si="183"/>
        <v>1.2242164450013777E-4</v>
      </c>
      <c r="Y738" s="22">
        <f t="shared" si="183"/>
        <v>1.2303316997803725E-4</v>
      </c>
      <c r="Z738" s="22">
        <f t="shared" si="183"/>
        <v>1.2359567571233556E-4</v>
      </c>
      <c r="AA738" s="22">
        <f t="shared" si="183"/>
        <v>1.2410672884634127E-4</v>
      </c>
      <c r="AB738" s="22">
        <f t="shared" si="183"/>
        <v>1.2456935317880485E-4</v>
      </c>
      <c r="AC738" s="22">
        <f t="shared" si="183"/>
        <v>1.2497188029607037E-4</v>
      </c>
      <c r="AD738" s="22">
        <f t="shared" si="183"/>
        <v>1.2536989596586466E-4</v>
      </c>
      <c r="AE738" s="22">
        <f t="shared" si="183"/>
        <v>1.2575896751332969E-4</v>
      </c>
      <c r="AF738" s="22">
        <f t="shared" si="183"/>
        <v>1.261417763816356E-4</v>
      </c>
      <c r="AG738" s="22">
        <f t="shared" si="183"/>
        <v>1.2651484622650078E-4</v>
      </c>
      <c r="AH738" s="22">
        <f t="shared" si="183"/>
        <v>1.2686745922982584E-4</v>
      </c>
      <c r="AI738" s="22">
        <f t="shared" si="183"/>
        <v>1.2721208055263393E-4</v>
      </c>
      <c r="AJ738" s="22">
        <f t="shared" si="183"/>
        <v>1.2755050797833958E-4</v>
      </c>
      <c r="AK738" s="22">
        <f t="shared" si="183"/>
        <v>1.2787915025688418E-4</v>
      </c>
      <c r="AL738" s="22">
        <f t="shared" si="183"/>
        <v>1.2820031427030818E-4</v>
      </c>
      <c r="AM738" s="22">
        <f t="shared" si="183"/>
        <v>1.2850954378673365E-4</v>
      </c>
      <c r="AN738" s="22">
        <f t="shared" si="183"/>
        <v>1.2881344298730903E-4</v>
      </c>
      <c r="AO738" s="22">
        <f t="shared" si="183"/>
        <v>1.2910712424209542E-4</v>
      </c>
      <c r="AP738" s="22">
        <f t="shared" si="183"/>
        <v>1.2939055437105907E-4</v>
      </c>
      <c r="AQ738" s="22">
        <f t="shared" si="183"/>
        <v>1.2966334958227195E-4</v>
      </c>
      <c r="AR738" s="22">
        <f t="shared" si="183"/>
        <v>1.2992531849335335E-4</v>
      </c>
      <c r="AS738" s="22">
        <f t="shared" si="183"/>
        <v>1.3017961587308716E-4</v>
      </c>
      <c r="AT738" s="22">
        <f t="shared" si="183"/>
        <v>1.3040536097649709E-4</v>
      </c>
      <c r="AU738" s="22">
        <f t="shared" si="183"/>
        <v>1.3061661327960918E-4</v>
      </c>
      <c r="AV738" s="22">
        <f t="shared" si="183"/>
        <v>1.3081596944979545E-4</v>
      </c>
      <c r="AW738" s="22">
        <f t="shared" si="183"/>
        <v>1.3100193530910493E-4</v>
      </c>
      <c r="AY738" s="79"/>
      <c r="AZ738" s="79"/>
    </row>
    <row r="739" spans="1:52" x14ac:dyDescent="0.25">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8.0420661765993721E-4</v>
      </c>
      <c r="L739" s="22">
        <f t="shared" si="184"/>
        <v>8.046414496191049E-4</v>
      </c>
      <c r="M739" s="22">
        <f t="shared" si="184"/>
        <v>8.0568111652005558E-4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8.1974172500085462E-4</v>
      </c>
      <c r="T739" s="22">
        <f t="shared" si="184"/>
        <v>8.2326775931950064E-4</v>
      </c>
      <c r="U739" s="22">
        <f t="shared" si="184"/>
        <v>8.271700609585247E-4</v>
      </c>
      <c r="V739" s="22">
        <f t="shared" si="184"/>
        <v>8.3126464483083116E-4</v>
      </c>
      <c r="W739" s="22">
        <f t="shared" si="184"/>
        <v>8.3559048921218453E-4</v>
      </c>
      <c r="X739" s="22">
        <f t="shared" si="184"/>
        <v>8.4012039507430744E-4</v>
      </c>
      <c r="Y739" s="22">
        <f t="shared" si="184"/>
        <v>8.4431699795600083E-4</v>
      </c>
      <c r="Z739" s="22">
        <f t="shared" si="184"/>
        <v>8.4817720210257814E-4</v>
      </c>
      <c r="AA739" s="22">
        <f t="shared" si="184"/>
        <v>8.5168431199803744E-4</v>
      </c>
      <c r="AB739" s="22">
        <f t="shared" si="184"/>
        <v>8.5485907850723806E-4</v>
      </c>
      <c r="AC739" s="22">
        <f t="shared" si="184"/>
        <v>8.5762142696421239E-4</v>
      </c>
      <c r="AD739" s="22">
        <f t="shared" si="184"/>
        <v>8.6035281554438289E-4</v>
      </c>
      <c r="AE739" s="22">
        <f t="shared" si="184"/>
        <v>8.6302282494919974E-4</v>
      </c>
      <c r="AF739" s="22">
        <f t="shared" si="184"/>
        <v>8.6564985662315112E-4</v>
      </c>
      <c r="AG739" s="22">
        <f t="shared" si="184"/>
        <v>8.6821005410079634E-4</v>
      </c>
      <c r="AH739" s="22">
        <f t="shared" si="184"/>
        <v>8.7062986619261551E-4</v>
      </c>
      <c r="AI739" s="22">
        <f t="shared" si="184"/>
        <v>8.7299483525548607E-4</v>
      </c>
      <c r="AJ739" s="22">
        <f t="shared" si="184"/>
        <v>8.7531729860540019E-4</v>
      </c>
      <c r="AK739" s="22">
        <f t="shared" si="184"/>
        <v>8.7757261123427692E-4</v>
      </c>
      <c r="AL739" s="22">
        <f t="shared" si="184"/>
        <v>8.7977660415516207E-4</v>
      </c>
      <c r="AM739" s="22">
        <f t="shared" si="184"/>
        <v>8.8189869640909911E-4</v>
      </c>
      <c r="AN739" s="22">
        <f t="shared" si="184"/>
        <v>8.8398420928954304E-4</v>
      </c>
      <c r="AO739" s="22">
        <f t="shared" si="184"/>
        <v>8.859996013617906E-4</v>
      </c>
      <c r="AP739" s="22">
        <f t="shared" si="184"/>
        <v>8.8794464492735544E-4</v>
      </c>
      <c r="AQ739" s="22">
        <f t="shared" si="184"/>
        <v>8.8981670620830264E-4</v>
      </c>
      <c r="AR739" s="22">
        <f t="shared" si="184"/>
        <v>8.916144718401364E-4</v>
      </c>
      <c r="AS739" s="22">
        <f t="shared" si="184"/>
        <v>8.9335959147155959E-4</v>
      </c>
      <c r="AT739" s="22">
        <f t="shared" si="184"/>
        <v>8.9490877067297621E-4</v>
      </c>
      <c r="AU739" s="22">
        <f t="shared" si="184"/>
        <v>8.9635849281219089E-4</v>
      </c>
      <c r="AV739" s="22">
        <f t="shared" si="184"/>
        <v>8.9772657755848905E-4</v>
      </c>
      <c r="AW739" s="22">
        <f t="shared" si="184"/>
        <v>8.990027710929848E-4</v>
      </c>
      <c r="AY739" s="79"/>
      <c r="AZ739" s="79"/>
    </row>
    <row r="740" spans="1:52" x14ac:dyDescent="0.25">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1.5059853867070929E-5</v>
      </c>
      <c r="T740" s="22">
        <f t="shared" si="185"/>
        <v>1.5167124625631526E-5</v>
      </c>
      <c r="U740" s="22">
        <f t="shared" si="185"/>
        <v>1.5283284642477729E-5</v>
      </c>
      <c r="V740" s="22">
        <f t="shared" si="185"/>
        <v>1.5403277705574446E-5</v>
      </c>
      <c r="W740" s="22">
        <f t="shared" si="185"/>
        <v>1.5528250734118246E-5</v>
      </c>
      <c r="X740" s="22">
        <f t="shared" si="185"/>
        <v>1.5657505187360494E-5</v>
      </c>
      <c r="Y740" s="22">
        <f t="shared" si="185"/>
        <v>1.5776302669215045E-5</v>
      </c>
      <c r="Z740" s="22">
        <f t="shared" si="185"/>
        <v>1.5884699128932849E-5</v>
      </c>
      <c r="AA740" s="22">
        <f t="shared" si="185"/>
        <v>1.598236792184587E-5</v>
      </c>
      <c r="AB740" s="22">
        <f t="shared" si="185"/>
        <v>1.6070000497479039E-5</v>
      </c>
      <c r="AC740" s="22">
        <f t="shared" si="185"/>
        <v>1.6145524591945034E-5</v>
      </c>
      <c r="AD740" s="22">
        <f t="shared" si="185"/>
        <v>1.6219442580938144E-5</v>
      </c>
      <c r="AE740" s="22">
        <f t="shared" si="185"/>
        <v>1.6290975743204122E-5</v>
      </c>
      <c r="AF740" s="22">
        <f t="shared" si="185"/>
        <v>1.6360671671875951E-5</v>
      </c>
      <c r="AG740" s="22">
        <f t="shared" si="185"/>
        <v>1.6427926876189465E-5</v>
      </c>
      <c r="AH740" s="22">
        <f t="shared" si="185"/>
        <v>1.6490797561748879E-5</v>
      </c>
      <c r="AI740" s="22">
        <f t="shared" si="185"/>
        <v>1.6551640518648345E-5</v>
      </c>
      <c r="AJ740" s="22">
        <f t="shared" si="185"/>
        <v>1.6610822596898277E-5</v>
      </c>
      <c r="AK740" s="22">
        <f t="shared" si="185"/>
        <v>1.6667712669704048E-5</v>
      </c>
      <c r="AL740" s="22">
        <f t="shared" si="185"/>
        <v>1.6722767389990501E-5</v>
      </c>
      <c r="AM740" s="22">
        <f t="shared" si="185"/>
        <v>1.6775196463174171E-5</v>
      </c>
      <c r="AN740" s="22">
        <f t="shared" si="185"/>
        <v>1.6826241109997634E-5</v>
      </c>
      <c r="AO740" s="22">
        <f t="shared" si="185"/>
        <v>1.6875029537007162E-5</v>
      </c>
      <c r="AP740" s="22">
        <f t="shared" si="185"/>
        <v>1.6921581513240172E-5</v>
      </c>
      <c r="AQ740" s="22">
        <f t="shared" si="185"/>
        <v>1.6965851524050945E-5</v>
      </c>
      <c r="AR740" s="22">
        <f t="shared" si="185"/>
        <v>1.7007828281763253E-5</v>
      </c>
      <c r="AS740" s="22">
        <f t="shared" si="185"/>
        <v>1.7048107740674831E-5</v>
      </c>
      <c r="AT740" s="22">
        <f t="shared" si="185"/>
        <v>1.7082919504257796E-5</v>
      </c>
      <c r="AU740" s="22">
        <f t="shared" si="185"/>
        <v>1.7114846774541831E-5</v>
      </c>
      <c r="AV740" s="22">
        <f t="shared" si="185"/>
        <v>1.7144381767875482E-5</v>
      </c>
      <c r="AW740" s="22">
        <f t="shared" si="185"/>
        <v>1.7171274019271092E-5</v>
      </c>
      <c r="AY740" s="79"/>
      <c r="AZ740" s="79"/>
    </row>
    <row r="741" spans="1:52" x14ac:dyDescent="0.25">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1.5056556116759298E-3</v>
      </c>
      <c r="Q741" s="22">
        <f t="shared" si="186"/>
        <v>1.5149984613639169E-3</v>
      </c>
      <c r="R741" s="22">
        <f t="shared" si="186"/>
        <v>1.5249659674490626E-3</v>
      </c>
      <c r="S741" s="22">
        <f t="shared" si="186"/>
        <v>1.5322077690529017E-3</v>
      </c>
      <c r="T741" s="22">
        <f t="shared" si="186"/>
        <v>1.5431216259275771E-3</v>
      </c>
      <c r="U741" s="22">
        <f t="shared" si="186"/>
        <v>1.554939886704611E-3</v>
      </c>
      <c r="V741" s="22">
        <f t="shared" si="186"/>
        <v>1.567148126248771E-3</v>
      </c>
      <c r="W741" s="22">
        <f t="shared" si="186"/>
        <v>1.5798630335079687E-3</v>
      </c>
      <c r="X741" s="22">
        <f t="shared" si="186"/>
        <v>1.5930135381005462E-3</v>
      </c>
      <c r="Y741" s="22">
        <f t="shared" si="186"/>
        <v>1.6051001377613478E-3</v>
      </c>
      <c r="Z741" s="22">
        <f t="shared" si="186"/>
        <v>1.6161285248349172E-3</v>
      </c>
      <c r="AA741" s="22">
        <f t="shared" si="186"/>
        <v>1.6260654660971801E-3</v>
      </c>
      <c r="AB741" s="22">
        <f t="shared" si="186"/>
        <v>1.6349813104601094E-3</v>
      </c>
      <c r="AC741" s="22">
        <f t="shared" si="186"/>
        <v>1.6426652232864149E-3</v>
      </c>
      <c r="AD741" s="22">
        <f t="shared" si="186"/>
        <v>1.6501857289970086E-3</v>
      </c>
      <c r="AE741" s="22">
        <f t="shared" si="186"/>
        <v>1.6574635995484953E-3</v>
      </c>
      <c r="AF741" s="22">
        <f t="shared" si="186"/>
        <v>1.6645545477293293E-3</v>
      </c>
      <c r="AG741" s="22">
        <f t="shared" si="186"/>
        <v>1.6713971736583722E-3</v>
      </c>
      <c r="AH741" s="22">
        <f t="shared" si="186"/>
        <v>1.6777937133399721E-3</v>
      </c>
      <c r="AI741" s="22">
        <f t="shared" si="186"/>
        <v>1.683983949452246E-3</v>
      </c>
      <c r="AJ741" s="22">
        <f t="shared" si="186"/>
        <v>1.6900052057594883E-3</v>
      </c>
      <c r="AK741" s="22">
        <f t="shared" si="186"/>
        <v>1.6957932706573547E-3</v>
      </c>
      <c r="AL741" s="22">
        <f t="shared" si="186"/>
        <v>1.7013946045673987E-3</v>
      </c>
      <c r="AM741" s="22">
        <f t="shared" si="186"/>
        <v>1.7067288019616985E-3</v>
      </c>
      <c r="AN741" s="22">
        <f t="shared" si="186"/>
        <v>1.71192214614165E-3</v>
      </c>
      <c r="AO741" s="22">
        <f t="shared" si="186"/>
        <v>1.716885939785579E-3</v>
      </c>
      <c r="AP741" s="22">
        <f t="shared" si="186"/>
        <v>1.7216221942192923E-3</v>
      </c>
      <c r="AQ741" s="22">
        <f t="shared" si="186"/>
        <v>1.7261262787276175E-3</v>
      </c>
      <c r="AR741" s="22">
        <f t="shared" si="186"/>
        <v>1.7303970448887078E-3</v>
      </c>
      <c r="AS741" s="22">
        <f t="shared" si="186"/>
        <v>1.7344951258144805E-3</v>
      </c>
      <c r="AT741" s="22">
        <f t="shared" si="186"/>
        <v>1.7380369167964555E-3</v>
      </c>
      <c r="AU741" s="22">
        <f t="shared" si="186"/>
        <v>1.7412852359372415E-3</v>
      </c>
      <c r="AV741" s="22">
        <f t="shared" si="186"/>
        <v>1.7442901619241858E-3</v>
      </c>
      <c r="AW741" s="22">
        <f t="shared" si="186"/>
        <v>1.7470262121461449E-3</v>
      </c>
      <c r="AY741" s="79"/>
      <c r="AZ741" s="79"/>
    </row>
    <row r="742" spans="1:52" x14ac:dyDescent="0.25">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5">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5">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0.12233950618032063</v>
      </c>
      <c r="R744" s="22">
        <f t="shared" si="189"/>
        <v>0.12056837226162823</v>
      </c>
      <c r="S744" s="22">
        <f t="shared" si="189"/>
        <v>0.10749993250765247</v>
      </c>
      <c r="T744" s="22">
        <f t="shared" si="189"/>
        <v>0.10909460476481191</v>
      </c>
      <c r="U744" s="22">
        <f t="shared" si="189"/>
        <v>0.10967897190302667</v>
      </c>
      <c r="V744" s="22">
        <f t="shared" si="189"/>
        <v>0.10993607646040858</v>
      </c>
      <c r="W744" s="22">
        <f t="shared" si="189"/>
        <v>0.11039656933692092</v>
      </c>
      <c r="X744" s="22">
        <f t="shared" si="189"/>
        <v>0.11062930408961913</v>
      </c>
      <c r="Y744" s="22">
        <f t="shared" si="189"/>
        <v>0.11044894472785742</v>
      </c>
      <c r="Z744" s="22">
        <f t="shared" si="189"/>
        <v>0.11026722170212108</v>
      </c>
      <c r="AA744" s="22">
        <f t="shared" si="189"/>
        <v>0.11016137280346233</v>
      </c>
      <c r="AB744" s="22">
        <f t="shared" si="189"/>
        <v>0.11093231987781835</v>
      </c>
      <c r="AC744" s="22">
        <f t="shared" si="189"/>
        <v>0.11129462358625096</v>
      </c>
      <c r="AD744" s="22">
        <f t="shared" si="189"/>
        <v>0.11221759192072639</v>
      </c>
      <c r="AE744" s="22">
        <f t="shared" si="189"/>
        <v>0.11324767647428659</v>
      </c>
      <c r="AF744" s="22">
        <f t="shared" si="189"/>
        <v>0.11487834124486472</v>
      </c>
      <c r="AG744" s="22">
        <f t="shared" si="189"/>
        <v>0.11677360265456475</v>
      </c>
      <c r="AH744" s="22">
        <f t="shared" si="189"/>
        <v>0.11769292685587922</v>
      </c>
      <c r="AI744" s="22">
        <f t="shared" si="189"/>
        <v>0.11857685478458881</v>
      </c>
      <c r="AJ744" s="22">
        <f t="shared" si="189"/>
        <v>0.1197479550652055</v>
      </c>
      <c r="AK744" s="22">
        <f t="shared" si="189"/>
        <v>0.12085246107990889</v>
      </c>
      <c r="AL744" s="22">
        <f t="shared" si="189"/>
        <v>0.12225601493093669</v>
      </c>
      <c r="AM744" s="22">
        <f t="shared" si="189"/>
        <v>0.12350409916269037</v>
      </c>
      <c r="AN744" s="22">
        <f t="shared" si="189"/>
        <v>0.12523827638032828</v>
      </c>
      <c r="AO744" s="22">
        <f t="shared" si="189"/>
        <v>0.12694922306936196</v>
      </c>
      <c r="AP744" s="22">
        <f t="shared" si="189"/>
        <v>0.12869906094221986</v>
      </c>
      <c r="AQ744" s="22">
        <f t="shared" si="189"/>
        <v>0.1305043942582346</v>
      </c>
      <c r="AR744" s="22">
        <f t="shared" si="189"/>
        <v>0.13239884504080182</v>
      </c>
      <c r="AS744" s="22">
        <f t="shared" si="189"/>
        <v>0.13456730614075865</v>
      </c>
      <c r="AT744" s="22">
        <f t="shared" si="189"/>
        <v>0.13483756735248184</v>
      </c>
      <c r="AU744" s="22">
        <f t="shared" si="189"/>
        <v>0.1348033826746983</v>
      </c>
      <c r="AV744" s="22">
        <f t="shared" si="189"/>
        <v>0.13478775889442043</v>
      </c>
      <c r="AW744" s="22">
        <f t="shared" si="189"/>
        <v>0.13467936527133467</v>
      </c>
      <c r="AY744" s="79"/>
      <c r="AZ744" s="79"/>
    </row>
    <row r="745" spans="1:52" x14ac:dyDescent="0.25">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1.2355059245839611E-2</v>
      </c>
      <c r="P745" s="22">
        <f t="shared" si="190"/>
        <v>1.2094642930917434E-2</v>
      </c>
      <c r="Q745" s="22">
        <f t="shared" si="190"/>
        <v>1.1905551806853844E-2</v>
      </c>
      <c r="R745" s="22">
        <f t="shared" si="190"/>
        <v>1.1733192711380727E-2</v>
      </c>
      <c r="S745" s="22">
        <f t="shared" si="190"/>
        <v>1.0461428655897439E-2</v>
      </c>
      <c r="T745" s="22">
        <f t="shared" si="190"/>
        <v>1.0616615265401821E-2</v>
      </c>
      <c r="U745" s="22">
        <f t="shared" si="190"/>
        <v>1.0673483348782705E-2</v>
      </c>
      <c r="V745" s="22">
        <f t="shared" si="190"/>
        <v>1.0698503652716063E-2</v>
      </c>
      <c r="W745" s="22">
        <f t="shared" si="190"/>
        <v>1.0743316828518201E-2</v>
      </c>
      <c r="X745" s="22">
        <f t="shared" si="190"/>
        <v>1.0765965568422542E-2</v>
      </c>
      <c r="Y745" s="22">
        <f t="shared" si="190"/>
        <v>1.0748413775119234E-2</v>
      </c>
      <c r="Z745" s="22">
        <f t="shared" si="190"/>
        <v>1.0730729275933722E-2</v>
      </c>
      <c r="AA745" s="22">
        <f t="shared" si="190"/>
        <v>1.0720428518753761E-2</v>
      </c>
      <c r="AB745" s="22">
        <f t="shared" si="190"/>
        <v>1.0795453754841925E-2</v>
      </c>
      <c r="AC745" s="22">
        <f t="shared" si="190"/>
        <v>1.0830711585327214E-2</v>
      </c>
      <c r="AD745" s="22">
        <f t="shared" si="190"/>
        <v>1.0920530873186578E-2</v>
      </c>
      <c r="AE745" s="22">
        <f t="shared" si="190"/>
        <v>1.1020774248370509E-2</v>
      </c>
      <c r="AF745" s="22">
        <f t="shared" si="190"/>
        <v>1.1179463493667238E-2</v>
      </c>
      <c r="AG745" s="22">
        <f t="shared" si="190"/>
        <v>1.1363902139900257E-2</v>
      </c>
      <c r="AH745" s="22">
        <f t="shared" si="190"/>
        <v>1.1453366796475805E-2</v>
      </c>
      <c r="AI745" s="22">
        <f t="shared" si="190"/>
        <v>1.1539386840837152E-2</v>
      </c>
      <c r="AJ745" s="22">
        <f t="shared" si="190"/>
        <v>1.1653353256897004E-2</v>
      </c>
      <c r="AK745" s="22">
        <f t="shared" si="190"/>
        <v>1.1760839006918352E-2</v>
      </c>
      <c r="AL745" s="22">
        <f t="shared" si="190"/>
        <v>1.1897426799438055E-2</v>
      </c>
      <c r="AM745" s="22">
        <f t="shared" si="190"/>
        <v>1.2018884960782591E-2</v>
      </c>
      <c r="AN745" s="22">
        <f t="shared" si="190"/>
        <v>1.2187647589891319E-2</v>
      </c>
      <c r="AO745" s="22">
        <f t="shared" si="190"/>
        <v>1.2354149524393423E-2</v>
      </c>
      <c r="AP745" s="22">
        <f t="shared" si="190"/>
        <v>1.2524436180759343E-2</v>
      </c>
      <c r="AQ745" s="22">
        <f t="shared" si="190"/>
        <v>1.2700123413718845E-2</v>
      </c>
      <c r="AR745" s="22">
        <f t="shared" si="190"/>
        <v>1.2884483173224048E-2</v>
      </c>
      <c r="AS745" s="22">
        <f t="shared" si="190"/>
        <v>1.3095508432134534E-2</v>
      </c>
      <c r="AT745" s="22">
        <f t="shared" si="190"/>
        <v>1.3121809084785618E-2</v>
      </c>
      <c r="AU745" s="22">
        <f t="shared" si="190"/>
        <v>1.3118482379741109E-2</v>
      </c>
      <c r="AV745" s="22">
        <f t="shared" si="190"/>
        <v>1.3116961940993847E-2</v>
      </c>
      <c r="AW745" s="22">
        <f t="shared" si="190"/>
        <v>1.3106413542234763E-2</v>
      </c>
      <c r="AY745" s="79"/>
      <c r="AZ745" s="79"/>
    </row>
    <row r="746" spans="1:52" x14ac:dyDescent="0.25">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6.5763803942104529E-2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7.1969839340941866E-2</v>
      </c>
      <c r="S746" s="22">
        <f t="shared" si="191"/>
        <v>6.9069905475160995E-2</v>
      </c>
      <c r="T746" s="22">
        <f t="shared" si="191"/>
        <v>7.1030076379784493E-2</v>
      </c>
      <c r="U746" s="22">
        <f t="shared" si="191"/>
        <v>7.2686290115573982E-2</v>
      </c>
      <c r="V746" s="22">
        <f t="shared" si="191"/>
        <v>7.4246555552348034E-2</v>
      </c>
      <c r="W746" s="22">
        <f t="shared" si="191"/>
        <v>7.5899896451039159E-2</v>
      </c>
      <c r="X746" s="22">
        <f t="shared" si="191"/>
        <v>7.7490807110569715E-2</v>
      </c>
      <c r="Y746" s="22">
        <f t="shared" si="191"/>
        <v>7.8907267467113157E-2</v>
      </c>
      <c r="Z746" s="22">
        <f t="shared" si="191"/>
        <v>8.0298980848646132E-2</v>
      </c>
      <c r="AA746" s="22">
        <f t="shared" si="191"/>
        <v>8.1695750254575622E-2</v>
      </c>
      <c r="AB746" s="22">
        <f t="shared" si="191"/>
        <v>8.3424117314487733E-2</v>
      </c>
      <c r="AC746" s="22">
        <f t="shared" si="191"/>
        <v>8.4971949551581563E-2</v>
      </c>
      <c r="AD746" s="22">
        <f t="shared" si="191"/>
        <v>8.6763717936872528E-2</v>
      </c>
      <c r="AE746" s="22">
        <f t="shared" si="191"/>
        <v>8.8618155554364086E-2</v>
      </c>
      <c r="AF746" s="22">
        <f t="shared" si="191"/>
        <v>9.0755656410270003E-2</v>
      </c>
      <c r="AG746" s="22">
        <f t="shared" si="191"/>
        <v>9.304148299805591E-2</v>
      </c>
      <c r="AH746" s="22">
        <f t="shared" si="191"/>
        <v>9.4915533397556248E-2</v>
      </c>
      <c r="AI746" s="22">
        <f t="shared" si="191"/>
        <v>9.6794552851364055E-2</v>
      </c>
      <c r="AJ746" s="22">
        <f t="shared" si="191"/>
        <v>9.8831584226043614E-2</v>
      </c>
      <c r="AK746" s="22">
        <f t="shared" si="191"/>
        <v>0.10086365040438827</v>
      </c>
      <c r="AL746" s="22">
        <f t="shared" si="191"/>
        <v>0.10307024501965835</v>
      </c>
      <c r="AM746" s="22">
        <f t="shared" si="191"/>
        <v>0.10523180998629976</v>
      </c>
      <c r="AN746" s="22">
        <f t="shared" si="191"/>
        <v>0.10767470905586386</v>
      </c>
      <c r="AO746" s="22">
        <f t="shared" si="191"/>
        <v>0.11014787634096397</v>
      </c>
      <c r="AP746" s="22">
        <f t="shared" si="191"/>
        <v>0.11268488022429619</v>
      </c>
      <c r="AQ746" s="22">
        <f t="shared" si="191"/>
        <v>0.11529712187773757</v>
      </c>
      <c r="AR746" s="22">
        <f t="shared" si="191"/>
        <v>0.11800616785450584</v>
      </c>
      <c r="AS746" s="22">
        <f t="shared" si="191"/>
        <v>0.12092114824539603</v>
      </c>
      <c r="AT746" s="22">
        <f t="shared" si="191"/>
        <v>0.12280790074300332</v>
      </c>
      <c r="AU746" s="22">
        <f t="shared" si="191"/>
        <v>0.12453769793597573</v>
      </c>
      <c r="AV746" s="22">
        <f t="shared" si="191"/>
        <v>0.12629345508606429</v>
      </c>
      <c r="AW746" s="22">
        <f t="shared" si="191"/>
        <v>0.12800911050424035</v>
      </c>
      <c r="AY746" s="79"/>
      <c r="AZ746" s="79"/>
    </row>
    <row r="747" spans="1:52" x14ac:dyDescent="0.25">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0.32172327535887091</v>
      </c>
      <c r="P747" s="22">
        <f t="shared" si="192"/>
        <v>0.31753924052538912</v>
      </c>
      <c r="Q747" s="22">
        <f t="shared" si="192"/>
        <v>0.31577785743754244</v>
      </c>
      <c r="R747" s="22">
        <f t="shared" si="192"/>
        <v>0.31441607582114939</v>
      </c>
      <c r="S747" s="22">
        <f t="shared" si="192"/>
        <v>0.26927747691303766</v>
      </c>
      <c r="T747" s="22">
        <f t="shared" si="192"/>
        <v>0.28013919169410711</v>
      </c>
      <c r="U747" s="22">
        <f t="shared" si="192"/>
        <v>0.28707035676242876</v>
      </c>
      <c r="V747" s="22">
        <f t="shared" si="192"/>
        <v>0.29273066081611399</v>
      </c>
      <c r="W747" s="22">
        <f t="shared" si="192"/>
        <v>0.29923497122681597</v>
      </c>
      <c r="X747" s="22">
        <f t="shared" si="192"/>
        <v>0.30483844983416553</v>
      </c>
      <c r="Y747" s="22">
        <f t="shared" si="192"/>
        <v>0.30888309056067237</v>
      </c>
      <c r="Z747" s="22">
        <f t="shared" si="192"/>
        <v>0.31305870720689966</v>
      </c>
      <c r="AA747" s="22">
        <f t="shared" si="192"/>
        <v>0.31770528341597637</v>
      </c>
      <c r="AB747" s="22">
        <f t="shared" si="192"/>
        <v>0.32633238923067143</v>
      </c>
      <c r="AC747" s="22">
        <f t="shared" si="192"/>
        <v>0.33342204428164046</v>
      </c>
      <c r="AD747" s="22">
        <f t="shared" si="192"/>
        <v>0.34314648473623283</v>
      </c>
      <c r="AE747" s="22">
        <f t="shared" si="192"/>
        <v>0.35355495419934724</v>
      </c>
      <c r="AF747" s="22">
        <f t="shared" si="192"/>
        <v>0.36693521225104381</v>
      </c>
      <c r="AG747" s="22">
        <f t="shared" si="192"/>
        <v>0.38183998181822304</v>
      </c>
      <c r="AH747" s="22">
        <f t="shared" si="192"/>
        <v>0.39249224596513771</v>
      </c>
      <c r="AI747" s="22">
        <f t="shared" si="192"/>
        <v>0.403192611084571</v>
      </c>
      <c r="AJ747" s="22">
        <f t="shared" si="192"/>
        <v>0.41549731026617959</v>
      </c>
      <c r="AK747" s="22">
        <f t="shared" si="192"/>
        <v>0.42773887618987877</v>
      </c>
      <c r="AL747" s="22">
        <f t="shared" si="192"/>
        <v>0.44172128269010674</v>
      </c>
      <c r="AM747" s="22">
        <f t="shared" si="192"/>
        <v>0.45523265445104122</v>
      </c>
      <c r="AN747" s="22">
        <f t="shared" si="192"/>
        <v>0.47150326475822557</v>
      </c>
      <c r="AO747" s="22">
        <f t="shared" si="192"/>
        <v>0.48801993484338602</v>
      </c>
      <c r="AP747" s="22">
        <f t="shared" si="192"/>
        <v>0.5051118283717444</v>
      </c>
      <c r="AQ747" s="22">
        <f t="shared" si="192"/>
        <v>0.52288503097279992</v>
      </c>
      <c r="AR747" s="22">
        <f t="shared" si="192"/>
        <v>0.54154158244862627</v>
      </c>
      <c r="AS747" s="22">
        <f t="shared" si="192"/>
        <v>0.56210797467081697</v>
      </c>
      <c r="AT747" s="22">
        <f t="shared" si="192"/>
        <v>0.57275616434258303</v>
      </c>
      <c r="AU747" s="22">
        <f t="shared" si="192"/>
        <v>0.5819372316343443</v>
      </c>
      <c r="AV747" s="22">
        <f t="shared" si="192"/>
        <v>0.59140814115405727</v>
      </c>
      <c r="AW747" s="22">
        <f t="shared" si="192"/>
        <v>0.60054550095364956</v>
      </c>
      <c r="AY747" s="79"/>
      <c r="AZ747" s="79"/>
    </row>
    <row r="748" spans="1:52" x14ac:dyDescent="0.25">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8.9462716962405986E-2</v>
      </c>
      <c r="T748" s="22">
        <f t="shared" si="193"/>
        <v>9.0651396308437951E-2</v>
      </c>
      <c r="U748" s="22">
        <f t="shared" si="193"/>
        <v>9.1622064867176986E-2</v>
      </c>
      <c r="V748" s="22">
        <f t="shared" si="193"/>
        <v>9.2527999404262984E-2</v>
      </c>
      <c r="W748" s="22">
        <f t="shared" si="193"/>
        <v>9.3511116939219485E-2</v>
      </c>
      <c r="X748" s="22">
        <f t="shared" si="193"/>
        <v>9.4454632543911218E-2</v>
      </c>
      <c r="Y748" s="22">
        <f t="shared" si="193"/>
        <v>9.5261729847458523E-2</v>
      </c>
      <c r="Z748" s="22">
        <f t="shared" si="193"/>
        <v>9.6043167100600346E-2</v>
      </c>
      <c r="AA748" s="22">
        <f t="shared" si="193"/>
        <v>9.6820082618555486E-2</v>
      </c>
      <c r="AB748" s="22">
        <f t="shared" si="193"/>
        <v>9.7828799256679019E-2</v>
      </c>
      <c r="AC748" s="22">
        <f t="shared" si="193"/>
        <v>9.8695038380228889E-2</v>
      </c>
      <c r="AD748" s="22">
        <f t="shared" si="193"/>
        <v>9.9735260125350944E-2</v>
      </c>
      <c r="AE748" s="22">
        <f t="shared" si="193"/>
        <v>0.10081690070402227</v>
      </c>
      <c r="AF748" s="22">
        <f t="shared" si="193"/>
        <v>0.10209644254737262</v>
      </c>
      <c r="AG748" s="22">
        <f t="shared" si="193"/>
        <v>0.1034753800390871</v>
      </c>
      <c r="AH748" s="22">
        <f t="shared" si="193"/>
        <v>0.10455566334732354</v>
      </c>
      <c r="AI748" s="22">
        <f t="shared" si="193"/>
        <v>0.10563572789091812</v>
      </c>
      <c r="AJ748" s="22">
        <f t="shared" si="193"/>
        <v>0.10682289825342051</v>
      </c>
      <c r="AK748" s="22">
        <f t="shared" si="193"/>
        <v>0.10800167046327296</v>
      </c>
      <c r="AL748" s="22">
        <f t="shared" si="193"/>
        <v>0.10929716165195881</v>
      </c>
      <c r="AM748" s="22">
        <f t="shared" si="193"/>
        <v>0.11055534614063188</v>
      </c>
      <c r="AN748" s="22">
        <f t="shared" si="193"/>
        <v>0.11200286016771083</v>
      </c>
      <c r="AO748" s="22">
        <f t="shared" si="193"/>
        <v>0.11346432359154421</v>
      </c>
      <c r="AP748" s="22">
        <f t="shared" si="193"/>
        <v>0.11496258949291976</v>
      </c>
      <c r="AQ748" s="22">
        <f t="shared" si="193"/>
        <v>0.11650501801176535</v>
      </c>
      <c r="AR748" s="22">
        <f t="shared" si="193"/>
        <v>0.11810583508751735</v>
      </c>
      <c r="AS748" s="22">
        <f t="shared" si="193"/>
        <v>0.119839114487825</v>
      </c>
      <c r="AT748" s="22">
        <f t="shared" si="193"/>
        <v>0.1208654455702753</v>
      </c>
      <c r="AU748" s="22">
        <f t="shared" si="193"/>
        <v>0.12178118528960818</v>
      </c>
      <c r="AV748" s="22">
        <f t="shared" si="193"/>
        <v>0.12271067647855134</v>
      </c>
      <c r="AW748" s="22">
        <f t="shared" si="193"/>
        <v>0.12360921243640238</v>
      </c>
      <c r="AY748" s="79"/>
      <c r="AZ748" s="79"/>
    </row>
    <row r="749" spans="1:52" x14ac:dyDescent="0.25">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2.7015470851155701E-2</v>
      </c>
      <c r="T749" s="22">
        <f t="shared" si="194"/>
        <v>2.7374421856830977E-2</v>
      </c>
      <c r="U749" s="22">
        <f t="shared" si="194"/>
        <v>2.7667539135683199E-2</v>
      </c>
      <c r="V749" s="22">
        <f t="shared" si="194"/>
        <v>2.7941108382300052E-2</v>
      </c>
      <c r="W749" s="22">
        <f t="shared" si="194"/>
        <v>2.8237984936139111E-2</v>
      </c>
      <c r="X749" s="22">
        <f t="shared" si="194"/>
        <v>2.8522902711740218E-2</v>
      </c>
      <c r="Y749" s="22">
        <f t="shared" si="194"/>
        <v>2.8766625621331601E-2</v>
      </c>
      <c r="Z749" s="22">
        <f t="shared" si="194"/>
        <v>2.9002599846696699E-2</v>
      </c>
      <c r="AA749" s="22">
        <f t="shared" si="194"/>
        <v>2.9237208622751944E-2</v>
      </c>
      <c r="AB749" s="22">
        <f t="shared" si="194"/>
        <v>2.9541815456297509E-2</v>
      </c>
      <c r="AC749" s="22">
        <f t="shared" si="194"/>
        <v>2.9803397695100139E-2</v>
      </c>
      <c r="AD749" s="22">
        <f t="shared" si="194"/>
        <v>3.011751827167387E-2</v>
      </c>
      <c r="AE749" s="22">
        <f t="shared" si="194"/>
        <v>3.0444146285182588E-2</v>
      </c>
      <c r="AF749" s="22">
        <f t="shared" si="194"/>
        <v>3.0830535459864049E-2</v>
      </c>
      <c r="AG749" s="22">
        <f t="shared" si="194"/>
        <v>3.1246939598681252E-2</v>
      </c>
      <c r="AH749" s="22">
        <f t="shared" si="194"/>
        <v>3.1573157750952617E-2</v>
      </c>
      <c r="AI749" s="22">
        <f t="shared" si="194"/>
        <v>3.18993098418522E-2</v>
      </c>
      <c r="AJ749" s="22">
        <f t="shared" si="194"/>
        <v>3.2257805172784482E-2</v>
      </c>
      <c r="AK749" s="22">
        <f t="shared" si="194"/>
        <v>3.2613764474677835E-2</v>
      </c>
      <c r="AL749" s="22">
        <f t="shared" si="194"/>
        <v>3.3004969947015315E-2</v>
      </c>
      <c r="AM749" s="22">
        <f t="shared" si="194"/>
        <v>3.3384909742420886E-2</v>
      </c>
      <c r="AN749" s="22">
        <f t="shared" si="194"/>
        <v>3.3822022255129661E-2</v>
      </c>
      <c r="AO749" s="22">
        <f t="shared" si="194"/>
        <v>3.4263347131761691E-2</v>
      </c>
      <c r="AP749" s="22">
        <f t="shared" si="194"/>
        <v>3.471578542293164E-2</v>
      </c>
      <c r="AQ749" s="22">
        <f t="shared" si="194"/>
        <v>3.5181559704170771E-2</v>
      </c>
      <c r="AR749" s="22">
        <f t="shared" si="194"/>
        <v>3.5664965848276414E-2</v>
      </c>
      <c r="AS749" s="22">
        <f t="shared" si="194"/>
        <v>3.6188372253825173E-2</v>
      </c>
      <c r="AT749" s="22">
        <f t="shared" si="194"/>
        <v>3.6498298202678525E-2</v>
      </c>
      <c r="AU749" s="22">
        <f t="shared" si="194"/>
        <v>3.677482836557619E-2</v>
      </c>
      <c r="AV749" s="22">
        <f t="shared" si="194"/>
        <v>3.705551112342103E-2</v>
      </c>
      <c r="AW749" s="22">
        <f t="shared" si="194"/>
        <v>3.732684618681107E-2</v>
      </c>
      <c r="AY749" s="79"/>
      <c r="AZ749" s="79"/>
    </row>
    <row r="750" spans="1:52" x14ac:dyDescent="0.25">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1.4524516177783782E-3</v>
      </c>
      <c r="T750" s="22">
        <f t="shared" si="195"/>
        <v>1.471750151265679E-3</v>
      </c>
      <c r="U750" s="22">
        <f t="shared" si="195"/>
        <v>1.4875092201419302E-3</v>
      </c>
      <c r="V750" s="22">
        <f t="shared" si="195"/>
        <v>1.5022173145154195E-3</v>
      </c>
      <c r="W750" s="22">
        <f t="shared" si="195"/>
        <v>1.5181784959169848E-3</v>
      </c>
      <c r="X750" s="22">
        <f t="shared" si="195"/>
        <v>1.5334967291762047E-3</v>
      </c>
      <c r="Y750" s="22">
        <f t="shared" si="195"/>
        <v>1.5466001740976735E-3</v>
      </c>
      <c r="Z750" s="22">
        <f t="shared" si="195"/>
        <v>1.5592870211000409E-3</v>
      </c>
      <c r="AA750" s="22">
        <f t="shared" si="195"/>
        <v>1.5719004564979985E-3</v>
      </c>
      <c r="AB750" s="22">
        <f t="shared" si="195"/>
        <v>1.5882772463236207E-3</v>
      </c>
      <c r="AC750" s="22">
        <f t="shared" si="195"/>
        <v>1.6023408748283494E-3</v>
      </c>
      <c r="AD750" s="22">
        <f t="shared" si="195"/>
        <v>1.6192291586615538E-3</v>
      </c>
      <c r="AE750" s="22">
        <f t="shared" si="195"/>
        <v>1.6367898885576305E-3</v>
      </c>
      <c r="AF750" s="22">
        <f t="shared" si="195"/>
        <v>1.6575635994786871E-3</v>
      </c>
      <c r="AG750" s="22">
        <f t="shared" si="195"/>
        <v>1.6799510258688063E-3</v>
      </c>
      <c r="AH750" s="22">
        <f t="shared" si="195"/>
        <v>1.6974897201090711E-3</v>
      </c>
      <c r="AI750" s="22">
        <f t="shared" si="195"/>
        <v>1.7150248626456904E-3</v>
      </c>
      <c r="AJ750" s="22">
        <f t="shared" si="195"/>
        <v>1.7342988973736962E-3</v>
      </c>
      <c r="AK750" s="22">
        <f t="shared" si="195"/>
        <v>1.7534365858021821E-3</v>
      </c>
      <c r="AL750" s="22">
        <f t="shared" si="195"/>
        <v>1.7744692386961816E-3</v>
      </c>
      <c r="AM750" s="22">
        <f t="shared" si="195"/>
        <v>1.7948962071371785E-3</v>
      </c>
      <c r="AN750" s="22">
        <f t="shared" si="195"/>
        <v>1.8183969922885078E-3</v>
      </c>
      <c r="AO750" s="22">
        <f t="shared" si="195"/>
        <v>1.8421242497019253E-3</v>
      </c>
      <c r="AP750" s="22">
        <f t="shared" si="195"/>
        <v>1.8664490053789697E-3</v>
      </c>
      <c r="AQ750" s="22">
        <f t="shared" si="195"/>
        <v>1.8914907531994186E-3</v>
      </c>
      <c r="AR750" s="22">
        <f t="shared" si="195"/>
        <v>1.9174804551712499E-3</v>
      </c>
      <c r="AS750" s="22">
        <f t="shared" si="195"/>
        <v>1.9456207191216137E-3</v>
      </c>
      <c r="AT750" s="22">
        <f t="shared" si="195"/>
        <v>1.9622834842565875E-3</v>
      </c>
      <c r="AU750" s="22">
        <f t="shared" si="195"/>
        <v>1.9771507684389787E-3</v>
      </c>
      <c r="AV750" s="22">
        <f t="shared" si="195"/>
        <v>1.9922413114822732E-3</v>
      </c>
      <c r="AW750" s="22">
        <f t="shared" si="195"/>
        <v>2.0068292879033478E-3</v>
      </c>
      <c r="AY750" s="79"/>
      <c r="AZ750" s="79"/>
    </row>
    <row r="751" spans="1:52" x14ac:dyDescent="0.25">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2.4027283638232224E-2</v>
      </c>
      <c r="T751" s="22">
        <f t="shared" si="196"/>
        <v>2.4491142479241869E-2</v>
      </c>
      <c r="U751" s="22">
        <f t="shared" si="196"/>
        <v>2.4732641326593474E-2</v>
      </c>
      <c r="V751" s="22">
        <f t="shared" si="196"/>
        <v>2.4898518821909504E-2</v>
      </c>
      <c r="W751" s="22">
        <f t="shared" si="196"/>
        <v>2.5105374251779448E-2</v>
      </c>
      <c r="X751" s="22">
        <f t="shared" si="196"/>
        <v>2.52587971042613E-2</v>
      </c>
      <c r="Y751" s="22">
        <f t="shared" si="196"/>
        <v>2.5313171199770612E-2</v>
      </c>
      <c r="Z751" s="22">
        <f t="shared" si="196"/>
        <v>2.5359142377663044E-2</v>
      </c>
      <c r="AA751" s="22">
        <f t="shared" si="196"/>
        <v>2.5413999062825866E-2</v>
      </c>
      <c r="AB751" s="22">
        <f t="shared" si="196"/>
        <v>2.5655086138679447E-2</v>
      </c>
      <c r="AC751" s="22">
        <f t="shared" si="196"/>
        <v>2.5798798140044769E-2</v>
      </c>
      <c r="AD751" s="22">
        <f t="shared" si="196"/>
        <v>2.5843723496566915E-2</v>
      </c>
      <c r="AE751" s="22">
        <f t="shared" si="196"/>
        <v>2.5900266238203924E-2</v>
      </c>
      <c r="AF751" s="22">
        <f t="shared" si="196"/>
        <v>2.6074586738300744E-2</v>
      </c>
      <c r="AG751" s="22">
        <f t="shared" si="196"/>
        <v>2.6291370966818602E-2</v>
      </c>
      <c r="AH751" s="22">
        <f t="shared" si="196"/>
        <v>2.6285162221788675E-2</v>
      </c>
      <c r="AI751" s="22">
        <f t="shared" si="196"/>
        <v>2.625985431205673E-2</v>
      </c>
      <c r="AJ751" s="22">
        <f t="shared" si="196"/>
        <v>2.6282959302882922E-2</v>
      </c>
      <c r="AK751" s="22">
        <f t="shared" si="196"/>
        <v>2.6279482800097263E-2</v>
      </c>
      <c r="AL751" s="22">
        <f t="shared" si="196"/>
        <v>2.6324619046553699E-2</v>
      </c>
      <c r="AM751" s="22">
        <f t="shared" si="196"/>
        <v>2.6324164681477795E-2</v>
      </c>
      <c r="AN751" s="22">
        <f t="shared" si="196"/>
        <v>2.6542515814287803E-2</v>
      </c>
      <c r="AO751" s="22">
        <f t="shared" si="196"/>
        <v>2.6746713869669723E-2</v>
      </c>
      <c r="AP751" s="22">
        <f t="shared" si="196"/>
        <v>2.6949098432765623E-2</v>
      </c>
      <c r="AQ751" s="22">
        <f t="shared" si="196"/>
        <v>2.715268449456202E-2</v>
      </c>
      <c r="AR751" s="22">
        <f t="shared" si="196"/>
        <v>2.7363744760657248E-2</v>
      </c>
      <c r="AS751" s="22">
        <f t="shared" si="196"/>
        <v>2.7618066003622831E-2</v>
      </c>
      <c r="AT751" s="22">
        <f t="shared" si="196"/>
        <v>2.7491808254373144E-2</v>
      </c>
      <c r="AU751" s="22">
        <f t="shared" si="196"/>
        <v>2.7300215405932585E-2</v>
      </c>
      <c r="AV751" s="22">
        <f t="shared" si="196"/>
        <v>2.7106459051467597E-2</v>
      </c>
      <c r="AW751" s="22">
        <f t="shared" si="196"/>
        <v>2.688923798723885E-2</v>
      </c>
      <c r="AY751" s="79"/>
      <c r="AZ751" s="79"/>
    </row>
    <row r="752" spans="1:52" x14ac:dyDescent="0.25">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3.1895459096967733E-2</v>
      </c>
      <c r="T752" s="22">
        <f t="shared" si="197"/>
        <v>3.2511217037521946E-2</v>
      </c>
      <c r="U752" s="22">
        <f t="shared" si="197"/>
        <v>3.2831799119277187E-2</v>
      </c>
      <c r="V752" s="22">
        <f t="shared" si="197"/>
        <v>3.3051996247950577E-2</v>
      </c>
      <c r="W752" s="22">
        <f t="shared" si="197"/>
        <v>3.3326590288697826E-2</v>
      </c>
      <c r="X752" s="22">
        <f t="shared" si="197"/>
        <v>3.353025427292318E-2</v>
      </c>
      <c r="Y752" s="22">
        <f t="shared" si="197"/>
        <v>3.3602434164972751E-2</v>
      </c>
      <c r="Z752" s="22">
        <f t="shared" si="197"/>
        <v>3.3663459449652634E-2</v>
      </c>
      <c r="AA752" s="22">
        <f t="shared" si="197"/>
        <v>3.3736279964203933E-2</v>
      </c>
      <c r="AB752" s="22">
        <f t="shared" si="197"/>
        <v>3.4056315432319011E-2</v>
      </c>
      <c r="AC752" s="22">
        <f t="shared" si="197"/>
        <v>3.4247088568821089E-2</v>
      </c>
      <c r="AD752" s="22">
        <f t="shared" si="197"/>
        <v>3.4306725558709068E-2</v>
      </c>
      <c r="AE752" s="22">
        <f t="shared" si="197"/>
        <v>3.4381784259903403E-2</v>
      </c>
      <c r="AF752" s="22">
        <f t="shared" si="197"/>
        <v>3.4613189210388688E-2</v>
      </c>
      <c r="AG752" s="22">
        <f t="shared" si="197"/>
        <v>3.4900963417313899E-2</v>
      </c>
      <c r="AH752" s="22">
        <f t="shared" si="197"/>
        <v>3.4892721504656304E-2</v>
      </c>
      <c r="AI752" s="22">
        <f t="shared" si="197"/>
        <v>3.4859126054923452E-2</v>
      </c>
      <c r="AJ752" s="22">
        <f t="shared" si="197"/>
        <v>3.4889797199482625E-2</v>
      </c>
      <c r="AK752" s="22">
        <f t="shared" si="197"/>
        <v>3.4885182251989187E-2</v>
      </c>
      <c r="AL752" s="22">
        <f t="shared" si="197"/>
        <v>3.4945099191594942E-2</v>
      </c>
      <c r="AM752" s="22">
        <f t="shared" si="197"/>
        <v>3.494449603632728E-2</v>
      </c>
      <c r="AN752" s="22">
        <f t="shared" si="197"/>
        <v>3.5234350259142407E-2</v>
      </c>
      <c r="AO752" s="22">
        <f t="shared" si="197"/>
        <v>3.550541671930401E-2</v>
      </c>
      <c r="AP752" s="22">
        <f t="shared" si="197"/>
        <v>3.5774075825812907E-2</v>
      </c>
      <c r="AQ752" s="22">
        <f t="shared" si="197"/>
        <v>3.6044329883845774E-2</v>
      </c>
      <c r="AR752" s="22">
        <f t="shared" si="197"/>
        <v>3.6324505711691907E-2</v>
      </c>
      <c r="AS752" s="22">
        <f t="shared" si="197"/>
        <v>3.6662109118079128E-2</v>
      </c>
      <c r="AT752" s="22">
        <f t="shared" si="197"/>
        <v>3.6494505949218999E-2</v>
      </c>
      <c r="AU752" s="22">
        <f t="shared" si="197"/>
        <v>3.6240172502595688E-2</v>
      </c>
      <c r="AV752" s="22">
        <f t="shared" si="197"/>
        <v>3.5982967070152132E-2</v>
      </c>
      <c r="AW752" s="22">
        <f t="shared" si="197"/>
        <v>3.569461297763693E-2</v>
      </c>
      <c r="AY752" s="79"/>
      <c r="AZ752" s="79"/>
    </row>
    <row r="753" spans="1:52" x14ac:dyDescent="0.25">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4.6315596244033502E-2</v>
      </c>
      <c r="O753" s="22">
        <f t="shared" si="198"/>
        <v>4.7281576900430188E-2</v>
      </c>
      <c r="P753" s="22">
        <f t="shared" si="198"/>
        <v>4.7947144057730852E-2</v>
      </c>
      <c r="Q753" s="22">
        <f t="shared" si="198"/>
        <v>4.8855920576585825E-2</v>
      </c>
      <c r="R753" s="22">
        <f t="shared" si="198"/>
        <v>4.9808583705724517E-2</v>
      </c>
      <c r="S753" s="22">
        <f t="shared" si="198"/>
        <v>4.6010915971909983E-2</v>
      </c>
      <c r="T753" s="22">
        <f t="shared" si="198"/>
        <v>4.802910751144409E-2</v>
      </c>
      <c r="U753" s="22">
        <f t="shared" si="198"/>
        <v>4.9655220500926189E-2</v>
      </c>
      <c r="V753" s="22">
        <f t="shared" si="198"/>
        <v>5.11609661465975E-2</v>
      </c>
      <c r="W753" s="22">
        <f t="shared" si="198"/>
        <v>5.2781963567036239E-2</v>
      </c>
      <c r="X753" s="22">
        <f t="shared" si="198"/>
        <v>5.4322256674573466E-2</v>
      </c>
      <c r="Y753" s="22">
        <f t="shared" si="198"/>
        <v>5.5674921696077649E-2</v>
      </c>
      <c r="Z753" s="22">
        <f t="shared" si="198"/>
        <v>5.7030253906482163E-2</v>
      </c>
      <c r="AA753" s="22">
        <f t="shared" si="198"/>
        <v>5.8427680173914358E-2</v>
      </c>
      <c r="AB753" s="22">
        <f t="shared" si="198"/>
        <v>6.0286217391837323E-2</v>
      </c>
      <c r="AC753" s="22">
        <f t="shared" si="198"/>
        <v>6.1954560287961084E-2</v>
      </c>
      <c r="AD753" s="22">
        <f t="shared" si="198"/>
        <v>6.4120605214801743E-2</v>
      </c>
      <c r="AE753" s="22">
        <f t="shared" si="198"/>
        <v>6.639604352616281E-2</v>
      </c>
      <c r="AF753" s="22">
        <f t="shared" si="198"/>
        <v>6.9069532953596913E-2</v>
      </c>
      <c r="AG753" s="22">
        <f t="shared" si="198"/>
        <v>7.1971064313873803E-2</v>
      </c>
      <c r="AH753" s="22">
        <f t="shared" si="198"/>
        <v>7.4367676941330188E-2</v>
      </c>
      <c r="AI753" s="22">
        <f t="shared" si="198"/>
        <v>7.6799205567299494E-2</v>
      </c>
      <c r="AJ753" s="22">
        <f t="shared" si="198"/>
        <v>7.9469469622950942E-2</v>
      </c>
      <c r="AK753" s="22">
        <f t="shared" si="198"/>
        <v>8.2164483463454716E-2</v>
      </c>
      <c r="AL753" s="22">
        <f t="shared" si="198"/>
        <v>8.5125421291036757E-2</v>
      </c>
      <c r="AM753" s="22">
        <f t="shared" si="198"/>
        <v>8.8060141914649323E-2</v>
      </c>
      <c r="AN753" s="22">
        <f t="shared" si="198"/>
        <v>9.1295821609452182E-2</v>
      </c>
      <c r="AO753" s="22">
        <f t="shared" si="198"/>
        <v>9.460290633719115E-2</v>
      </c>
      <c r="AP753" s="22">
        <f t="shared" si="198"/>
        <v>9.8027988298296467E-2</v>
      </c>
      <c r="AQ753" s="22">
        <f t="shared" si="198"/>
        <v>0.10158799529532597</v>
      </c>
      <c r="AR753" s="22">
        <f t="shared" si="198"/>
        <v>0.10531404865723754</v>
      </c>
      <c r="AS753" s="22">
        <f t="shared" si="198"/>
        <v>0.10935737631598824</v>
      </c>
      <c r="AT753" s="22">
        <f t="shared" si="198"/>
        <v>0.1120135619727341</v>
      </c>
      <c r="AU753" s="22">
        <f t="shared" si="198"/>
        <v>0.11447745302560278</v>
      </c>
      <c r="AV753" s="22">
        <f t="shared" si="198"/>
        <v>0.11700195875525442</v>
      </c>
      <c r="AW753" s="22">
        <f t="shared" si="198"/>
        <v>0.11949537224086629</v>
      </c>
      <c r="AY753" s="79"/>
      <c r="AZ753" s="79"/>
    </row>
    <row r="754" spans="1:52" x14ac:dyDescent="0.25">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4.4026193063540792E-3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4.4794530623989371E-3</v>
      </c>
      <c r="T754" s="22">
        <f t="shared" si="199"/>
        <v>4.4987209668437998E-3</v>
      </c>
      <c r="U754" s="22">
        <f t="shared" si="199"/>
        <v>4.5200449723130963E-3</v>
      </c>
      <c r="V754" s="22">
        <f t="shared" si="199"/>
        <v>4.5424196980427588E-3</v>
      </c>
      <c r="W754" s="22">
        <f t="shared" si="199"/>
        <v>4.5660581396037205E-3</v>
      </c>
      <c r="X754" s="22">
        <f t="shared" si="199"/>
        <v>4.5908116687551669E-3</v>
      </c>
      <c r="Y754" s="22">
        <f t="shared" si="199"/>
        <v>4.6137438741763979E-3</v>
      </c>
      <c r="Z754" s="22">
        <f t="shared" si="199"/>
        <v>4.6348378392125833E-3</v>
      </c>
      <c r="AA754" s="22">
        <f t="shared" si="199"/>
        <v>4.6540023317377969E-3</v>
      </c>
      <c r="AB754" s="22">
        <f t="shared" si="199"/>
        <v>4.6713507442051822E-3</v>
      </c>
      <c r="AC754" s="22">
        <f t="shared" si="199"/>
        <v>4.6864455111026377E-3</v>
      </c>
      <c r="AD754" s="22">
        <f t="shared" si="199"/>
        <v>4.7013710987199248E-3</v>
      </c>
      <c r="AE754" s="22">
        <f t="shared" si="199"/>
        <v>4.7159612817498633E-3</v>
      </c>
      <c r="AF754" s="22">
        <f t="shared" si="199"/>
        <v>4.7303166143113345E-3</v>
      </c>
      <c r="AG754" s="22">
        <f t="shared" si="199"/>
        <v>4.7443067334937781E-3</v>
      </c>
      <c r="AH754" s="22">
        <f t="shared" si="199"/>
        <v>4.7575297211184687E-3</v>
      </c>
      <c r="AI754" s="22">
        <f t="shared" si="199"/>
        <v>4.7704530207237717E-3</v>
      </c>
      <c r="AJ754" s="22">
        <f t="shared" si="199"/>
        <v>4.7831440491877333E-3</v>
      </c>
      <c r="AK754" s="22">
        <f t="shared" si="199"/>
        <v>4.7954681346331551E-3</v>
      </c>
      <c r="AL754" s="22">
        <f t="shared" si="199"/>
        <v>4.8075117851365569E-3</v>
      </c>
      <c r="AM754" s="22">
        <f t="shared" si="199"/>
        <v>4.8191078920025122E-3</v>
      </c>
      <c r="AN754" s="22">
        <f t="shared" si="199"/>
        <v>4.8305041120240881E-3</v>
      </c>
      <c r="AO754" s="22">
        <f t="shared" si="199"/>
        <v>4.8415171590785793E-3</v>
      </c>
      <c r="AP754" s="22">
        <f t="shared" si="199"/>
        <v>4.8521457889147152E-3</v>
      </c>
      <c r="AQ754" s="22">
        <f t="shared" si="199"/>
        <v>4.8623756093351981E-3</v>
      </c>
      <c r="AR754" s="22">
        <f t="shared" si="199"/>
        <v>4.8721994435007507E-3</v>
      </c>
      <c r="AS754" s="22">
        <f t="shared" si="199"/>
        <v>4.8817355952407689E-3</v>
      </c>
      <c r="AT754" s="22">
        <f t="shared" si="199"/>
        <v>4.8902010366186415E-3</v>
      </c>
      <c r="AU754" s="22">
        <f t="shared" si="199"/>
        <v>4.898122997985345E-3</v>
      </c>
      <c r="AV754" s="22">
        <f t="shared" si="199"/>
        <v>4.9055988543673301E-3</v>
      </c>
      <c r="AW754" s="22">
        <f t="shared" si="199"/>
        <v>4.9125725740914346E-3</v>
      </c>
      <c r="AY754" s="79"/>
      <c r="AZ754" s="79"/>
    </row>
    <row r="755" spans="1:52" x14ac:dyDescent="0.25">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3.6554846257269868E-3</v>
      </c>
      <c r="L755" s="22">
        <f t="shared" si="200"/>
        <v>3.6574611346322943E-3</v>
      </c>
      <c r="M755" s="22">
        <f t="shared" si="200"/>
        <v>3.6621868932729799E-3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3.7260987500038843E-3</v>
      </c>
      <c r="T755" s="22">
        <f t="shared" si="200"/>
        <v>3.7421261787250032E-3</v>
      </c>
      <c r="U755" s="22">
        <f t="shared" si="200"/>
        <v>3.7598639134478391E-3</v>
      </c>
      <c r="V755" s="22">
        <f t="shared" si="200"/>
        <v>3.7784756583219593E-3</v>
      </c>
      <c r="W755" s="22">
        <f t="shared" si="200"/>
        <v>3.7981385873281119E-3</v>
      </c>
      <c r="X755" s="22">
        <f t="shared" si="200"/>
        <v>3.8187290685195792E-3</v>
      </c>
      <c r="Y755" s="22">
        <f t="shared" si="200"/>
        <v>3.8378045361636402E-3</v>
      </c>
      <c r="Z755" s="22">
        <f t="shared" si="200"/>
        <v>3.8553509186480825E-3</v>
      </c>
      <c r="AA755" s="22">
        <f t="shared" si="200"/>
        <v>3.8712923272638065E-3</v>
      </c>
      <c r="AB755" s="22">
        <f t="shared" si="200"/>
        <v>3.8857230841238097E-3</v>
      </c>
      <c r="AC755" s="22">
        <f t="shared" si="200"/>
        <v>3.8982792134736933E-3</v>
      </c>
      <c r="AD755" s="22">
        <f t="shared" si="200"/>
        <v>3.9106946161108309E-3</v>
      </c>
      <c r="AE755" s="22">
        <f t="shared" si="200"/>
        <v>3.9228310224963623E-3</v>
      </c>
      <c r="AF755" s="22">
        <f t="shared" si="200"/>
        <v>3.9347720755597776E-3</v>
      </c>
      <c r="AG755" s="22">
        <f t="shared" si="200"/>
        <v>3.9464093368218019E-3</v>
      </c>
      <c r="AH755" s="22">
        <f t="shared" si="200"/>
        <v>3.957408482693707E-3</v>
      </c>
      <c r="AI755" s="22">
        <f t="shared" si="200"/>
        <v>3.9681583420703905E-3</v>
      </c>
      <c r="AJ755" s="22">
        <f t="shared" si="200"/>
        <v>3.97871499366091E-3</v>
      </c>
      <c r="AK755" s="22">
        <f t="shared" si="200"/>
        <v>3.9889664147012577E-3</v>
      </c>
      <c r="AL755" s="22">
        <f t="shared" si="200"/>
        <v>3.9989845643416452E-3</v>
      </c>
      <c r="AM755" s="22">
        <f t="shared" si="200"/>
        <v>4.0086304382231782E-3</v>
      </c>
      <c r="AN755" s="22">
        <f t="shared" si="200"/>
        <v>4.0181100422251956E-3</v>
      </c>
      <c r="AO755" s="22">
        <f t="shared" si="200"/>
        <v>4.0272709152808662E-3</v>
      </c>
      <c r="AP755" s="22">
        <f t="shared" si="200"/>
        <v>4.0361120223970717E-3</v>
      </c>
      <c r="AQ755" s="22">
        <f t="shared" si="200"/>
        <v>4.044621391855921E-3</v>
      </c>
      <c r="AR755" s="22">
        <f t="shared" si="200"/>
        <v>4.0527930538188017E-3</v>
      </c>
      <c r="AS755" s="22">
        <f t="shared" si="200"/>
        <v>4.0607254157798154E-3</v>
      </c>
      <c r="AT755" s="22">
        <f t="shared" si="200"/>
        <v>4.0677671394226192E-3</v>
      </c>
      <c r="AU755" s="22">
        <f t="shared" si="200"/>
        <v>4.0743567855099586E-3</v>
      </c>
      <c r="AV755" s="22">
        <f t="shared" si="200"/>
        <v>4.0805753525385872E-3</v>
      </c>
      <c r="AW755" s="22">
        <f t="shared" si="200"/>
        <v>4.0863762322408403E-3</v>
      </c>
      <c r="AY755" s="79"/>
      <c r="AZ755" s="79"/>
    </row>
    <row r="756" spans="1:52" x14ac:dyDescent="0.25">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5.6474452001515989E-4</v>
      </c>
      <c r="T756" s="22">
        <f t="shared" si="201"/>
        <v>5.6876717346118224E-4</v>
      </c>
      <c r="U756" s="22">
        <f t="shared" si="201"/>
        <v>5.7312317409291492E-4</v>
      </c>
      <c r="V756" s="22">
        <f t="shared" si="201"/>
        <v>5.7762291395904166E-4</v>
      </c>
      <c r="W756" s="22">
        <f t="shared" si="201"/>
        <v>5.8230940252943419E-4</v>
      </c>
      <c r="X756" s="22">
        <f t="shared" si="201"/>
        <v>5.8715644452601856E-4</v>
      </c>
      <c r="Y756" s="22">
        <f t="shared" si="201"/>
        <v>5.9161135009556422E-4</v>
      </c>
      <c r="Z756" s="22">
        <f t="shared" si="201"/>
        <v>5.9567621733498178E-4</v>
      </c>
      <c r="AA756" s="22">
        <f t="shared" si="201"/>
        <v>5.9933879706922013E-4</v>
      </c>
      <c r="AB756" s="22">
        <f t="shared" si="201"/>
        <v>6.0262501865546397E-4</v>
      </c>
      <c r="AC756" s="22">
        <f t="shared" si="201"/>
        <v>6.0545717219793874E-4</v>
      </c>
      <c r="AD756" s="22">
        <f t="shared" si="201"/>
        <v>6.082290967851803E-4</v>
      </c>
      <c r="AE756" s="22">
        <f t="shared" si="201"/>
        <v>6.1091159037015435E-4</v>
      </c>
      <c r="AF756" s="22">
        <f t="shared" si="201"/>
        <v>6.1352518769534805E-4</v>
      </c>
      <c r="AG756" s="22">
        <f t="shared" si="201"/>
        <v>6.1604725785710502E-4</v>
      </c>
      <c r="AH756" s="22">
        <f t="shared" si="201"/>
        <v>6.1840490856558304E-4</v>
      </c>
      <c r="AI756" s="22">
        <f t="shared" si="201"/>
        <v>6.2068651944931295E-4</v>
      </c>
      <c r="AJ756" s="22">
        <f t="shared" si="201"/>
        <v>6.2290584738368534E-4</v>
      </c>
      <c r="AK756" s="22">
        <f t="shared" si="201"/>
        <v>6.2503922511390189E-4</v>
      </c>
      <c r="AL756" s="22">
        <f t="shared" si="201"/>
        <v>6.2710377712464377E-4</v>
      </c>
      <c r="AM756" s="22">
        <f t="shared" si="201"/>
        <v>6.2906986736903142E-4</v>
      </c>
      <c r="AN756" s="22">
        <f t="shared" si="201"/>
        <v>6.3098404162491132E-4</v>
      </c>
      <c r="AO756" s="22">
        <f t="shared" si="201"/>
        <v>6.3281360763776863E-4</v>
      </c>
      <c r="AP756" s="22">
        <f t="shared" si="201"/>
        <v>6.3455930674650649E-4</v>
      </c>
      <c r="AQ756" s="22">
        <f t="shared" si="201"/>
        <v>6.3621943215191044E-4</v>
      </c>
      <c r="AR756" s="22">
        <f t="shared" si="201"/>
        <v>6.3779356056612184E-4</v>
      </c>
      <c r="AS756" s="22">
        <f t="shared" si="201"/>
        <v>6.3930404027530614E-4</v>
      </c>
      <c r="AT756" s="22">
        <f t="shared" si="201"/>
        <v>6.4060948140966755E-4</v>
      </c>
      <c r="AU756" s="22">
        <f t="shared" si="201"/>
        <v>6.4180675404531867E-4</v>
      </c>
      <c r="AV756" s="22">
        <f t="shared" si="201"/>
        <v>6.4291431629533049E-4</v>
      </c>
      <c r="AW756" s="22">
        <f t="shared" si="201"/>
        <v>6.439227757226659E-4</v>
      </c>
      <c r="AY756" s="79"/>
      <c r="AZ756" s="79"/>
    </row>
    <row r="757" spans="1:52" x14ac:dyDescent="0.25">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6.8438891439814992E-3</v>
      </c>
      <c r="Q757" s="22">
        <f t="shared" si="202"/>
        <v>6.8863566425632575E-3</v>
      </c>
      <c r="R757" s="22">
        <f t="shared" si="202"/>
        <v>6.9316634884048298E-3</v>
      </c>
      <c r="S757" s="22">
        <f t="shared" si="202"/>
        <v>6.9645807684222804E-3</v>
      </c>
      <c r="T757" s="22">
        <f t="shared" si="202"/>
        <v>7.0141892087617133E-3</v>
      </c>
      <c r="U757" s="22">
        <f t="shared" si="202"/>
        <v>7.0679085759300505E-3</v>
      </c>
      <c r="V757" s="22">
        <f t="shared" si="202"/>
        <v>7.1234005738580498E-3</v>
      </c>
      <c r="W757" s="22">
        <f t="shared" si="202"/>
        <v>7.1811956068544014E-3</v>
      </c>
      <c r="X757" s="22">
        <f t="shared" si="202"/>
        <v>7.2409706277297555E-3</v>
      </c>
      <c r="Y757" s="22">
        <f t="shared" si="202"/>
        <v>7.295909717097036E-3</v>
      </c>
      <c r="Z757" s="22">
        <f t="shared" si="202"/>
        <v>7.3460387492496225E-3</v>
      </c>
      <c r="AA757" s="22">
        <f t="shared" si="202"/>
        <v>7.3912066640780911E-3</v>
      </c>
      <c r="AB757" s="22">
        <f t="shared" si="202"/>
        <v>7.431733229364133E-3</v>
      </c>
      <c r="AC757" s="22">
        <f t="shared" si="202"/>
        <v>7.4666601058473404E-3</v>
      </c>
      <c r="AD757" s="22">
        <f t="shared" si="202"/>
        <v>7.5008442227136743E-3</v>
      </c>
      <c r="AE757" s="22">
        <f t="shared" si="202"/>
        <v>7.5339254524931596E-3</v>
      </c>
      <c r="AF757" s="22">
        <f t="shared" si="202"/>
        <v>7.5661570351333151E-3</v>
      </c>
      <c r="AG757" s="22">
        <f t="shared" si="202"/>
        <v>7.5972598802653288E-3</v>
      </c>
      <c r="AH757" s="22">
        <f t="shared" si="202"/>
        <v>7.6263350606362371E-3</v>
      </c>
      <c r="AI757" s="22">
        <f t="shared" si="202"/>
        <v>7.65447249751021E-3</v>
      </c>
      <c r="AJ757" s="22">
        <f t="shared" si="202"/>
        <v>7.6818418443613083E-3</v>
      </c>
      <c r="AK757" s="22">
        <f t="shared" si="202"/>
        <v>7.7081512302607019E-3</v>
      </c>
      <c r="AL757" s="22">
        <f t="shared" si="202"/>
        <v>7.7336118389427213E-3</v>
      </c>
      <c r="AM757" s="22">
        <f t="shared" si="202"/>
        <v>7.7578581907349923E-3</v>
      </c>
      <c r="AN757" s="22">
        <f t="shared" si="202"/>
        <v>7.7814643006438623E-3</v>
      </c>
      <c r="AO757" s="22">
        <f t="shared" si="202"/>
        <v>7.8040269990253576E-3</v>
      </c>
      <c r="AP757" s="22">
        <f t="shared" si="202"/>
        <v>7.8255554282695115E-3</v>
      </c>
      <c r="AQ757" s="22">
        <f t="shared" si="202"/>
        <v>7.8460285396709881E-3</v>
      </c>
      <c r="AR757" s="22">
        <f t="shared" si="202"/>
        <v>7.8654411131304884E-3</v>
      </c>
      <c r="AS757" s="22">
        <f t="shared" si="202"/>
        <v>7.8840687537021833E-3</v>
      </c>
      <c r="AT757" s="22">
        <f t="shared" si="202"/>
        <v>7.9001678036202533E-3</v>
      </c>
      <c r="AU757" s="22">
        <f t="shared" si="202"/>
        <v>7.9149328906238259E-3</v>
      </c>
      <c r="AV757" s="22">
        <f t="shared" si="202"/>
        <v>7.9285916451099364E-3</v>
      </c>
      <c r="AW757" s="22">
        <f t="shared" si="202"/>
        <v>7.941028237027933E-3</v>
      </c>
      <c r="AY757" s="79"/>
      <c r="AZ757" s="79"/>
    </row>
    <row r="758" spans="1:52" x14ac:dyDescent="0.25">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5">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5">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2.6729002214214564E-2</v>
      </c>
      <c r="M760" s="22">
        <f t="shared" si="205"/>
        <v>2.6740992333189311E-2</v>
      </c>
      <c r="N760" s="22">
        <f t="shared" si="205"/>
        <v>2.6495489531984436E-2</v>
      </c>
      <c r="O760" s="22">
        <f t="shared" si="205"/>
        <v>2.609452683304701E-2</v>
      </c>
      <c r="P760" s="22">
        <f t="shared" si="205"/>
        <v>2.5544514050244025E-2</v>
      </c>
      <c r="Q760" s="22">
        <f t="shared" si="205"/>
        <v>2.5145143775072754E-2</v>
      </c>
      <c r="R760" s="22">
        <f t="shared" si="205"/>
        <v>2.4781112413324518E-2</v>
      </c>
      <c r="S760" s="22">
        <f t="shared" si="205"/>
        <v>2.2095080674359918E-2</v>
      </c>
      <c r="T760" s="22">
        <f t="shared" si="205"/>
        <v>2.2422842853825412E-2</v>
      </c>
      <c r="U760" s="22">
        <f t="shared" si="205"/>
        <v>2.2542951199580708E-2</v>
      </c>
      <c r="V760" s="22">
        <f t="shared" si="205"/>
        <v>2.2595795381010256E-2</v>
      </c>
      <c r="W760" s="22">
        <f t="shared" si="205"/>
        <v>2.2690443135842887E-2</v>
      </c>
      <c r="X760" s="22">
        <f t="shared" si="205"/>
        <v>2.2738278450867185E-2</v>
      </c>
      <c r="Y760" s="22">
        <f t="shared" si="205"/>
        <v>2.270120815179311E-2</v>
      </c>
      <c r="Z760" s="22">
        <f t="shared" si="205"/>
        <v>2.2663857571003237E-2</v>
      </c>
      <c r="AA760" s="22">
        <f t="shared" si="205"/>
        <v>2.264210183683112E-2</v>
      </c>
      <c r="AB760" s="22">
        <f t="shared" si="205"/>
        <v>2.280055903216327E-2</v>
      </c>
      <c r="AC760" s="22">
        <f t="shared" si="205"/>
        <v>2.2875025401394418E-2</v>
      </c>
      <c r="AD760" s="22">
        <f t="shared" si="205"/>
        <v>2.3064728402451298E-2</v>
      </c>
      <c r="AE760" s="22">
        <f t="shared" si="205"/>
        <v>2.3276447617351315E-2</v>
      </c>
      <c r="AF760" s="22">
        <f t="shared" si="205"/>
        <v>2.3611607545532622E-2</v>
      </c>
      <c r="AG760" s="22">
        <f t="shared" si="205"/>
        <v>2.4001151545882039E-2</v>
      </c>
      <c r="AH760" s="22">
        <f t="shared" si="205"/>
        <v>2.4190105547248403E-2</v>
      </c>
      <c r="AI760" s="22">
        <f t="shared" si="205"/>
        <v>2.4371784348709673E-2</v>
      </c>
      <c r="AJ760" s="22">
        <f t="shared" si="205"/>
        <v>2.4612487338696663E-2</v>
      </c>
      <c r="AK760" s="22">
        <f t="shared" si="205"/>
        <v>2.4839502825412897E-2</v>
      </c>
      <c r="AL760" s="22">
        <f t="shared" si="205"/>
        <v>2.5127983337408195E-2</v>
      </c>
      <c r="AM760" s="22">
        <f t="shared" si="205"/>
        <v>2.538450928254803E-2</v>
      </c>
      <c r="AN760" s="22">
        <f t="shared" si="205"/>
        <v>2.5740944720538839E-2</v>
      </c>
      <c r="AO760" s="22">
        <f t="shared" si="205"/>
        <v>2.6092605454102896E-2</v>
      </c>
      <c r="AP760" s="22">
        <f t="shared" si="205"/>
        <v>2.6452259716816903E-2</v>
      </c>
      <c r="AQ760" s="22">
        <f t="shared" si="205"/>
        <v>2.6823320277795548E-2</v>
      </c>
      <c r="AR760" s="22">
        <f t="shared" si="205"/>
        <v>2.7212697665278538E-2</v>
      </c>
      <c r="AS760" s="22">
        <f t="shared" si="205"/>
        <v>2.7658393972477109E-2</v>
      </c>
      <c r="AT760" s="22">
        <f t="shared" si="205"/>
        <v>2.7713942316898162E-2</v>
      </c>
      <c r="AU760" s="22">
        <f t="shared" si="205"/>
        <v>2.7706916143059396E-2</v>
      </c>
      <c r="AV760" s="22">
        <f t="shared" si="205"/>
        <v>2.7703704897455553E-2</v>
      </c>
      <c r="AW760" s="22">
        <f t="shared" si="205"/>
        <v>2.7681426131406145E-2</v>
      </c>
      <c r="AY760" s="79"/>
      <c r="AZ760" s="79"/>
    </row>
    <row r="761" spans="1:52" x14ac:dyDescent="0.25">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3.8999555700251301E-3</v>
      </c>
      <c r="P761" s="22">
        <f t="shared" si="206"/>
        <v>3.8177534504158571E-3</v>
      </c>
      <c r="Q761" s="22">
        <f t="shared" si="206"/>
        <v>3.7580655955978047E-3</v>
      </c>
      <c r="R761" s="22">
        <f t="shared" si="206"/>
        <v>3.7036593154610876E-3</v>
      </c>
      <c r="S761" s="22">
        <f t="shared" si="206"/>
        <v>3.302218641381768E-3</v>
      </c>
      <c r="T761" s="22">
        <f t="shared" si="206"/>
        <v>3.3512043135738084E-3</v>
      </c>
      <c r="U761" s="22">
        <f t="shared" si="206"/>
        <v>3.3691550974692887E-3</v>
      </c>
      <c r="V761" s="22">
        <f t="shared" si="206"/>
        <v>3.3770529206805762E-3</v>
      </c>
      <c r="W761" s="22">
        <f t="shared" si="206"/>
        <v>3.3911984938504417E-3</v>
      </c>
      <c r="X761" s="22">
        <f t="shared" si="206"/>
        <v>3.3983477173050954E-3</v>
      </c>
      <c r="Y761" s="22">
        <f t="shared" si="206"/>
        <v>3.39280737850986E-3</v>
      </c>
      <c r="Z761" s="22">
        <f t="shared" si="206"/>
        <v>3.3872251502316047E-3</v>
      </c>
      <c r="AA761" s="22">
        <f t="shared" si="206"/>
        <v>3.3839736485965148E-3</v>
      </c>
      <c r="AB761" s="22">
        <f t="shared" si="206"/>
        <v>3.407655856957677E-3</v>
      </c>
      <c r="AC761" s="22">
        <f t="shared" si="206"/>
        <v>3.4187852226411665E-3</v>
      </c>
      <c r="AD761" s="22">
        <f t="shared" si="206"/>
        <v>3.4471372705765714E-3</v>
      </c>
      <c r="AE761" s="22">
        <f t="shared" si="206"/>
        <v>3.4787797501169542E-3</v>
      </c>
      <c r="AF761" s="22">
        <f t="shared" si="206"/>
        <v>3.5288710522939511E-3</v>
      </c>
      <c r="AG761" s="22">
        <f t="shared" si="206"/>
        <v>3.5870903219382129E-3</v>
      </c>
      <c r="AH761" s="22">
        <f t="shared" si="206"/>
        <v>3.6153304281804932E-3</v>
      </c>
      <c r="AI761" s="22">
        <f t="shared" si="206"/>
        <v>3.6424832199612222E-3</v>
      </c>
      <c r="AJ761" s="22">
        <f t="shared" si="206"/>
        <v>3.6784574674548621E-3</v>
      </c>
      <c r="AK761" s="22">
        <f t="shared" si="206"/>
        <v>3.7123860501636213E-3</v>
      </c>
      <c r="AL761" s="22">
        <f t="shared" si="206"/>
        <v>3.7555008836610017E-3</v>
      </c>
      <c r="AM761" s="22">
        <f t="shared" si="206"/>
        <v>3.7938399497419797E-3</v>
      </c>
      <c r="AN761" s="22">
        <f t="shared" si="206"/>
        <v>3.8471109816576132E-3</v>
      </c>
      <c r="AO761" s="22">
        <f t="shared" si="206"/>
        <v>3.8996684104777224E-3</v>
      </c>
      <c r="AP761" s="22">
        <f t="shared" si="206"/>
        <v>3.9534205116033283E-3</v>
      </c>
      <c r="AQ761" s="22">
        <f t="shared" si="206"/>
        <v>4.008877340189029E-3</v>
      </c>
      <c r="AR761" s="22">
        <f t="shared" si="206"/>
        <v>4.0670717087197125E-3</v>
      </c>
      <c r="AS761" s="22">
        <f t="shared" si="206"/>
        <v>4.133683217214185E-3</v>
      </c>
      <c r="AT761" s="22">
        <f t="shared" si="206"/>
        <v>4.1419851909045508E-3</v>
      </c>
      <c r="AU761" s="22">
        <f t="shared" si="206"/>
        <v>4.1409350946152498E-3</v>
      </c>
      <c r="AV761" s="22">
        <f t="shared" si="206"/>
        <v>4.1404551581419972E-3</v>
      </c>
      <c r="AW761" s="22">
        <f t="shared" si="206"/>
        <v>4.1371254868165274E-3</v>
      </c>
      <c r="AY761" s="79"/>
      <c r="AZ761" s="79"/>
    </row>
    <row r="762" spans="1:52" x14ac:dyDescent="0.25">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1.7066731126843735E-2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1.8677293946611211E-2</v>
      </c>
      <c r="S762" s="22">
        <f t="shared" si="207"/>
        <v>1.7924715953761508E-2</v>
      </c>
      <c r="T762" s="22">
        <f t="shared" si="207"/>
        <v>1.843341082520359E-2</v>
      </c>
      <c r="U762" s="22">
        <f t="shared" si="207"/>
        <v>1.8863224078436151E-2</v>
      </c>
      <c r="V762" s="22">
        <f t="shared" si="207"/>
        <v>1.9268137254069565E-2</v>
      </c>
      <c r="W762" s="22">
        <f t="shared" si="207"/>
        <v>1.9697204961342345E-2</v>
      </c>
      <c r="X762" s="22">
        <f t="shared" si="207"/>
        <v>2.0110071049455811E-2</v>
      </c>
      <c r="Y762" s="22">
        <f t="shared" si="207"/>
        <v>2.0477664567589916E-2</v>
      </c>
      <c r="Z762" s="22">
        <f t="shared" si="207"/>
        <v>2.0838835860375299E-2</v>
      </c>
      <c r="AA762" s="22">
        <f t="shared" si="207"/>
        <v>2.120131927021859E-2</v>
      </c>
      <c r="AB762" s="22">
        <f t="shared" si="207"/>
        <v>2.1649857434555643E-2</v>
      </c>
      <c r="AC762" s="22">
        <f t="shared" si="207"/>
        <v>2.2051544001275489E-2</v>
      </c>
      <c r="AD762" s="22">
        <f t="shared" si="207"/>
        <v>2.251653579676623E-2</v>
      </c>
      <c r="AE762" s="22">
        <f t="shared" si="207"/>
        <v>2.2997791233831506E-2</v>
      </c>
      <c r="AF762" s="22">
        <f t="shared" si="207"/>
        <v>2.3552505988824399E-2</v>
      </c>
      <c r="AG762" s="22">
        <f t="shared" si="207"/>
        <v>2.4145713580810361E-2</v>
      </c>
      <c r="AH762" s="22">
        <f t="shared" si="207"/>
        <v>2.4632058840196262E-2</v>
      </c>
      <c r="AI762" s="22">
        <f t="shared" si="207"/>
        <v>2.5119693646547769E-2</v>
      </c>
      <c r="AJ762" s="22">
        <f t="shared" si="207"/>
        <v>2.5648335006758723E-2</v>
      </c>
      <c r="AK762" s="22">
        <f t="shared" si="207"/>
        <v>2.6175687821208025E-2</v>
      </c>
      <c r="AL762" s="22">
        <f t="shared" si="207"/>
        <v>2.6748333482610302E-2</v>
      </c>
      <c r="AM762" s="22">
        <f t="shared" si="207"/>
        <v>2.7309293249039725E-2</v>
      </c>
      <c r="AN762" s="22">
        <f t="shared" si="207"/>
        <v>2.7943263595812423E-2</v>
      </c>
      <c r="AO762" s="22">
        <f t="shared" si="207"/>
        <v>2.8585089015821099E-2</v>
      </c>
      <c r="AP762" s="22">
        <f t="shared" si="207"/>
        <v>2.9243481027066483E-2</v>
      </c>
      <c r="AQ762" s="22">
        <f t="shared" si="207"/>
        <v>2.9921398411177573E-2</v>
      </c>
      <c r="AR762" s="22">
        <f t="shared" si="207"/>
        <v>3.0624438024525739E-2</v>
      </c>
      <c r="AS762" s="22">
        <f t="shared" si="207"/>
        <v>3.1380920824929763E-2</v>
      </c>
      <c r="AT762" s="22">
        <f t="shared" si="207"/>
        <v>3.1870562476557958E-2</v>
      </c>
      <c r="AU762" s="22">
        <f t="shared" si="207"/>
        <v>3.231947178269267E-2</v>
      </c>
      <c r="AV762" s="22">
        <f t="shared" si="207"/>
        <v>3.2775118101919791E-2</v>
      </c>
      <c r="AW762" s="22">
        <f t="shared" si="207"/>
        <v>3.322035739729421E-2</v>
      </c>
      <c r="AY762" s="79"/>
      <c r="AZ762" s="79"/>
    </row>
    <row r="763" spans="1:52" x14ac:dyDescent="0.25">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8.0430818839717741E-2</v>
      </c>
      <c r="P763" s="22">
        <f t="shared" si="208"/>
        <v>7.938481013134728E-2</v>
      </c>
      <c r="Q763" s="22">
        <f t="shared" si="208"/>
        <v>7.8944464359385624E-2</v>
      </c>
      <c r="R763" s="22">
        <f t="shared" si="208"/>
        <v>7.8604018955287347E-2</v>
      </c>
      <c r="S763" s="22">
        <f t="shared" si="208"/>
        <v>6.7319369228259429E-2</v>
      </c>
      <c r="T763" s="22">
        <f t="shared" si="208"/>
        <v>7.0034797923526779E-2</v>
      </c>
      <c r="U763" s="22">
        <f t="shared" si="208"/>
        <v>7.1767589190607203E-2</v>
      </c>
      <c r="V763" s="22">
        <f t="shared" si="208"/>
        <v>7.3182665204028496E-2</v>
      </c>
      <c r="W763" s="22">
        <f t="shared" si="208"/>
        <v>7.4808742806704007E-2</v>
      </c>
      <c r="X763" s="22">
        <f t="shared" si="208"/>
        <v>7.6209612458541354E-2</v>
      </c>
      <c r="Y763" s="22">
        <f t="shared" si="208"/>
        <v>7.7220772640168078E-2</v>
      </c>
      <c r="Z763" s="22">
        <f t="shared" si="208"/>
        <v>7.8264676801724914E-2</v>
      </c>
      <c r="AA763" s="22">
        <f t="shared" si="208"/>
        <v>7.9426320853994106E-2</v>
      </c>
      <c r="AB763" s="22">
        <f t="shared" si="208"/>
        <v>8.1583097307667857E-2</v>
      </c>
      <c r="AC763" s="22">
        <f t="shared" si="208"/>
        <v>8.3355511070410115E-2</v>
      </c>
      <c r="AD763" s="22">
        <f t="shared" si="208"/>
        <v>8.578662118405822E-2</v>
      </c>
      <c r="AE763" s="22">
        <f t="shared" si="208"/>
        <v>8.8388738549836809E-2</v>
      </c>
      <c r="AF763" s="22">
        <f t="shared" si="208"/>
        <v>9.1733803062760966E-2</v>
      </c>
      <c r="AG763" s="22">
        <f t="shared" si="208"/>
        <v>9.545999545455576E-2</v>
      </c>
      <c r="AH763" s="22">
        <f t="shared" si="208"/>
        <v>9.8123061491284413E-2</v>
      </c>
      <c r="AI763" s="22">
        <f t="shared" si="208"/>
        <v>0.10079815277114273</v>
      </c>
      <c r="AJ763" s="22">
        <f t="shared" si="208"/>
        <v>0.10387432756654491</v>
      </c>
      <c r="AK763" s="22">
        <f t="shared" si="208"/>
        <v>0.10693471904746969</v>
      </c>
      <c r="AL763" s="22">
        <f t="shared" si="208"/>
        <v>0.1104303206725267</v>
      </c>
      <c r="AM763" s="22">
        <f t="shared" si="208"/>
        <v>0.1138081636127603</v>
      </c>
      <c r="AN763" s="22">
        <f t="shared" si="208"/>
        <v>0.11787581618955639</v>
      </c>
      <c r="AO763" s="22">
        <f t="shared" si="208"/>
        <v>0.12200498371084653</v>
      </c>
      <c r="AP763" s="22">
        <f t="shared" si="208"/>
        <v>0.12627795709293613</v>
      </c>
      <c r="AQ763" s="22">
        <f t="shared" si="208"/>
        <v>0.13072125774320001</v>
      </c>
      <c r="AR763" s="22">
        <f t="shared" si="208"/>
        <v>0.13538539561215654</v>
      </c>
      <c r="AS763" s="22">
        <f t="shared" si="208"/>
        <v>0.14052699366770421</v>
      </c>
      <c r="AT763" s="22">
        <f t="shared" si="208"/>
        <v>0.14318904108564576</v>
      </c>
      <c r="AU763" s="22">
        <f t="shared" si="208"/>
        <v>0.14548430790858607</v>
      </c>
      <c r="AV763" s="22">
        <f t="shared" si="208"/>
        <v>0.14785203528851432</v>
      </c>
      <c r="AW763" s="22">
        <f t="shared" si="208"/>
        <v>0.15013637523841239</v>
      </c>
      <c r="AY763" s="79"/>
      <c r="AZ763" s="79"/>
    </row>
    <row r="764" spans="1:52" x14ac:dyDescent="0.25">
      <c r="A764" s="95"/>
      <c r="B764" s="95"/>
      <c r="C764" s="95"/>
    </row>
    <row r="765" spans="1:52" x14ac:dyDescent="0.25">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72.449817655179615</v>
      </c>
      <c r="T765" s="27">
        <f t="shared" si="209"/>
        <v>73.412448847195449</v>
      </c>
      <c r="U765" s="27">
        <f t="shared" si="209"/>
        <v>74.198527813630264</v>
      </c>
      <c r="V765" s="27">
        <f t="shared" si="209"/>
        <v>74.932183064084938</v>
      </c>
      <c r="W765" s="27">
        <f t="shared" si="209"/>
        <v>75.728343616319663</v>
      </c>
      <c r="X765" s="27">
        <f t="shared" si="209"/>
        <v>76.492433237513026</v>
      </c>
      <c r="Y765" s="27">
        <f t="shared" si="209"/>
        <v>77.146046881915979</v>
      </c>
      <c r="Z765" s="27">
        <f t="shared" si="209"/>
        <v>77.778880182998051</v>
      </c>
      <c r="AA765" s="27">
        <f t="shared" si="209"/>
        <v>78.408051635872468</v>
      </c>
      <c r="AB765" s="27">
        <f t="shared" si="209"/>
        <v>79.224943174372299</v>
      </c>
      <c r="AC765" s="27">
        <f t="shared" si="209"/>
        <v>79.926451787992249</v>
      </c>
      <c r="AD765" s="27">
        <f t="shared" si="209"/>
        <v>80.76885718673185</v>
      </c>
      <c r="AE765" s="27">
        <f t="shared" si="209"/>
        <v>81.644804903881038</v>
      </c>
      <c r="AF765" s="27">
        <f t="shared" si="209"/>
        <v>82.681019501207217</v>
      </c>
      <c r="AG765" s="27">
        <f t="shared" si="209"/>
        <v>83.797727927071179</v>
      </c>
      <c r="AH765" s="27">
        <f t="shared" si="209"/>
        <v>84.672576482481759</v>
      </c>
      <c r="AI765" s="27">
        <f t="shared" si="209"/>
        <v>85.547247875170797</v>
      </c>
      <c r="AJ765" s="27">
        <f t="shared" si="209"/>
        <v>86.508657043249997</v>
      </c>
      <c r="AK765" s="27">
        <f t="shared" si="209"/>
        <v>87.463265114193007</v>
      </c>
      <c r="AL765" s="27">
        <f t="shared" si="209"/>
        <v>88.512396010068016</v>
      </c>
      <c r="AM765" s="27">
        <f t="shared" si="209"/>
        <v>89.531314727003974</v>
      </c>
      <c r="AN765" s="27">
        <f t="shared" si="209"/>
        <v>90.703558661415826</v>
      </c>
      <c r="AO765" s="27">
        <f t="shared" si="209"/>
        <v>91.887099270974289</v>
      </c>
      <c r="AP765" s="27">
        <f t="shared" si="209"/>
        <v>93.100443723717078</v>
      </c>
      <c r="AQ765" s="27">
        <f t="shared" si="209"/>
        <v>94.3495525003203</v>
      </c>
      <c r="AR765" s="27">
        <f t="shared" si="209"/>
        <v>95.645946229187999</v>
      </c>
      <c r="AS765" s="27">
        <f t="shared" si="209"/>
        <v>97.049612256350315</v>
      </c>
      <c r="AT765" s="27">
        <f t="shared" si="209"/>
        <v>97.880768544713618</v>
      </c>
      <c r="AU765" s="27">
        <f t="shared" si="209"/>
        <v>98.622364350630747</v>
      </c>
      <c r="AV765" s="27">
        <f t="shared" si="209"/>
        <v>99.375096543856301</v>
      </c>
      <c r="AW765" s="27">
        <f t="shared" si="209"/>
        <v>100.10276018423386</v>
      </c>
      <c r="AY765" s="79"/>
      <c r="AZ765" s="79"/>
    </row>
    <row r="766" spans="1:52" x14ac:dyDescent="0.25">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57.946563542689915</v>
      </c>
      <c r="T766" s="27">
        <f t="shared" si="210"/>
        <v>58.716491906095996</v>
      </c>
      <c r="U766" s="27">
        <f t="shared" si="210"/>
        <v>59.345210876720344</v>
      </c>
      <c r="V766" s="27">
        <f t="shared" si="210"/>
        <v>59.932000491447013</v>
      </c>
      <c r="W766" s="27">
        <f t="shared" si="210"/>
        <v>60.568782881291369</v>
      </c>
      <c r="X766" s="27">
        <f t="shared" si="210"/>
        <v>61.179914409565484</v>
      </c>
      <c r="Y766" s="27">
        <f t="shared" si="210"/>
        <v>61.702685422710431</v>
      </c>
      <c r="Z766" s="27">
        <f t="shared" si="210"/>
        <v>62.208835973255823</v>
      </c>
      <c r="AA766" s="27">
        <f t="shared" si="209"/>
        <v>62.712057716984084</v>
      </c>
      <c r="AB766" s="27">
        <f t="shared" si="209"/>
        <v>63.365421092837678</v>
      </c>
      <c r="AC766" s="27">
        <f t="shared" si="209"/>
        <v>63.926499295247297</v>
      </c>
      <c r="AD766" s="27">
        <f t="shared" si="209"/>
        <v>64.600269078893959</v>
      </c>
      <c r="AE766" s="27">
        <f t="shared" si="209"/>
        <v>65.300866564086249</v>
      </c>
      <c r="AF766" s="27">
        <f t="shared" si="209"/>
        <v>66.129648153207768</v>
      </c>
      <c r="AG766" s="27">
        <f t="shared" si="209"/>
        <v>67.022810038941756</v>
      </c>
      <c r="AH766" s="27">
        <f t="shared" si="209"/>
        <v>67.722528396379261</v>
      </c>
      <c r="AI766" s="27">
        <f t="shared" si="209"/>
        <v>68.42210505613923</v>
      </c>
      <c r="AJ766" s="27">
        <f t="shared" si="209"/>
        <v>69.191056024570585</v>
      </c>
      <c r="AK766" s="27">
        <f t="shared" si="209"/>
        <v>69.95456736292256</v>
      </c>
      <c r="AL766" s="27">
        <f t="shared" si="209"/>
        <v>70.793679621448376</v>
      </c>
      <c r="AM766" s="27">
        <f t="shared" si="209"/>
        <v>71.608627679106391</v>
      </c>
      <c r="AN766" s="27">
        <f t="shared" si="209"/>
        <v>72.546207783948418</v>
      </c>
      <c r="AO766" s="27">
        <f t="shared" si="209"/>
        <v>73.492823156585331</v>
      </c>
      <c r="AP766" s="27">
        <f t="shared" si="209"/>
        <v>74.463276136393532</v>
      </c>
      <c r="AQ766" s="27">
        <f t="shared" si="209"/>
        <v>75.462334014491503</v>
      </c>
      <c r="AR766" s="27">
        <f t="shared" si="209"/>
        <v>76.499211180196937</v>
      </c>
      <c r="AS766" s="27">
        <f t="shared" si="209"/>
        <v>77.621886505934782</v>
      </c>
      <c r="AT766" s="27">
        <f t="shared" si="209"/>
        <v>78.28665906487727</v>
      </c>
      <c r="AU766" s="27">
        <f t="shared" si="209"/>
        <v>78.879799667315993</v>
      </c>
      <c r="AV766" s="27">
        <f t="shared" si="209"/>
        <v>79.481847336683103</v>
      </c>
      <c r="AW766" s="27">
        <f t="shared" si="209"/>
        <v>80.063844762481011</v>
      </c>
      <c r="AY766" s="79"/>
      <c r="AZ766" s="79"/>
    </row>
    <row r="767" spans="1:52" x14ac:dyDescent="0.25">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26.199874403761022</v>
      </c>
      <c r="T767" s="27">
        <f t="shared" si="209"/>
        <v>26.54798868678095</v>
      </c>
      <c r="U767" s="27">
        <f t="shared" si="209"/>
        <v>26.832256761685592</v>
      </c>
      <c r="V767" s="27">
        <f t="shared" si="209"/>
        <v>27.09756695900116</v>
      </c>
      <c r="W767" s="27">
        <f t="shared" si="209"/>
        <v>27.385480816466714</v>
      </c>
      <c r="X767" s="27">
        <f t="shared" si="209"/>
        <v>27.661796930935942</v>
      </c>
      <c r="Y767" s="27">
        <f t="shared" si="209"/>
        <v>27.898161851458521</v>
      </c>
      <c r="Z767" s="27">
        <f t="shared" si="209"/>
        <v>28.127012020354464</v>
      </c>
      <c r="AA767" s="27">
        <f t="shared" si="209"/>
        <v>28.354537962824008</v>
      </c>
      <c r="AB767" s="27">
        <f t="shared" si="209"/>
        <v>28.649948723028462</v>
      </c>
      <c r="AC767" s="27">
        <f t="shared" si="209"/>
        <v>28.90363380002168</v>
      </c>
      <c r="AD767" s="27">
        <f t="shared" si="209"/>
        <v>29.20827108356977</v>
      </c>
      <c r="AE767" s="27">
        <f t="shared" si="209"/>
        <v>29.525038204817712</v>
      </c>
      <c r="AF767" s="27">
        <f t="shared" si="209"/>
        <v>29.899762299148801</v>
      </c>
      <c r="AG767" s="27">
        <f t="shared" si="209"/>
        <v>30.303595206534538</v>
      </c>
      <c r="AH767" s="27">
        <f t="shared" si="209"/>
        <v>30.619964840246517</v>
      </c>
      <c r="AI767" s="27">
        <f t="shared" si="209"/>
        <v>30.936270406978018</v>
      </c>
      <c r="AJ767" s="27">
        <f t="shared" si="209"/>
        <v>31.283942772065036</v>
      </c>
      <c r="AK767" s="27">
        <f t="shared" si="209"/>
        <v>31.62915567077183</v>
      </c>
      <c r="AL767" s="27">
        <f t="shared" si="209"/>
        <v>32.0085506588428</v>
      </c>
      <c r="AM767" s="27">
        <f t="shared" si="209"/>
        <v>32.377020080510903</v>
      </c>
      <c r="AN767" s="27">
        <f t="shared" si="209"/>
        <v>32.800936176453838</v>
      </c>
      <c r="AO767" s="27">
        <f t="shared" si="209"/>
        <v>33.228937465149492</v>
      </c>
      <c r="AP767" s="27">
        <f t="shared" si="209"/>
        <v>33.667716654652232</v>
      </c>
      <c r="AQ767" s="27">
        <f t="shared" si="209"/>
        <v>34.119429220988827</v>
      </c>
      <c r="AR767" s="27">
        <f t="shared" si="209"/>
        <v>34.588241344655088</v>
      </c>
      <c r="AS767" s="27">
        <f t="shared" si="209"/>
        <v>35.095846122785957</v>
      </c>
      <c r="AT767" s="27">
        <f t="shared" si="209"/>
        <v>35.396415414328644</v>
      </c>
      <c r="AU767" s="27">
        <f t="shared" si="209"/>
        <v>35.664597137930201</v>
      </c>
      <c r="AV767" s="27">
        <f t="shared" si="209"/>
        <v>35.9368060897324</v>
      </c>
      <c r="AW767" s="27">
        <f t="shared" si="209"/>
        <v>36.199949553761705</v>
      </c>
      <c r="AY767" s="79"/>
      <c r="AZ767" s="79"/>
    </row>
    <row r="768" spans="1:52" x14ac:dyDescent="0.25">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367.29937998549639</v>
      </c>
      <c r="T768" s="27">
        <f t="shared" si="209"/>
        <v>374.39027995025685</v>
      </c>
      <c r="U768" s="27">
        <f t="shared" si="209"/>
        <v>378.08201548869761</v>
      </c>
      <c r="V768" s="27">
        <f t="shared" si="209"/>
        <v>380.61774537395928</v>
      </c>
      <c r="W768" s="27">
        <f t="shared" si="209"/>
        <v>383.77989521502451</v>
      </c>
      <c r="X768" s="27">
        <f t="shared" si="209"/>
        <v>386.12523393248665</v>
      </c>
      <c r="Y768" s="27">
        <f t="shared" si="209"/>
        <v>386.95643782005646</v>
      </c>
      <c r="Z768" s="27">
        <f t="shared" si="209"/>
        <v>387.65918830118983</v>
      </c>
      <c r="AA768" s="27">
        <f t="shared" si="209"/>
        <v>388.49776942220768</v>
      </c>
      <c r="AB768" s="27">
        <f t="shared" si="209"/>
        <v>392.18321030752833</v>
      </c>
      <c r="AC768" s="27">
        <f t="shared" si="209"/>
        <v>394.38010154969788</v>
      </c>
      <c r="AD768" s="27">
        <f t="shared" si="209"/>
        <v>395.06686480786141</v>
      </c>
      <c r="AE768" s="27">
        <f t="shared" si="209"/>
        <v>395.93122027386613</v>
      </c>
      <c r="AF768" s="27">
        <f t="shared" si="209"/>
        <v>398.59601636852102</v>
      </c>
      <c r="AG768" s="27">
        <f t="shared" si="209"/>
        <v>401.90994539704189</v>
      </c>
      <c r="AH768" s="27">
        <f t="shared" si="209"/>
        <v>401.81503378596199</v>
      </c>
      <c r="AI768" s="27">
        <f t="shared" si="209"/>
        <v>401.42815777895129</v>
      </c>
      <c r="AJ768" s="27">
        <f t="shared" si="209"/>
        <v>401.7813582877065</v>
      </c>
      <c r="AK768" s="27">
        <f t="shared" si="209"/>
        <v>401.72821381507623</v>
      </c>
      <c r="AL768" s="27">
        <f t="shared" si="209"/>
        <v>402.4182008975921</v>
      </c>
      <c r="AM768" s="27">
        <f t="shared" si="209"/>
        <v>402.41125512656032</v>
      </c>
      <c r="AN768" s="27">
        <f t="shared" si="209"/>
        <v>405.74913704895249</v>
      </c>
      <c r="AO768" s="27">
        <f t="shared" si="209"/>
        <v>408.87066423718124</v>
      </c>
      <c r="AP768" s="27">
        <f t="shared" si="209"/>
        <v>411.96446899942566</v>
      </c>
      <c r="AQ768" s="27">
        <f t="shared" si="209"/>
        <v>415.076640787023</v>
      </c>
      <c r="AR768" s="27">
        <f t="shared" si="209"/>
        <v>418.30306896107567</v>
      </c>
      <c r="AS768" s="27">
        <f t="shared" si="209"/>
        <v>422.19081741674233</v>
      </c>
      <c r="AT768" s="27">
        <f t="shared" si="209"/>
        <v>420.26074518236015</v>
      </c>
      <c r="AU768" s="27">
        <f t="shared" si="209"/>
        <v>417.33191079968799</v>
      </c>
      <c r="AV768" s="27">
        <f t="shared" si="209"/>
        <v>414.37000341411897</v>
      </c>
      <c r="AW768" s="27">
        <f t="shared" si="209"/>
        <v>411.04939658180723</v>
      </c>
      <c r="AY768" s="79"/>
      <c r="AZ768" s="79"/>
    </row>
    <row r="769" spans="1:52" x14ac:dyDescent="0.25">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258.644557829505</v>
      </c>
      <c r="T769" s="27">
        <f t="shared" si="209"/>
        <v>263.63782159725537</v>
      </c>
      <c r="U769" s="27">
        <f t="shared" si="209"/>
        <v>266.23746471672149</v>
      </c>
      <c r="V769" s="27">
        <f t="shared" si="209"/>
        <v>268.02307278111425</v>
      </c>
      <c r="W769" s="27">
        <f t="shared" si="209"/>
        <v>270.24979270496834</v>
      </c>
      <c r="X769" s="27">
        <f t="shared" si="209"/>
        <v>271.90133128246976</v>
      </c>
      <c r="Y769" s="27">
        <f t="shared" si="209"/>
        <v>272.48664771283012</v>
      </c>
      <c r="Z769" s="27">
        <f t="shared" si="209"/>
        <v>272.98150993520676</v>
      </c>
      <c r="AA769" s="27">
        <f t="shared" si="209"/>
        <v>273.57202125939796</v>
      </c>
      <c r="AB769" s="27">
        <f t="shared" si="209"/>
        <v>276.16723181550663</v>
      </c>
      <c r="AC769" s="27">
        <f t="shared" si="209"/>
        <v>277.71423677901322</v>
      </c>
      <c r="AD769" s="27">
        <f t="shared" si="209"/>
        <v>278.19784113262864</v>
      </c>
      <c r="AE769" s="27">
        <f t="shared" si="209"/>
        <v>278.80650221264779</v>
      </c>
      <c r="AF769" s="27">
        <f t="shared" si="209"/>
        <v>280.682996008077</v>
      </c>
      <c r="AG769" s="27">
        <f t="shared" si="209"/>
        <v>283.0165956680982</v>
      </c>
      <c r="AH769" s="27">
        <f t="shared" si="209"/>
        <v>282.94976089238577</v>
      </c>
      <c r="AI769" s="27">
        <f t="shared" si="209"/>
        <v>282.6773308823702</v>
      </c>
      <c r="AJ769" s="27">
        <f t="shared" si="209"/>
        <v>282.92604730932356</v>
      </c>
      <c r="AK769" s="27">
        <f t="shared" si="209"/>
        <v>282.88862408082514</v>
      </c>
      <c r="AL769" s="27">
        <f t="shared" si="209"/>
        <v>283.37449858426822</v>
      </c>
      <c r="AM769" s="27">
        <f t="shared" si="209"/>
        <v>283.36960751726616</v>
      </c>
      <c r="AN769" s="27">
        <f t="shared" si="209"/>
        <v>285.72007430525349</v>
      </c>
      <c r="AO769" s="27">
        <f t="shared" si="209"/>
        <v>287.91818860477679</v>
      </c>
      <c r="AP769" s="27">
        <f t="shared" si="209"/>
        <v>290.09678135049057</v>
      </c>
      <c r="AQ769" s="27">
        <f t="shared" si="209"/>
        <v>292.28830777213687</v>
      </c>
      <c r="AR769" s="27">
        <f t="shared" si="209"/>
        <v>294.56029115658873</v>
      </c>
      <c r="AS769" s="27">
        <f t="shared" si="209"/>
        <v>297.29796248156612</v>
      </c>
      <c r="AT769" s="27">
        <f t="shared" si="209"/>
        <v>295.93884589481746</v>
      </c>
      <c r="AU769" s="27">
        <f t="shared" si="209"/>
        <v>293.87642184745857</v>
      </c>
      <c r="AV769" s="27">
        <f t="shared" si="209"/>
        <v>291.79070848169499</v>
      </c>
      <c r="AW769" s="27">
        <f t="shared" si="209"/>
        <v>289.45240645161033</v>
      </c>
      <c r="AY769" s="79"/>
      <c r="AZ769" s="79"/>
    </row>
    <row r="770" spans="1:52" x14ac:dyDescent="0.25">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34.963976395761406</v>
      </c>
      <c r="T770" s="27">
        <f t="shared" si="209"/>
        <v>36.497612487541794</v>
      </c>
      <c r="U770" s="27">
        <f t="shared" si="209"/>
        <v>37.733305691645874</v>
      </c>
      <c r="V770" s="27">
        <f t="shared" si="209"/>
        <v>38.877531015162873</v>
      </c>
      <c r="W770" s="27">
        <f t="shared" si="209"/>
        <v>40.109336867070091</v>
      </c>
      <c r="X770" s="27">
        <f t="shared" si="209"/>
        <v>41.279815018110689</v>
      </c>
      <c r="Y770" s="27">
        <f t="shared" si="209"/>
        <v>42.307713439261846</v>
      </c>
      <c r="Z770" s="27">
        <f t="shared" si="209"/>
        <v>43.337638673567746</v>
      </c>
      <c r="AA770" s="27">
        <f t="shared" si="209"/>
        <v>44.399551439206782</v>
      </c>
      <c r="AB770" s="27">
        <f t="shared" si="209"/>
        <v>45.81186523573659</v>
      </c>
      <c r="AC770" s="27">
        <f t="shared" si="209"/>
        <v>47.079649204126177</v>
      </c>
      <c r="AD770" s="27">
        <f t="shared" si="209"/>
        <v>48.725639989018426</v>
      </c>
      <c r="AE770" s="27">
        <f t="shared" si="209"/>
        <v>50.454759475729148</v>
      </c>
      <c r="AF770" s="27">
        <f t="shared" si="209"/>
        <v>52.486360439556769</v>
      </c>
      <c r="AG770" s="27">
        <f t="shared" si="209"/>
        <v>54.691251862588167</v>
      </c>
      <c r="AH770" s="27">
        <f t="shared" si="209"/>
        <v>56.512452453059495</v>
      </c>
      <c r="AI770" s="27">
        <f t="shared" si="209"/>
        <v>58.360185924306009</v>
      </c>
      <c r="AJ770" s="27">
        <f t="shared" si="209"/>
        <v>60.389335908393399</v>
      </c>
      <c r="AK770" s="27">
        <f t="shared" si="209"/>
        <v>62.437293405330678</v>
      </c>
      <c r="AL770" s="27">
        <f t="shared" si="209"/>
        <v>64.687328166127415</v>
      </c>
      <c r="AM770" s="27">
        <f t="shared" si="209"/>
        <v>66.917440313314131</v>
      </c>
      <c r="AN770" s="27">
        <f t="shared" si="209"/>
        <v>69.376253099010469</v>
      </c>
      <c r="AO770" s="27">
        <f t="shared" si="209"/>
        <v>71.889327005864232</v>
      </c>
      <c r="AP770" s="27">
        <f t="shared" si="209"/>
        <v>74.49206773188557</v>
      </c>
      <c r="AQ770" s="27">
        <f t="shared" si="209"/>
        <v>77.197338817748658</v>
      </c>
      <c r="AR770" s="27">
        <f t="shared" si="209"/>
        <v>80.028789551630112</v>
      </c>
      <c r="AS770" s="27">
        <f t="shared" si="209"/>
        <v>83.101338963756518</v>
      </c>
      <c r="AT770" s="27">
        <f t="shared" si="209"/>
        <v>85.119790686428615</v>
      </c>
      <c r="AU770" s="27">
        <f t="shared" si="209"/>
        <v>86.99211656376653</v>
      </c>
      <c r="AV770" s="27">
        <f t="shared" si="209"/>
        <v>88.910503904639995</v>
      </c>
      <c r="AW770" s="27">
        <f t="shared" si="209"/>
        <v>90.805264059143951</v>
      </c>
      <c r="AY770" s="79"/>
      <c r="AZ770" s="79"/>
    </row>
    <row r="771" spans="1:52" x14ac:dyDescent="0.25">
      <c r="A771" s="95" t="str">
        <f t="shared" si="176"/>
        <v>BD Sheep</v>
      </c>
      <c r="B771" s="95" t="s">
        <v>1228</v>
      </c>
      <c r="C771" s="95" t="s">
        <v>152</v>
      </c>
      <c r="D771" t="s">
        <v>15</v>
      </c>
      <c r="E771" t="s">
        <v>16</v>
      </c>
      <c r="F771" t="s">
        <v>18</v>
      </c>
      <c r="G771" t="s">
        <v>122</v>
      </c>
      <c r="H771" t="s">
        <v>1020</v>
      </c>
      <c r="I771" t="s">
        <v>121</v>
      </c>
      <c r="J771" t="s">
        <v>286</v>
      </c>
      <c r="K771" s="27">
        <f t="shared" si="210"/>
        <v>132.5903429327976</v>
      </c>
      <c r="L771" s="27">
        <f t="shared" si="209"/>
        <v>132.66203410931632</v>
      </c>
      <c r="M771" s="27">
        <f t="shared" si="209"/>
        <v>132.83344502276299</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135.15163149297337</v>
      </c>
      <c r="T771" s="27">
        <f t="shared" si="209"/>
        <v>135.73297226938038</v>
      </c>
      <c r="U771" s="27">
        <f t="shared" si="209"/>
        <v>136.37634861220499</v>
      </c>
      <c r="V771" s="27">
        <f t="shared" si="209"/>
        <v>137.05142671760032</v>
      </c>
      <c r="W771" s="27">
        <f t="shared" si="209"/>
        <v>137.76463297256313</v>
      </c>
      <c r="X771" s="27">
        <f t="shared" si="209"/>
        <v>138.51148304631639</v>
      </c>
      <c r="Y771" s="27">
        <f t="shared" si="209"/>
        <v>139.2033811270056</v>
      </c>
      <c r="Z771" s="27">
        <f t="shared" si="209"/>
        <v>139.83981681448427</v>
      </c>
      <c r="AA771" s="27">
        <f t="shared" si="209"/>
        <v>140.41803750246495</v>
      </c>
      <c r="AB771" s="27">
        <f t="shared" si="209"/>
        <v>140.94146440662465</v>
      </c>
      <c r="AC771" s="27">
        <f t="shared" si="209"/>
        <v>141.39689553734058</v>
      </c>
      <c r="AD771" s="27">
        <f t="shared" si="209"/>
        <v>141.84722228245158</v>
      </c>
      <c r="AE771" s="27">
        <f t="shared" si="209"/>
        <v>142.28742938202578</v>
      </c>
      <c r="AF771" s="27">
        <f t="shared" si="209"/>
        <v>142.72055070047261</v>
      </c>
      <c r="AG771" s="27">
        <f t="shared" si="209"/>
        <v>143.14265299866611</v>
      </c>
      <c r="AH771" s="27">
        <f t="shared" si="209"/>
        <v>143.54160981901757</v>
      </c>
      <c r="AI771" s="27">
        <f t="shared" si="209"/>
        <v>143.93152461477476</v>
      </c>
      <c r="AJ771" s="27">
        <f t="shared" si="209"/>
        <v>144.31443145146557</v>
      </c>
      <c r="AK771" s="27">
        <f t="shared" si="209"/>
        <v>144.68626708215652</v>
      </c>
      <c r="AL771" s="27">
        <f t="shared" si="209"/>
        <v>145.04964158167502</v>
      </c>
      <c r="AM771" s="27">
        <f t="shared" si="209"/>
        <v>145.39951303697748</v>
      </c>
      <c r="AN771" s="27">
        <f t="shared" si="209"/>
        <v>145.74335361468056</v>
      </c>
      <c r="AO771" s="27">
        <f t="shared" si="209"/>
        <v>146.0756333051672</v>
      </c>
      <c r="AP771" s="27">
        <f t="shared" si="209"/>
        <v>146.39631456756203</v>
      </c>
      <c r="AQ771" s="27">
        <f t="shared" si="209"/>
        <v>146.70496316828388</v>
      </c>
      <c r="AR771" s="27">
        <f t="shared" si="209"/>
        <v>147.00136257162529</v>
      </c>
      <c r="AS771" s="27">
        <f t="shared" si="209"/>
        <v>147.28908217664724</v>
      </c>
      <c r="AT771" s="27">
        <f t="shared" si="209"/>
        <v>147.54449688857525</v>
      </c>
      <c r="AU771" s="27">
        <f t="shared" si="209"/>
        <v>147.78351401598343</v>
      </c>
      <c r="AV771" s="27">
        <f t="shared" si="209"/>
        <v>148.00907150542642</v>
      </c>
      <c r="AW771" s="27">
        <f t="shared" si="209"/>
        <v>148.2194787996113</v>
      </c>
      <c r="AY771" s="79"/>
      <c r="AZ771" s="79"/>
    </row>
    <row r="772" spans="1:52" x14ac:dyDescent="0.25">
      <c r="A772" s="95" t="str">
        <f t="shared" si="176"/>
        <v>BD Sheep</v>
      </c>
      <c r="B772" s="95" t="s">
        <v>1228</v>
      </c>
      <c r="C772" s="95" t="s">
        <v>152</v>
      </c>
      <c r="D772" t="s">
        <v>15</v>
      </c>
      <c r="E772" t="s">
        <v>16</v>
      </c>
      <c r="F772" t="s">
        <v>18</v>
      </c>
      <c r="G772" t="s">
        <v>123</v>
      </c>
      <c r="H772" t="s">
        <v>1020</v>
      </c>
      <c r="I772" t="s">
        <v>121</v>
      </c>
      <c r="J772" t="s">
        <v>286</v>
      </c>
      <c r="K772" s="27">
        <f t="shared" si="210"/>
        <v>14.369321450610601</v>
      </c>
      <c r="L772" s="27">
        <f t="shared" si="209"/>
        <v>14.377090896995487</v>
      </c>
      <c r="M772" s="27">
        <f t="shared" si="209"/>
        <v>14.39566735181849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14.646898066183509</v>
      </c>
      <c r="T772" s="27">
        <f t="shared" si="211"/>
        <v>14.709900184616627</v>
      </c>
      <c r="U772" s="27">
        <f t="shared" si="211"/>
        <v>14.779625334120546</v>
      </c>
      <c r="V772" s="27">
        <f t="shared" si="211"/>
        <v>14.852786124613493</v>
      </c>
      <c r="W772" s="27">
        <f t="shared" si="211"/>
        <v>14.930079008178485</v>
      </c>
      <c r="X772" s="27">
        <f t="shared" si="211"/>
        <v>15.011018000776245</v>
      </c>
      <c r="Y772" s="27">
        <f t="shared" si="211"/>
        <v>15.086001636179642</v>
      </c>
      <c r="Z772" s="27">
        <f t="shared" si="211"/>
        <v>15.154974600377015</v>
      </c>
      <c r="AA772" s="27">
        <f t="shared" si="211"/>
        <v>15.217638582920591</v>
      </c>
      <c r="AB772" s="27">
        <f t="shared" si="211"/>
        <v>15.27436435400922</v>
      </c>
      <c r="AC772" s="27">
        <f t="shared" si="211"/>
        <v>15.323721163646475</v>
      </c>
      <c r="AD772" s="27">
        <f t="shared" si="211"/>
        <v>15.372524791536531</v>
      </c>
      <c r="AE772" s="27">
        <f t="shared" si="211"/>
        <v>15.420231714821497</v>
      </c>
      <c r="AF772" s="27">
        <f t="shared" si="211"/>
        <v>15.467170724965168</v>
      </c>
      <c r="AG772" s="27">
        <f t="shared" si="211"/>
        <v>15.512915561833548</v>
      </c>
      <c r="AH772" s="27">
        <f t="shared" si="211"/>
        <v>15.556152034941164</v>
      </c>
      <c r="AI772" s="27">
        <f t="shared" si="211"/>
        <v>15.59840858933762</v>
      </c>
      <c r="AJ772" s="27">
        <f t="shared" si="211"/>
        <v>15.639905664466506</v>
      </c>
      <c r="AK772" s="27">
        <f t="shared" si="211"/>
        <v>15.680202910751605</v>
      </c>
      <c r="AL772" s="27">
        <f t="shared" si="211"/>
        <v>15.719583191962446</v>
      </c>
      <c r="AM772" s="27">
        <f t="shared" si="211"/>
        <v>15.757500096741722</v>
      </c>
      <c r="AN772" s="27">
        <f t="shared" si="211"/>
        <v>15.794763412300707</v>
      </c>
      <c r="AO772" s="27">
        <f t="shared" si="211"/>
        <v>15.830773830393765</v>
      </c>
      <c r="AP772" s="27">
        <f t="shared" si="211"/>
        <v>15.865527282572971</v>
      </c>
      <c r="AQ772" s="27">
        <f t="shared" si="211"/>
        <v>15.898976709288013</v>
      </c>
      <c r="AR772" s="27">
        <f t="shared" si="211"/>
        <v>15.93109864373795</v>
      </c>
      <c r="AS772" s="27">
        <f t="shared" si="211"/>
        <v>15.962279915320442</v>
      </c>
      <c r="AT772" s="27">
        <f t="shared" si="211"/>
        <v>15.989960182357452</v>
      </c>
      <c r="AU772" s="27">
        <f t="shared" si="211"/>
        <v>16.015863380584115</v>
      </c>
      <c r="AV772" s="27">
        <f t="shared" si="211"/>
        <v>16.040307906480258</v>
      </c>
      <c r="AW772" s="27">
        <f t="shared" si="211"/>
        <v>16.063110547900592</v>
      </c>
      <c r="AY772" s="79"/>
      <c r="AZ772" s="79"/>
    </row>
    <row r="773" spans="1:52" x14ac:dyDescent="0.25">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15.722377740059782</v>
      </c>
      <c r="T773" s="27">
        <f t="shared" si="211"/>
        <v>15.834367630628387</v>
      </c>
      <c r="U773" s="27">
        <f t="shared" si="211"/>
        <v>15.955637842097104</v>
      </c>
      <c r="V773" s="27">
        <f t="shared" si="211"/>
        <v>16.080909725931154</v>
      </c>
      <c r="W773" s="27">
        <f t="shared" si="211"/>
        <v>16.211380657417489</v>
      </c>
      <c r="X773" s="27">
        <f t="shared" si="211"/>
        <v>16.346321365102778</v>
      </c>
      <c r="Y773" s="27">
        <f t="shared" si="211"/>
        <v>16.47034507082871</v>
      </c>
      <c r="Z773" s="27">
        <f t="shared" si="211"/>
        <v>16.583510185205739</v>
      </c>
      <c r="AA773" s="27">
        <f t="shared" si="211"/>
        <v>16.68547569357975</v>
      </c>
      <c r="AB773" s="27">
        <f t="shared" si="211"/>
        <v>16.776963464218198</v>
      </c>
      <c r="AC773" s="27">
        <f t="shared" si="211"/>
        <v>16.855810068717236</v>
      </c>
      <c r="AD773" s="27">
        <f t="shared" si="211"/>
        <v>16.932979910801585</v>
      </c>
      <c r="AE773" s="27">
        <f t="shared" si="211"/>
        <v>17.007660011154073</v>
      </c>
      <c r="AF773" s="27">
        <f t="shared" si="211"/>
        <v>17.080422053016829</v>
      </c>
      <c r="AG773" s="27">
        <f t="shared" si="211"/>
        <v>17.15063599642793</v>
      </c>
      <c r="AH773" s="27">
        <f t="shared" si="211"/>
        <v>17.216272534196932</v>
      </c>
      <c r="AI773" s="27">
        <f t="shared" si="211"/>
        <v>17.279792138015079</v>
      </c>
      <c r="AJ773" s="27">
        <f t="shared" si="211"/>
        <v>17.341577796621088</v>
      </c>
      <c r="AK773" s="27">
        <f t="shared" si="211"/>
        <v>17.400970618238546</v>
      </c>
      <c r="AL773" s="27">
        <f t="shared" si="211"/>
        <v>17.458447345194678</v>
      </c>
      <c r="AM773" s="27">
        <f t="shared" si="211"/>
        <v>17.513182915700931</v>
      </c>
      <c r="AN773" s="27">
        <f t="shared" si="211"/>
        <v>17.566473155171398</v>
      </c>
      <c r="AO773" s="27">
        <f t="shared" si="211"/>
        <v>17.617407917590594</v>
      </c>
      <c r="AP773" s="27">
        <f t="shared" si="211"/>
        <v>17.666007841689598</v>
      </c>
      <c r="AQ773" s="27">
        <f t="shared" si="211"/>
        <v>17.712225410509799</v>
      </c>
      <c r="AR773" s="27">
        <f t="shared" si="211"/>
        <v>17.756048839799433</v>
      </c>
      <c r="AS773" s="27">
        <f t="shared" si="211"/>
        <v>17.798100301504366</v>
      </c>
      <c r="AT773" s="27">
        <f t="shared" si="211"/>
        <v>17.834443529113358</v>
      </c>
      <c r="AU773" s="27">
        <f t="shared" si="211"/>
        <v>17.867775366729134</v>
      </c>
      <c r="AV773" s="27">
        <f t="shared" si="211"/>
        <v>17.898609684634245</v>
      </c>
      <c r="AW773" s="27">
        <f t="shared" si="211"/>
        <v>17.926684999205985</v>
      </c>
      <c r="AY773" s="79"/>
      <c r="AZ773" s="79"/>
    </row>
    <row r="774" spans="1:52" x14ac:dyDescent="0.25">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22.864295641209335</v>
      </c>
      <c r="Q774" s="27">
        <f t="shared" si="211"/>
        <v>23.006172492556328</v>
      </c>
      <c r="R774" s="27">
        <f t="shared" si="211"/>
        <v>23.157535130977113</v>
      </c>
      <c r="S774" s="27">
        <f t="shared" si="211"/>
        <v>23.267506290092879</v>
      </c>
      <c r="T774" s="27">
        <f t="shared" si="211"/>
        <v>23.433239840470087</v>
      </c>
      <c r="U774" s="27">
        <f t="shared" si="211"/>
        <v>23.612707313825592</v>
      </c>
      <c r="V774" s="27">
        <f t="shared" si="211"/>
        <v>23.798096851799468</v>
      </c>
      <c r="W774" s="27">
        <f t="shared" si="211"/>
        <v>23.991180446992438</v>
      </c>
      <c r="X774" s="27">
        <f t="shared" si="211"/>
        <v>24.190878852460532</v>
      </c>
      <c r="Y774" s="27">
        <f t="shared" si="211"/>
        <v>24.374421214869628</v>
      </c>
      <c r="Z774" s="27">
        <f t="shared" si="211"/>
        <v>24.541893975931572</v>
      </c>
      <c r="AA774" s="27">
        <f t="shared" si="211"/>
        <v>24.692792468938759</v>
      </c>
      <c r="AB774" s="27">
        <f t="shared" si="211"/>
        <v>24.828184984879453</v>
      </c>
      <c r="AC774" s="27">
        <f t="shared" si="211"/>
        <v>24.944869871635447</v>
      </c>
      <c r="AD774" s="27">
        <f t="shared" si="211"/>
        <v>25.059073322016115</v>
      </c>
      <c r="AE774" s="27">
        <f t="shared" si="211"/>
        <v>25.169592210025591</v>
      </c>
      <c r="AF774" s="27">
        <f t="shared" si="211"/>
        <v>25.277272568220265</v>
      </c>
      <c r="AG774" s="27">
        <f t="shared" si="211"/>
        <v>25.381182002084557</v>
      </c>
      <c r="AH774" s="27">
        <f t="shared" si="211"/>
        <v>25.47831734513823</v>
      </c>
      <c r="AI774" s="27">
        <f t="shared" si="211"/>
        <v>25.572319843094832</v>
      </c>
      <c r="AJ774" s="27">
        <f t="shared" si="211"/>
        <v>25.663756280001568</v>
      </c>
      <c r="AK774" s="27">
        <f t="shared" si="211"/>
        <v>25.751651563616939</v>
      </c>
      <c r="AL774" s="27">
        <f t="shared" si="211"/>
        <v>25.836711223682116</v>
      </c>
      <c r="AM774" s="27">
        <f t="shared" si="211"/>
        <v>25.917714253382961</v>
      </c>
      <c r="AN774" s="27">
        <f t="shared" si="211"/>
        <v>25.996578341409567</v>
      </c>
      <c r="AO774" s="27">
        <f t="shared" si="211"/>
        <v>26.071956565019693</v>
      </c>
      <c r="AP774" s="27">
        <f t="shared" si="211"/>
        <v>26.143879467418255</v>
      </c>
      <c r="AQ774" s="27">
        <f t="shared" si="211"/>
        <v>26.212276728380683</v>
      </c>
      <c r="AR774" s="27">
        <f t="shared" si="211"/>
        <v>26.277130908423185</v>
      </c>
      <c r="AS774" s="27">
        <f t="shared" si="211"/>
        <v>26.339362758204672</v>
      </c>
      <c r="AT774" s="27">
        <f t="shared" si="211"/>
        <v>26.393147007061629</v>
      </c>
      <c r="AU774" s="27">
        <f t="shared" si="211"/>
        <v>26.442474707630055</v>
      </c>
      <c r="AV774" s="27">
        <f t="shared" si="211"/>
        <v>26.488106335216514</v>
      </c>
      <c r="AW774" s="27">
        <f t="shared" si="211"/>
        <v>26.529654920881757</v>
      </c>
      <c r="AY774" s="79"/>
      <c r="AZ774" s="79"/>
    </row>
    <row r="775" spans="1:52" x14ac:dyDescent="0.25">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5.5483103177944022</v>
      </c>
      <c r="S775" s="27">
        <f t="shared" si="211"/>
        <v>5.2594752763681871</v>
      </c>
      <c r="T775" s="27">
        <f t="shared" si="211"/>
        <v>5.3200773987468288</v>
      </c>
      <c r="U775" s="27">
        <f t="shared" si="211"/>
        <v>5.3545163749368081</v>
      </c>
      <c r="V775" s="27">
        <f t="shared" si="211"/>
        <v>5.3801734099945513</v>
      </c>
      <c r="W775" s="27">
        <f t="shared" si="211"/>
        <v>5.4100424005182939</v>
      </c>
      <c r="X775" s="27">
        <f t="shared" si="211"/>
        <v>5.4334851067530554</v>
      </c>
      <c r="Y775" s="27">
        <f t="shared" si="211"/>
        <v>5.4482182607696963</v>
      </c>
      <c r="Z775" s="27">
        <f t="shared" si="211"/>
        <v>5.4645781472734996</v>
      </c>
      <c r="AA775" s="27">
        <f t="shared" si="211"/>
        <v>5.4846325540790337</v>
      </c>
      <c r="AB775" s="27">
        <f t="shared" si="211"/>
        <v>5.5291325404289164</v>
      </c>
      <c r="AC775" s="27">
        <f t="shared" si="211"/>
        <v>5.5654149310972549</v>
      </c>
      <c r="AD775" s="27">
        <f t="shared" si="211"/>
        <v>5.617075468057485</v>
      </c>
      <c r="AE775" s="27">
        <f t="shared" si="211"/>
        <v>5.6725961228803161</v>
      </c>
      <c r="AF775" s="27">
        <f t="shared" si="211"/>
        <v>5.7452958261110387</v>
      </c>
      <c r="AG775" s="27">
        <f t="shared" si="211"/>
        <v>5.8266619535507118</v>
      </c>
      <c r="AH775" s="27">
        <f t="shared" si="211"/>
        <v>5.8832676592940976</v>
      </c>
      <c r="AI775" s="27">
        <f t="shared" si="211"/>
        <v>5.9400353043652414</v>
      </c>
      <c r="AJ775" s="27">
        <f t="shared" si="211"/>
        <v>6.0059494822867201</v>
      </c>
      <c r="AK775" s="27">
        <f t="shared" si="211"/>
        <v>6.071414002819111</v>
      </c>
      <c r="AL775" s="27">
        <f t="shared" si="211"/>
        <v>6.1467944588042647</v>
      </c>
      <c r="AM775" s="27">
        <f t="shared" si="211"/>
        <v>6.2194412555818364</v>
      </c>
      <c r="AN775" s="27">
        <f t="shared" si="211"/>
        <v>6.307766252188495</v>
      </c>
      <c r="AO775" s="27">
        <f t="shared" si="211"/>
        <v>6.3974338322939595</v>
      </c>
      <c r="AP775" s="27">
        <f t="shared" si="211"/>
        <v>6.4903535752187125</v>
      </c>
      <c r="AQ775" s="27">
        <f t="shared" si="211"/>
        <v>6.5871606200362107</v>
      </c>
      <c r="AR775" s="27">
        <f t="shared" si="211"/>
        <v>6.68903218902632</v>
      </c>
      <c r="AS775" s="27">
        <f t="shared" si="211"/>
        <v>6.8017351840427605</v>
      </c>
      <c r="AT775" s="27">
        <f t="shared" si="211"/>
        <v>6.85860610660351</v>
      </c>
      <c r="AU775" s="27">
        <f t="shared" si="211"/>
        <v>6.9074844547049681</v>
      </c>
      <c r="AV775" s="27">
        <f t="shared" si="211"/>
        <v>6.9583121868742142</v>
      </c>
      <c r="AW775" s="27">
        <f t="shared" si="211"/>
        <v>7.0076128657995085</v>
      </c>
      <c r="AY775" s="79"/>
      <c r="AZ775" s="79"/>
    </row>
    <row r="776" spans="1:52" x14ac:dyDescent="0.25">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5">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1.8300977880312244</v>
      </c>
      <c r="M777" s="27">
        <f t="shared" si="211"/>
        <v>1.8309187348828144</v>
      </c>
      <c r="N777" s="27">
        <f t="shared" si="211"/>
        <v>1.8141094978660446</v>
      </c>
      <c r="O777" s="27">
        <f t="shared" si="211"/>
        <v>1.7866561368117295</v>
      </c>
      <c r="P777" s="27">
        <f t="shared" si="211"/>
        <v>1.7489975228040078</v>
      </c>
      <c r="Q777" s="27">
        <f t="shared" si="211"/>
        <v>1.721653192801009</v>
      </c>
      <c r="R777" s="27">
        <f t="shared" si="211"/>
        <v>1.6967284692901876</v>
      </c>
      <c r="S777" s="27">
        <f t="shared" si="211"/>
        <v>1.5128195936552193</v>
      </c>
      <c r="T777" s="27">
        <f t="shared" si="211"/>
        <v>1.5352610164525544</v>
      </c>
      <c r="U777" s="27">
        <f t="shared" si="211"/>
        <v>1.5434846686536063</v>
      </c>
      <c r="V777" s="27">
        <f t="shared" si="211"/>
        <v>1.5471028366184814</v>
      </c>
      <c r="W777" s="27">
        <f t="shared" si="211"/>
        <v>1.5535832373971232</v>
      </c>
      <c r="X777" s="27">
        <f t="shared" si="211"/>
        <v>1.5568584552116209</v>
      </c>
      <c r="Y777" s="27">
        <f t="shared" si="211"/>
        <v>1.5543203031401964</v>
      </c>
      <c r="Z777" s="27">
        <f t="shared" si="211"/>
        <v>1.5517629605676078</v>
      </c>
      <c r="AA777" s="27">
        <f t="shared" si="211"/>
        <v>1.5502733755592972</v>
      </c>
      <c r="AB777" s="27">
        <f t="shared" si="211"/>
        <v>1.5611227204151548</v>
      </c>
      <c r="AC777" s="27">
        <f t="shared" si="211"/>
        <v>1.5662213296531822</v>
      </c>
      <c r="AD777" s="27">
        <f t="shared" si="211"/>
        <v>1.5792100315820725</v>
      </c>
      <c r="AE777" s="27">
        <f t="shared" si="211"/>
        <v>1.5937061532018377</v>
      </c>
      <c r="AF777" s="27">
        <f t="shared" si="211"/>
        <v>1.6166540896150841</v>
      </c>
      <c r="AG777" s="27">
        <f t="shared" si="211"/>
        <v>1.6433256281808291</v>
      </c>
      <c r="AH777" s="27">
        <f t="shared" si="211"/>
        <v>1.656263047137543</v>
      </c>
      <c r="AI777" s="27">
        <f t="shared" si="211"/>
        <v>1.6687023432258052</v>
      </c>
      <c r="AJ777" s="27">
        <f t="shared" si="211"/>
        <v>1.68518294381154</v>
      </c>
      <c r="AK777" s="27">
        <f t="shared" si="211"/>
        <v>1.700726379992157</v>
      </c>
      <c r="AL777" s="27">
        <f t="shared" si="211"/>
        <v>1.7204782413845718</v>
      </c>
      <c r="AM777" s="27">
        <f t="shared" si="211"/>
        <v>1.7380422178102748</v>
      </c>
      <c r="AN777" s="27">
        <f t="shared" si="211"/>
        <v>1.7624468589343649</v>
      </c>
      <c r="AO777" s="27">
        <f t="shared" si="211"/>
        <v>1.7865245826546603</v>
      </c>
      <c r="AP777" s="27">
        <f t="shared" si="211"/>
        <v>1.8111496122526178</v>
      </c>
      <c r="AQ777" s="27">
        <f t="shared" si="211"/>
        <v>1.836555615306166</v>
      </c>
      <c r="AR777" s="27">
        <f t="shared" si="211"/>
        <v>1.8632157461195429</v>
      </c>
      <c r="AS777" s="27">
        <f t="shared" si="211"/>
        <v>1.8937319554191192</v>
      </c>
      <c r="AT777" s="27">
        <f t="shared" si="211"/>
        <v>1.8975352736813955</v>
      </c>
      <c r="AU777" s="27">
        <f t="shared" si="211"/>
        <v>1.8970542012830474</v>
      </c>
      <c r="AV777" s="27">
        <f t="shared" si="211"/>
        <v>1.8968343317409928</v>
      </c>
      <c r="AW777" s="27">
        <f t="shared" si="211"/>
        <v>1.8953089354639328</v>
      </c>
      <c r="AY777" s="79"/>
      <c r="AZ777" s="79"/>
    </row>
    <row r="778" spans="1:52" x14ac:dyDescent="0.25">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v>
      </c>
      <c r="M778" s="27">
        <f t="shared" si="211"/>
        <v>0.25369507454499329</v>
      </c>
      <c r="N778" s="27">
        <f t="shared" si="211"/>
        <v>0.25136595935447836</v>
      </c>
      <c r="O778" s="27">
        <f t="shared" si="211"/>
        <v>0.247561977044127</v>
      </c>
      <c r="P778" s="27">
        <f t="shared" si="211"/>
        <v>0.24234393830437836</v>
      </c>
      <c r="Q778" s="27">
        <f t="shared" si="211"/>
        <v>0.23855506351363695</v>
      </c>
      <c r="R778" s="27">
        <f t="shared" si="211"/>
        <v>0.23510145332951488</v>
      </c>
      <c r="S778" s="27">
        <f t="shared" si="211"/>
        <v>0.20961874073021136</v>
      </c>
      <c r="T778" s="27">
        <f t="shared" si="211"/>
        <v>0.21272826073292742</v>
      </c>
      <c r="U778" s="27">
        <f t="shared" si="211"/>
        <v>0.21386774334263015</v>
      </c>
      <c r="V778" s="27">
        <f t="shared" si="211"/>
        <v>0.21436908257417397</v>
      </c>
      <c r="W778" s="27">
        <f t="shared" si="211"/>
        <v>0.21526701743457846</v>
      </c>
      <c r="X778" s="27">
        <f t="shared" si="211"/>
        <v>0.21572083693610497</v>
      </c>
      <c r="Y778" s="27">
        <f t="shared" si="211"/>
        <v>0.2153691464614276</v>
      </c>
      <c r="Z778" s="27">
        <f t="shared" si="211"/>
        <v>0.21501479691973072</v>
      </c>
      <c r="AA778" s="27">
        <f t="shared" si="211"/>
        <v>0.21480839760089446</v>
      </c>
      <c r="AB778" s="27">
        <f t="shared" si="211"/>
        <v>0.21631170045073245</v>
      </c>
      <c r="AC778" s="27">
        <f t="shared" si="211"/>
        <v>0.21701817203031348</v>
      </c>
      <c r="AD778" s="27">
        <f t="shared" si="211"/>
        <v>0.21881790767194123</v>
      </c>
      <c r="AE778" s="27">
        <f t="shared" si="211"/>
        <v>0.2208265138349968</v>
      </c>
      <c r="AF778" s="27">
        <f t="shared" si="211"/>
        <v>0.22400621718725125</v>
      </c>
      <c r="AG778" s="27">
        <f t="shared" si="211"/>
        <v>0.22770186890338234</v>
      </c>
      <c r="AH778" s="27">
        <f t="shared" si="211"/>
        <v>0.2294944986930674</v>
      </c>
      <c r="AI778" s="27">
        <f t="shared" si="211"/>
        <v>0.23121810776881424</v>
      </c>
      <c r="AJ778" s="27">
        <f t="shared" si="211"/>
        <v>0.23350168656151898</v>
      </c>
      <c r="AK778" s="27">
        <f t="shared" si="211"/>
        <v>0.23565541033166734</v>
      </c>
      <c r="AL778" s="27">
        <f t="shared" si="211"/>
        <v>0.23839226033646654</v>
      </c>
      <c r="AM778" s="27">
        <f t="shared" si="211"/>
        <v>0.24082595344568603</v>
      </c>
      <c r="AN778" s="27">
        <f t="shared" si="211"/>
        <v>0.24420750016934012</v>
      </c>
      <c r="AO778" s="27">
        <f t="shared" si="211"/>
        <v>0.2475437486863914</v>
      </c>
      <c r="AP778" s="27">
        <f t="shared" si="211"/>
        <v>0.25095583279504319</v>
      </c>
      <c r="AQ778" s="27">
        <f t="shared" ref="AQ778:AW778" si="212">AQ1392</f>
        <v>0.25447612985452611</v>
      </c>
      <c r="AR778" s="27">
        <f t="shared" si="212"/>
        <v>0.25817020089395532</v>
      </c>
      <c r="AS778" s="27">
        <f t="shared" si="212"/>
        <v>0.26239857643328912</v>
      </c>
      <c r="AT778" s="27">
        <f t="shared" si="212"/>
        <v>0.26292557039084913</v>
      </c>
      <c r="AU778" s="27">
        <f t="shared" si="212"/>
        <v>0.26285891221774987</v>
      </c>
      <c r="AV778" s="27">
        <f t="shared" si="212"/>
        <v>0.26282844673678718</v>
      </c>
      <c r="AW778" s="27">
        <f t="shared" si="212"/>
        <v>0.26261708535037148</v>
      </c>
      <c r="AY778" s="79"/>
      <c r="AZ778" s="79"/>
    </row>
    <row r="779" spans="1:52" x14ac:dyDescent="0.25">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7.3720632988313213</v>
      </c>
      <c r="T779" s="93">
        <f>IF('Net zero activities &amp; levers'!$C$10="Off",'Activity data'!AM5*EF!$H18*kgtoGg,IF('Net zero activities &amp; levers'!$C$10="On",'Net zero Activity data'!AM5*'Net zero supporting data'!K190*kgtoGg,"ERROR"))</f>
        <v>7.4700149336407531</v>
      </c>
      <c r="U779" s="93">
        <f>IF('Net zero activities &amp; levers'!$C$10="Off",'Activity data'!AN5*EF!$H18*kgtoGg,IF('Net zero activities &amp; levers'!$C$10="On",'Net zero Activity data'!AN5*'Net zero supporting data'!L190*kgtoGg,"ERROR"))</f>
        <v>7.5500016621929005</v>
      </c>
      <c r="V779" s="93">
        <f>IF('Net zero activities &amp; levers'!$C$10="Off",'Activity data'!AO5*EF!$H18*kgtoGg,IF('Net zero activities &amp; levers'!$C$10="On",'Net zero Activity data'!AO5*'Net zero supporting data'!M190*kgtoGg,"ERROR"))</f>
        <v>7.6246540646546075</v>
      </c>
      <c r="W779" s="93">
        <f>IF('Net zero activities &amp; levers'!$C$10="Off",'Activity data'!AP5*EF!$H18*kgtoGg,IF('Net zero activities &amp; levers'!$C$10="On",'Net zero Activity data'!AP5*'Net zero supporting data'!N190*kgtoGg,"ERROR"))</f>
        <v>7.7056666355218217</v>
      </c>
      <c r="X779" s="93">
        <f>IF('Net zero activities &amp; levers'!$C$10="Off",'Activity data'!AQ5*EF!$H18*kgtoGg,IF('Net zero activities &amp; levers'!$C$10="On",'Net zero Activity data'!AQ5*'Net zero supporting data'!O190*kgtoGg,"ERROR"))</f>
        <v>7.7834158588563369</v>
      </c>
      <c r="Y779" s="93">
        <f>IF('Net zero activities &amp; levers'!$C$10="Off",'Activity data'!AR5*EF!$H18*kgtoGg,IF('Net zero activities &amp; levers'!$C$10="On",'Net zero Activity data'!AR5*'Net zero supporting data'!P190*kgtoGg,"ERROR"))</f>
        <v>7.8499237027056017</v>
      </c>
      <c r="Z779" s="93">
        <f>IF('Net zero activities &amp; levers'!$C$10="Off",'Activity data'!AS5*EF!$H18*kgtoGg,IF('Net zero activities &amp; levers'!$C$10="On",'Net zero Activity data'!AS5*'Net zero supporting data'!Q190*kgtoGg,"ERROR"))</f>
        <v>7.9143170621946428</v>
      </c>
      <c r="AA779" s="93">
        <f>IF('Net zero activities &amp; levers'!$C$10="Off",'Activity data'!AT5*EF!$H18*kgtoGg,IF('Net zero activities &amp; levers'!$C$10="On",'Net zero Activity data'!AT5*'Net zero supporting data'!R190*kgtoGg,"ERROR"))</f>
        <v>7.9783378137510308</v>
      </c>
      <c r="AB779" s="93">
        <f>IF('Net zero activities &amp; levers'!$C$10="Off",'Activity data'!AU5*EF!$H18*kgtoGg,IF('Net zero activities &amp; levers'!$C$10="On",'Net zero Activity data'!AU5*'Net zero supporting data'!S190*kgtoGg,"ERROR"))</f>
        <v>8.0614598466975114</v>
      </c>
      <c r="AC779" s="93">
        <f>IF('Net zero activities &amp; levers'!$C$10="Off",'Activity data'!AV5*EF!$H18*kgtoGg,IF('Net zero activities &amp; levers'!$C$10="On",'Net zero Activity data'!AV5*'Net zero supporting data'!T190*kgtoGg,"ERROR"))</f>
        <v>8.1328411982544679</v>
      </c>
      <c r="AD779" s="93">
        <f>IF('Net zero activities &amp; levers'!$C$10="Off",'Activity data'!AW5*EF!$H18*kgtoGg,IF('Net zero activities &amp; levers'!$C$10="On",'Net zero Activity data'!AW5*'Net zero supporting data'!U190*kgtoGg,"ERROR"))</f>
        <v>8.2185593701392197</v>
      </c>
      <c r="AE779" s="93">
        <f>IF('Net zero activities &amp; levers'!$C$10="Off",'Activity data'!AX5*EF!$H18*kgtoGg,IF('Net zero activities &amp; levers'!$C$10="On",'Net zero Activity data'!AX5*'Net zero supporting data'!V190*kgtoGg,"ERROR"))</f>
        <v>8.3076906091994029</v>
      </c>
      <c r="AF779" s="93">
        <f>IF('Net zero activities &amp; levers'!$C$10="Off",'Activity data'!AY5*EF!$H18*kgtoGg,IF('Net zero activities &amp; levers'!$C$10="On",'Net zero Activity data'!AY5*'Net zero supporting data'!W190*kgtoGg,"ERROR"))</f>
        <v>8.4131296544571725</v>
      </c>
      <c r="AG779" s="93">
        <f>IF('Net zero activities &amp; levers'!$C$10="Off",'Activity data'!AZ5*EF!$H18*kgtoGg,IF('Net zero activities &amp; levers'!$C$10="On",'Net zero Activity data'!AZ5*'Net zero supporting data'!X190*kgtoGg,"ERROR"))</f>
        <v>8.5267592738026519</v>
      </c>
      <c r="AH779" s="93">
        <f>IF('Net zero activities &amp; levers'!$C$10="Off",'Activity data'!BA5*EF!$H18*kgtoGg,IF('Net zero activities &amp; levers'!$C$10="On",'Net zero Activity data'!BA5*'Net zero supporting data'!Y190*kgtoGg,"ERROR"))</f>
        <v>8.6157786686902096</v>
      </c>
      <c r="AI779" s="93">
        <f>IF('Net zero activities &amp; levers'!$C$10="Off",'Activity data'!BB5*EF!$H18*kgtoGg,IF('Net zero activities &amp; levers'!$C$10="On",'Net zero Activity data'!BB5*'Net zero supporting data'!Z190*kgtoGg,"ERROR"))</f>
        <v>8.7047800365510639</v>
      </c>
      <c r="AJ779" s="93">
        <f>IF('Net zero activities &amp; levers'!$C$10="Off",'Activity data'!BC5*EF!$H18*kgtoGg,IF('Net zero activities &amp; levers'!$C$10="On",'Net zero Activity data'!BC5*'Net zero supporting data'!AA190*kgtoGg,"ERROR"))</f>
        <v>8.8026073254600501</v>
      </c>
      <c r="AK779" s="93">
        <f>IF('Net zero activities &amp; levers'!$C$10="Off",'Activity data'!BD5*EF!$H18*kgtoGg,IF('Net zero activities &amp; levers'!$C$10="On",'Net zero Activity data'!BD5*'Net zero supporting data'!AB190*kgtoGg,"ERROR"))</f>
        <v>8.8997425751036214</v>
      </c>
      <c r="AL779" s="93">
        <f>IF('Net zero activities &amp; levers'!$C$10="Off",'Activity data'!BE5*EF!$H18*kgtoGg,IF('Net zero activities &amp; levers'!$C$10="On",'Net zero Activity data'!BE5*'Net zero supporting data'!AC190*kgtoGg,"ERROR"))</f>
        <v>9.0064959062156582</v>
      </c>
      <c r="AM779" s="93">
        <f>IF('Net zero activities &amp; levers'!$C$10="Off",'Activity data'!BF5*EF!$H18*kgtoGg,IF('Net zero activities &amp; levers'!$C$10="On",'Net zero Activity data'!BF5*'Net zero supporting data'!AD190*kgtoGg,"ERROR"))</f>
        <v>9.1101750253732341</v>
      </c>
      <c r="AN779" s="93">
        <f>IF('Net zero activities &amp; levers'!$C$10="Off",'Activity data'!BG5*EF!$H18*kgtoGg,IF('Net zero activities &amp; levers'!$C$10="On",'Net zero Activity data'!BG5*'Net zero supporting data'!AE190*kgtoGg,"ERROR"))</f>
        <v>9.2294556083456527</v>
      </c>
      <c r="AO779" s="93">
        <f>IF('Net zero activities &amp; levers'!$C$10="Off",'Activity data'!BH5*EF!$H18*kgtoGg,IF('Net zero activities &amp; levers'!$C$10="On",'Net zero Activity data'!BH5*'Net zero supporting data'!AF190*kgtoGg,"ERROR"))</f>
        <v>9.3498856739108849</v>
      </c>
      <c r="AP779" s="93">
        <f>IF('Net zero activities &amp; levers'!$C$10="Off",'Activity data'!BI5*EF!$H18*kgtoGg,IF('Net zero activities &amp; levers'!$C$10="On",'Net zero Activity data'!BI5*'Net zero supporting data'!AG190*kgtoGg,"ERROR"))</f>
        <v>9.4733484016085328</v>
      </c>
      <c r="AQ779" s="93">
        <f>IF('Net zero activities &amp; levers'!$C$10="Off",'Activity data'!BJ5*EF!$H18*kgtoGg,IF('Net zero activities &amp; levers'!$C$10="On",'Net zero Activity data'!BJ5*'Net zero supporting data'!AH190*kgtoGg,"ERROR"))</f>
        <v>9.6004502945639025</v>
      </c>
      <c r="AR779" s="93">
        <f>IF('Net zero activities &amp; levers'!$C$10="Off",'Activity data'!BK5*EF!$H18*kgtoGg,IF('Net zero activities &amp; levers'!$C$10="On",'Net zero Activity data'!BK5*'Net zero supporting data'!AI190*kgtoGg,"ERROR"))</f>
        <v>9.7323636235236393</v>
      </c>
      <c r="AS779" s="93">
        <f>IF('Net zero activities &amp; levers'!$C$10="Off",'Activity data'!BL5*EF!$H18*kgtoGg,IF('Net zero activities &amp; levers'!$C$10="On",'Net zero Activity data'!BL5*'Net zero supporting data'!AJ190*kgtoGg,"ERROR"))</f>
        <v>9.8751923446656313</v>
      </c>
      <c r="AT779" s="93">
        <f>IF('Net zero activities &amp; levers'!$C$10="Off",'Activity data'!BM5*EF!$H18*kgtoGg,IF('Net zero activities &amp; levers'!$C$10="On",'Net zero Activity data'!BM5*'Net zero supporting data'!AK190*kgtoGg,"ERROR"))</f>
        <v>9.9597658738661945</v>
      </c>
      <c r="AU779" s="93">
        <f>IF('Net zero activities &amp; levers'!$C$10="Off",'Activity data'!BN5*EF!$H18*kgtoGg,IF('Net zero activities &amp; levers'!$C$10="On",'Net zero Activity data'!BN5*'Net zero supporting data'!AL190*kgtoGg,"ERROR"))</f>
        <v>10.035226260107457</v>
      </c>
      <c r="AV779" s="93">
        <f>IF('Net zero activities &amp; levers'!$C$10="Off",'Activity data'!BO5*EF!$H18*kgtoGg,IF('Net zero activities &amp; levers'!$C$10="On",'Net zero Activity data'!BO5*'Net zero supporting data'!AM190*kgtoGg,"ERROR"))</f>
        <v>10.111819819002775</v>
      </c>
      <c r="AW779" s="93">
        <f>IF('Net zero activities &amp; levers'!$C$10="Off",'Activity data'!BP5*EF!$H18*kgtoGg,IF('Net zero activities &amp; levers'!$C$10="On",'Net zero Activity data'!BP5*'Net zero supporting data'!AN190*kgtoGg,"ERROR"))</f>
        <v>10.185862550796148</v>
      </c>
      <c r="AY779" s="79"/>
      <c r="AZ779" s="79"/>
    </row>
    <row r="780" spans="1:52" x14ac:dyDescent="0.25">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2.1003559749103751</v>
      </c>
      <c r="T780" s="93">
        <f>IF('Net zero activities &amp; levers'!$C$10="Off",'Activity data'!AM6*EF!$H19*kgtoGg,IF('Net zero activities &amp; levers'!$C$10="On",'Net zero Activity data'!AM6*'Net zero supporting data'!K191*kgtoGg,"ERROR"))</f>
        <v>2.1282631283197668</v>
      </c>
      <c r="U780" s="93">
        <f>IF('Net zero activities &amp; levers'!$C$10="Off",'Activity data'!AN6*EF!$H19*kgtoGg,IF('Net zero activities &amp; levers'!$C$10="On",'Net zero Activity data'!AN6*'Net zero supporting data'!L191*kgtoGg,"ERROR"))</f>
        <v>2.1510519455637347</v>
      </c>
      <c r="V780" s="93">
        <f>IF('Net zero activities &amp; levers'!$C$10="Off",'Activity data'!AO6*EF!$H19*kgtoGg,IF('Net zero activities &amp; levers'!$C$10="On",'Net zero Activity data'!AO6*'Net zero supporting data'!M191*kgtoGg,"ERROR"))</f>
        <v>2.1723209734051974</v>
      </c>
      <c r="W780" s="93">
        <f>IF('Net zero activities &amp; levers'!$C$10="Off",'Activity data'!AP6*EF!$H19*kgtoGg,IF('Net zero activities &amp; levers'!$C$10="On",'Net zero Activity data'!AP6*'Net zero supporting data'!N191*kgtoGg,"ERROR"))</f>
        <v>2.1954020607977558</v>
      </c>
      <c r="X780" s="93">
        <f>IF('Net zero activities &amp; levers'!$C$10="Off",'Activity data'!AQ6*EF!$H19*kgtoGg,IF('Net zero activities &amp; levers'!$C$10="On",'Net zero Activity data'!AQ6*'Net zero supporting data'!O191*kgtoGg,"ERROR"))</f>
        <v>2.2175533960692775</v>
      </c>
      <c r="Y780" s="93">
        <f>IF('Net zero activities &amp; levers'!$C$10="Off",'Activity data'!AR6*EF!$H19*kgtoGg,IF('Net zero activities &amp; levers'!$C$10="On",'Net zero Activity data'!AR6*'Net zero supporting data'!P191*kgtoGg,"ERROR"))</f>
        <v>2.236501978242921</v>
      </c>
      <c r="Z780" s="93">
        <f>IF('Net zero activities &amp; levers'!$C$10="Off",'Activity data'!AS6*EF!$H19*kgtoGg,IF('Net zero activities &amp; levers'!$C$10="On",'Net zero Activity data'!AS6*'Net zero supporting data'!Q191*kgtoGg,"ERROR"))</f>
        <v>2.2548481280065564</v>
      </c>
      <c r="AA780" s="93">
        <f>IF('Net zero activities &amp; levers'!$C$10="Off",'Activity data'!AT6*EF!$H19*kgtoGg,IF('Net zero activities &amp; levers'!$C$10="On",'Net zero Activity data'!AT6*'Net zero supporting data'!R191*kgtoGg,"ERROR"))</f>
        <v>2.2730881189831709</v>
      </c>
      <c r="AB780" s="93">
        <f>IF('Net zero activities &amp; levers'!$C$10="Off",'Activity data'!AU6*EF!$H19*kgtoGg,IF('Net zero activities &amp; levers'!$C$10="On",'Net zero Activity data'!AU6*'Net zero supporting data'!S191*kgtoGg,"ERROR"))</f>
        <v>2.2967702079003285</v>
      </c>
      <c r="AC780" s="93">
        <f>IF('Net zero activities &amp; levers'!$C$10="Off",'Activity data'!AV6*EF!$H19*kgtoGg,IF('Net zero activities &amp; levers'!$C$10="On",'Net zero Activity data'!AV6*'Net zero supporting data'!T191*kgtoGg,"ERROR"))</f>
        <v>2.3171072888724353</v>
      </c>
      <c r="AD780" s="93">
        <f>IF('Net zero activities &amp; levers'!$C$10="Off",'Activity data'!AW6*EF!$H19*kgtoGg,IF('Net zero activities &amp; levers'!$C$10="On",'Net zero Activity data'!AW6*'Net zero supporting data'!U191*kgtoGg,"ERROR"))</f>
        <v>2.3415290371915356</v>
      </c>
      <c r="AE780" s="93">
        <f>IF('Net zero activities &amp; levers'!$C$10="Off",'Activity data'!AX6*EF!$H19*kgtoGg,IF('Net zero activities &amp; levers'!$C$10="On",'Net zero Activity data'!AX6*'Net zero supporting data'!V191*kgtoGg,"ERROR"))</f>
        <v>2.3669231938777511</v>
      </c>
      <c r="AF780" s="93">
        <f>IF('Net zero activities &amp; levers'!$C$10="Off",'Activity data'!AY6*EF!$H19*kgtoGg,IF('Net zero activities &amp; levers'!$C$10="On",'Net zero Activity data'!AY6*'Net zero supporting data'!W191*kgtoGg,"ERROR"))</f>
        <v>2.3969635665277131</v>
      </c>
      <c r="AG780" s="93">
        <f>IF('Net zero activities &amp; levers'!$C$10="Off",'Activity data'!AZ6*EF!$H19*kgtoGg,IF('Net zero activities &amp; levers'!$C$10="On",'Net zero Activity data'!AZ6*'Net zero supporting data'!X191*kgtoGg,"ERROR"))</f>
        <v>2.4293374949985802</v>
      </c>
      <c r="AH780" s="93">
        <f>IF('Net zero activities &amp; levers'!$C$10="Off",'Activity data'!BA6*EF!$H19*kgtoGg,IF('Net zero activities &amp; levers'!$C$10="On",'Net zero Activity data'!BA6*'Net zero supporting data'!Y191*kgtoGg,"ERROR"))</f>
        <v>2.4546997864434497</v>
      </c>
      <c r="AI780" s="93">
        <f>IF('Net zero activities &amp; levers'!$C$10="Off",'Activity data'!BB6*EF!$H19*kgtoGg,IF('Net zero activities &amp; levers'!$C$10="On",'Net zero Activity data'!BB6*'Net zero supporting data'!Z191*kgtoGg,"ERROR"))</f>
        <v>2.4800569418535745</v>
      </c>
      <c r="AJ780" s="93">
        <f>IF('Net zero activities &amp; levers'!$C$10="Off",'Activity data'!BC6*EF!$H19*kgtoGg,IF('Net zero activities &amp; levers'!$C$10="On",'Net zero Activity data'!BC6*'Net zero supporting data'!AA191*kgtoGg,"ERROR"))</f>
        <v>2.5079286681858544</v>
      </c>
      <c r="AK780" s="93">
        <f>IF('Net zero activities &amp; levers'!$C$10="Off",'Activity data'!BD6*EF!$H19*kgtoGg,IF('Net zero activities &amp; levers'!$C$10="On",'Net zero Activity data'!BD6*'Net zero supporting data'!AB191*kgtoGg,"ERROR"))</f>
        <v>2.5356032273551481</v>
      </c>
      <c r="AL780" s="93">
        <f>IF('Net zero activities &amp; levers'!$C$10="Off",'Activity data'!BE6*EF!$H19*kgtoGg,IF('Net zero activities &amp; levers'!$C$10="On",'Net zero Activity data'!BE6*'Net zero supporting data'!AC191*kgtoGg,"ERROR"))</f>
        <v>2.5660180498754999</v>
      </c>
      <c r="AM780" s="93">
        <f>IF('Net zero activities &amp; levers'!$C$10="Off",'Activity data'!BF6*EF!$H19*kgtoGg,IF('Net zero activities &amp; levers'!$C$10="On",'Net zero Activity data'!BF6*'Net zero supporting data'!AD191*kgtoGg,"ERROR"))</f>
        <v>2.5955570064157376</v>
      </c>
      <c r="AN780" s="93">
        <f>IF('Net zero activities &amp; levers'!$C$10="Off",'Activity data'!BG6*EF!$H19*kgtoGg,IF('Net zero activities &amp; levers'!$C$10="On",'Net zero Activity data'!BG6*'Net zero supporting data'!AE191*kgtoGg,"ERROR"))</f>
        <v>2.6295409366916251</v>
      </c>
      <c r="AO780" s="93">
        <f>IF('Net zero activities &amp; levers'!$C$10="Off",'Activity data'!BH6*EF!$H19*kgtoGg,IF('Net zero activities &amp; levers'!$C$10="On",'Net zero Activity data'!BH6*'Net zero supporting data'!AF191*kgtoGg,"ERROR"))</f>
        <v>2.6638523631560296</v>
      </c>
      <c r="AP780" s="93">
        <f>IF('Net zero activities &amp; levers'!$C$10="Off",'Activity data'!BI6*EF!$H19*kgtoGg,IF('Net zero activities &amp; levers'!$C$10="On",'Net zero Activity data'!BI6*'Net zero supporting data'!AG191*kgtoGg,"ERROR"))</f>
        <v>2.6990278177454647</v>
      </c>
      <c r="AQ780" s="93">
        <f>IF('Net zero activities &amp; levers'!$C$10="Off",'Activity data'!BJ6*EF!$H19*kgtoGg,IF('Net zero activities &amp; levers'!$C$10="On",'Net zero Activity data'!BJ6*'Net zero supporting data'!AH191*kgtoGg,"ERROR"))</f>
        <v>2.7352400977368134</v>
      </c>
      <c r="AR780" s="93">
        <f>IF('Net zero activities &amp; levers'!$C$10="Off",'Activity data'!BK6*EF!$H19*kgtoGg,IF('Net zero activities &amp; levers'!$C$10="On",'Net zero Activity data'!BK6*'Net zero supporting data'!AI191*kgtoGg,"ERROR"))</f>
        <v>2.7728231918340698</v>
      </c>
      <c r="AS780" s="93">
        <f>IF('Net zero activities &amp; levers'!$C$10="Off",'Activity data'!BL6*EF!$H19*kgtoGg,IF('Net zero activities &amp; levers'!$C$10="On",'Net zero Activity data'!BL6*'Net zero supporting data'!AJ191*kgtoGg,"ERROR"))</f>
        <v>2.813516162808281</v>
      </c>
      <c r="AT780" s="93">
        <f>IF('Net zero activities &amp; levers'!$C$10="Off",'Activity data'!BM6*EF!$H19*kgtoGg,IF('Net zero activities &amp; levers'!$C$10="On",'Net zero Activity data'!BM6*'Net zero supporting data'!AK191*kgtoGg,"ERROR"))</f>
        <v>2.8376117938650323</v>
      </c>
      <c r="AU780" s="93">
        <f>IF('Net zero activities &amp; levers'!$C$10="Off",'Activity data'!BN6*EF!$H19*kgtoGg,IF('Net zero activities &amp; levers'!$C$10="On",'Net zero Activity data'!BN6*'Net zero supporting data'!AL191*kgtoGg,"ERROR"))</f>
        <v>2.859111022328793</v>
      </c>
      <c r="AV780" s="93">
        <f>IF('Net zero activities &amp; levers'!$C$10="Off",'Activity data'!BO6*EF!$H19*kgtoGg,IF('Net zero activities &amp; levers'!$C$10="On",'Net zero Activity data'!BO6*'Net zero supporting data'!AM191*kgtoGg,"ERROR"))</f>
        <v>2.8809331001575238</v>
      </c>
      <c r="AW780" s="93">
        <f>IF('Net zero activities &amp; levers'!$C$10="Off",'Activity data'!BP6*EF!$H19*kgtoGg,IF('Net zero activities &amp; levers'!$C$10="On",'Net zero Activity data'!BP6*'Net zero supporting data'!AN191*kgtoGg,"ERROR"))</f>
        <v>2.9020284282654027</v>
      </c>
      <c r="AY780" s="79"/>
      <c r="AZ780" s="79"/>
    </row>
    <row r="781" spans="1:52" x14ac:dyDescent="0.25">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0.43380376963495304</v>
      </c>
      <c r="T781" s="27">
        <f t="shared" si="213"/>
        <v>0.43956766322889096</v>
      </c>
      <c r="U781" s="27">
        <f t="shared" si="213"/>
        <v>0.4442744248179008</v>
      </c>
      <c r="V781" s="27">
        <f t="shared" si="213"/>
        <v>0.44866729181964349</v>
      </c>
      <c r="W781" s="27">
        <f t="shared" si="213"/>
        <v>0.45343441836284437</v>
      </c>
      <c r="X781" s="27">
        <f t="shared" si="213"/>
        <v>0.45800951556447167</v>
      </c>
      <c r="Y781" s="27">
        <f t="shared" si="213"/>
        <v>0.46192312186471574</v>
      </c>
      <c r="Z781" s="27">
        <f t="shared" si="213"/>
        <v>0.46571230285156817</v>
      </c>
      <c r="AA781" s="27">
        <f t="shared" si="213"/>
        <v>0.46947955799225949</v>
      </c>
      <c r="AB781" s="27">
        <f t="shared" si="213"/>
        <v>0.47437081431633649</v>
      </c>
      <c r="AC781" s="27">
        <f t="shared" si="213"/>
        <v>0.47857119867711018</v>
      </c>
      <c r="AD781" s="27">
        <f t="shared" si="213"/>
        <v>0.48361522293226239</v>
      </c>
      <c r="AE781" s="27">
        <f t="shared" si="213"/>
        <v>0.48886008667382458</v>
      </c>
      <c r="AF781" s="27">
        <f t="shared" si="213"/>
        <v>0.49506457155755884</v>
      </c>
      <c r="AG781" s="27">
        <f t="shared" si="213"/>
        <v>0.50175102489038192</v>
      </c>
      <c r="AH781" s="27">
        <f t="shared" si="213"/>
        <v>0.50698930724194102</v>
      </c>
      <c r="AI781" s="27">
        <f t="shared" si="213"/>
        <v>0.51222652880606223</v>
      </c>
      <c r="AJ781" s="27">
        <f t="shared" si="213"/>
        <v>0.51798310535480308</v>
      </c>
      <c r="AK781" s="27">
        <f t="shared" si="213"/>
        <v>0.52369895935004673</v>
      </c>
      <c r="AL781" s="27">
        <f t="shared" si="213"/>
        <v>0.52998078244085389</v>
      </c>
      <c r="AM781" s="27">
        <f t="shared" si="213"/>
        <v>0.53608170573733693</v>
      </c>
      <c r="AN781" s="27">
        <f t="shared" si="213"/>
        <v>0.54310068596582906</v>
      </c>
      <c r="AO781" s="27">
        <f t="shared" si="213"/>
        <v>0.55018730667184823</v>
      </c>
      <c r="AP781" s="27">
        <f t="shared" si="213"/>
        <v>0.55745238220275739</v>
      </c>
      <c r="AQ781" s="27">
        <f t="shared" si="213"/>
        <v>0.564931601799328</v>
      </c>
      <c r="AR781" s="27">
        <f t="shared" si="213"/>
        <v>0.57269394689163089</v>
      </c>
      <c r="AS781" s="27">
        <f t="shared" si="213"/>
        <v>0.58109860039662153</v>
      </c>
      <c r="AT781" s="27">
        <f t="shared" si="213"/>
        <v>0.58607526897519335</v>
      </c>
      <c r="AU781" s="27">
        <f t="shared" si="213"/>
        <v>0.59051568120208764</v>
      </c>
      <c r="AV781" s="27">
        <f t="shared" si="213"/>
        <v>0.5950227741598777</v>
      </c>
      <c r="AW781" s="27">
        <f t="shared" si="213"/>
        <v>0.59937976552905481</v>
      </c>
      <c r="AY781" s="79"/>
      <c r="AZ781" s="79"/>
    </row>
    <row r="782" spans="1:52" x14ac:dyDescent="0.25">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7.5223794787944012E-2</v>
      </c>
      <c r="T782" s="27">
        <f t="shared" si="214"/>
        <v>7.6676028123682405E-2</v>
      </c>
      <c r="U782" s="27">
        <f t="shared" si="214"/>
        <v>7.7432104424617079E-2</v>
      </c>
      <c r="V782" s="27">
        <f t="shared" si="214"/>
        <v>7.7951427992585268E-2</v>
      </c>
      <c r="W782" s="27">
        <f t="shared" si="214"/>
        <v>7.8599043871333596E-2</v>
      </c>
      <c r="X782" s="27">
        <f t="shared" si="214"/>
        <v>7.9079374871068892E-2</v>
      </c>
      <c r="Y782" s="27">
        <f t="shared" si="214"/>
        <v>7.9249607422694671E-2</v>
      </c>
      <c r="Z782" s="27">
        <f t="shared" si="214"/>
        <v>7.9393532408307196E-2</v>
      </c>
      <c r="AA782" s="27">
        <f t="shared" si="214"/>
        <v>7.9565275835053476E-2</v>
      </c>
      <c r="AB782" s="27">
        <f t="shared" si="214"/>
        <v>8.0320062975917705E-2</v>
      </c>
      <c r="AC782" s="27">
        <f t="shared" si="214"/>
        <v>8.0769991576338754E-2</v>
      </c>
      <c r="AD782" s="27">
        <f t="shared" si="214"/>
        <v>8.0910642340306926E-2</v>
      </c>
      <c r="AE782" s="27">
        <f t="shared" si="214"/>
        <v>8.1087664414782379E-2</v>
      </c>
      <c r="AF782" s="27">
        <f t="shared" si="214"/>
        <v>8.1633421052280511E-2</v>
      </c>
      <c r="AG782" s="27">
        <f t="shared" si="214"/>
        <v>8.2312121672992442E-2</v>
      </c>
      <c r="AH782" s="27">
        <f t="shared" si="214"/>
        <v>8.2292683547191214E-2</v>
      </c>
      <c r="AI782" s="27">
        <f t="shared" si="214"/>
        <v>8.2213450412191358E-2</v>
      </c>
      <c r="AJ782" s="27">
        <f t="shared" si="214"/>
        <v>8.2285786724304519E-2</v>
      </c>
      <c r="AK782" s="27">
        <f t="shared" si="214"/>
        <v>8.2274902608727177E-2</v>
      </c>
      <c r="AL782" s="27">
        <f t="shared" si="214"/>
        <v>8.2416213619662046E-2</v>
      </c>
      <c r="AM782" s="27">
        <f t="shared" si="214"/>
        <v>8.241479110908019E-2</v>
      </c>
      <c r="AN782" s="27">
        <f t="shared" si="214"/>
        <v>8.309839733996012E-2</v>
      </c>
      <c r="AO782" s="27">
        <f t="shared" si="214"/>
        <v>8.3737693601885682E-2</v>
      </c>
      <c r="AP782" s="27">
        <f t="shared" si="214"/>
        <v>8.4371312244417102E-2</v>
      </c>
      <c r="AQ782" s="27">
        <f t="shared" si="214"/>
        <v>8.5008692497834049E-2</v>
      </c>
      <c r="AR782" s="27">
        <f t="shared" si="214"/>
        <v>8.5669472733489668E-2</v>
      </c>
      <c r="AS782" s="27">
        <f t="shared" si="214"/>
        <v>8.6465692950435769E-2</v>
      </c>
      <c r="AT782" s="27">
        <f t="shared" si="214"/>
        <v>8.6070409523355637E-2</v>
      </c>
      <c r="AU782" s="27">
        <f t="shared" si="214"/>
        <v>8.5470577210601112E-2</v>
      </c>
      <c r="AV782" s="27">
        <f t="shared" si="214"/>
        <v>8.4863971467455723E-2</v>
      </c>
      <c r="AW782" s="27">
        <f t="shared" si="214"/>
        <v>8.4183903216496173E-2</v>
      </c>
      <c r="AY782" s="79"/>
      <c r="AZ782" s="79"/>
    </row>
    <row r="783" spans="1:52" x14ac:dyDescent="0.25">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5.5256818798778126E-2</v>
      </c>
      <c r="T783" s="27">
        <f t="shared" si="215"/>
        <v>5.6323579582552137E-2</v>
      </c>
      <c r="U783" s="27">
        <f t="shared" si="215"/>
        <v>5.6878967293004255E-2</v>
      </c>
      <c r="V783" s="27">
        <f t="shared" si="215"/>
        <v>5.7260444568566451E-2</v>
      </c>
      <c r="W783" s="27">
        <f t="shared" si="215"/>
        <v>5.7736160974048066E-2</v>
      </c>
      <c r="X783" s="27">
        <f t="shared" si="215"/>
        <v>5.8088995646782014E-2</v>
      </c>
      <c r="Y783" s="27">
        <f t="shared" si="215"/>
        <v>5.8214042638699344E-2</v>
      </c>
      <c r="Z783" s="27">
        <f t="shared" si="215"/>
        <v>5.8319764995209362E-2</v>
      </c>
      <c r="AA783" s="27">
        <f t="shared" si="215"/>
        <v>5.8445921824153618E-2</v>
      </c>
      <c r="AB783" s="27">
        <f t="shared" si="215"/>
        <v>5.9000362561847784E-2</v>
      </c>
      <c r="AC783" s="27">
        <f t="shared" si="215"/>
        <v>5.9330864675121102E-2</v>
      </c>
      <c r="AD783" s="27">
        <f t="shared" si="215"/>
        <v>5.9434181900746418E-2</v>
      </c>
      <c r="AE783" s="27">
        <f t="shared" si="215"/>
        <v>5.9564216243207457E-2</v>
      </c>
      <c r="AF783" s="27">
        <f t="shared" si="215"/>
        <v>5.9965110344754394E-2</v>
      </c>
      <c r="AG783" s="27">
        <f t="shared" si="215"/>
        <v>6.0463660535196369E-2</v>
      </c>
      <c r="AH783" s="27">
        <f t="shared" si="215"/>
        <v>6.0449381954885265E-2</v>
      </c>
      <c r="AI783" s="27">
        <f t="shared" si="215"/>
        <v>6.0391180012323221E-2</v>
      </c>
      <c r="AJ783" s="27">
        <f t="shared" si="215"/>
        <v>6.0444315785415724E-2</v>
      </c>
      <c r="AK783" s="27">
        <f t="shared" si="215"/>
        <v>6.0436320687535613E-2</v>
      </c>
      <c r="AL783" s="27">
        <f t="shared" si="215"/>
        <v>6.0540122907930281E-2</v>
      </c>
      <c r="AM783" s="27">
        <f t="shared" si="215"/>
        <v>6.0539077980461743E-2</v>
      </c>
      <c r="AN783" s="27">
        <f t="shared" si="215"/>
        <v>6.1041231663826613E-2</v>
      </c>
      <c r="AO783" s="27">
        <f t="shared" si="215"/>
        <v>6.1510836764227868E-2</v>
      </c>
      <c r="AP783" s="27">
        <f t="shared" si="215"/>
        <v>6.19762712802156E-2</v>
      </c>
      <c r="AQ783" s="27">
        <f t="shared" si="215"/>
        <v>6.2444468946502747E-2</v>
      </c>
      <c r="AR783" s="27">
        <f t="shared" si="215"/>
        <v>6.2929855436912666E-2</v>
      </c>
      <c r="AS783" s="27">
        <f t="shared" si="215"/>
        <v>6.3514731490769583E-2</v>
      </c>
      <c r="AT783" s="27">
        <f t="shared" si="215"/>
        <v>6.3224369847011783E-2</v>
      </c>
      <c r="AU783" s="27">
        <f t="shared" si="215"/>
        <v>6.2783753609703299E-2</v>
      </c>
      <c r="AV783" s="27">
        <f t="shared" si="215"/>
        <v>6.2338161842819269E-2</v>
      </c>
      <c r="AW783" s="27">
        <f t="shared" si="215"/>
        <v>6.1838607038119407E-2</v>
      </c>
      <c r="AY783" s="79"/>
      <c r="AZ783" s="79"/>
    </row>
    <row r="784" spans="1:52" x14ac:dyDescent="0.25">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0.5164458313126048</v>
      </c>
      <c r="T784" s="93">
        <f>IF('Net zero activities &amp; levers'!$C$10="Off",'Activity data'!AM10*EF!$H23*kgtoGg,IF('Net zero activities &amp; levers'!$C$10="On",'Net zero Activity data'!AM10*'Net zero supporting data'!K192*kgtoGg,"ERROR"))</f>
        <v>0.53909886017251885</v>
      </c>
      <c r="U784" s="93">
        <f>IF('Net zero activities &amp; levers'!$C$10="Off",'Activity data'!AN10*EF!$H23*kgtoGg,IF('Net zero activities &amp; levers'!$C$10="On",'Net zero Activity data'!AN10*'Net zero supporting data'!L192*kgtoGg,"ERROR"))</f>
        <v>0.55735103483415815</v>
      </c>
      <c r="V784" s="93">
        <f>IF('Net zero activities &amp; levers'!$C$10="Off",'Activity data'!AO10*EF!$H23*kgtoGg,IF('Net zero activities &amp; levers'!$C$10="On",'Net zero Activity data'!AO10*'Net zero supporting data'!M192*kgtoGg,"ERROR"))</f>
        <v>0.57425215591157386</v>
      </c>
      <c r="W784" s="93">
        <f>IF('Net zero activities &amp; levers'!$C$10="Off",'Activity data'!AP10*EF!$H23*kgtoGg,IF('Net zero activities &amp; levers'!$C$10="On",'Net zero Activity data'!AP10*'Net zero supporting data'!N192*kgtoGg,"ERROR"))</f>
        <v>0.5924469112793036</v>
      </c>
      <c r="X784" s="93">
        <f>IF('Net zero activities &amp; levers'!$C$10="Off",'Activity data'!AQ10*EF!$H23*kgtoGg,IF('Net zero activities &amp; levers'!$C$10="On",'Net zero Activity data'!AQ10*'Net zero supporting data'!O192*kgtoGg,"ERROR"))</f>
        <v>0.6097358075680186</v>
      </c>
      <c r="Y784" s="93">
        <f>IF('Net zero activities &amp; levers'!$C$10="Off",'Activity data'!AR10*EF!$H23*kgtoGg,IF('Net zero activities &amp; levers'!$C$10="On",'Net zero Activity data'!AR10*'Net zero supporting data'!P192*kgtoGg,"ERROR"))</f>
        <v>0.62491868747296775</v>
      </c>
      <c r="Z784" s="93">
        <f>IF('Net zero activities &amp; levers'!$C$10="Off",'Activity data'!AS10*EF!$H23*kgtoGg,IF('Net zero activities &amp; levers'!$C$10="On",'Net zero Activity data'!AS10*'Net zero supporting data'!Q192*kgtoGg,"ERROR"))</f>
        <v>0.64013150502553384</v>
      </c>
      <c r="AA784" s="93">
        <f>IF('Net zero activities &amp; levers'!$C$10="Off",'Activity data'!AT10*EF!$H23*kgtoGg,IF('Net zero activities &amp; levers'!$C$10="On",'Net zero Activity data'!AT10*'Net zero supporting data'!R192*kgtoGg,"ERROR"))</f>
        <v>0.65581680394074537</v>
      </c>
      <c r="AB784" s="93">
        <f>IF('Net zero activities &amp; levers'!$C$10="Off",'Activity data'!AU10*EF!$H23*kgtoGg,IF('Net zero activities &amp; levers'!$C$10="On",'Net zero Activity data'!AU10*'Net zero supporting data'!S192*kgtoGg,"ERROR"))</f>
        <v>0.67667780568914837</v>
      </c>
      <c r="AC784" s="93">
        <f>IF('Net zero activities &amp; levers'!$C$10="Off",'Activity data'!AV10*EF!$H23*kgtoGg,IF('Net zero activities &amp; levers'!$C$10="On",'Net zero Activity data'!AV10*'Net zero supporting data'!T192*kgtoGg,"ERROR"))</f>
        <v>0.6954039865465157</v>
      </c>
      <c r="AD784" s="93">
        <f>IF('Net zero activities &amp; levers'!$C$10="Off",'Activity data'!AW10*EF!$H23*kgtoGg,IF('Net zero activities &amp; levers'!$C$10="On",'Net zero Activity data'!AW10*'Net zero supporting data'!U192*kgtoGg,"ERROR"))</f>
        <v>0.71971658387854032</v>
      </c>
      <c r="AE784" s="93">
        <f>IF('Net zero activities &amp; levers'!$C$10="Off",'Activity data'!AX10*EF!$H23*kgtoGg,IF('Net zero activities &amp; levers'!$C$10="On",'Net zero Activity data'!AX10*'Net zero supporting data'!V192*kgtoGg,"ERROR"))</f>
        <v>0.74525705847002321</v>
      </c>
      <c r="AF784" s="93">
        <f>IF('Net zero activities &amp; levers'!$C$10="Off",'Activity data'!AY10*EF!$H23*kgtoGg,IF('Net zero activities &amp; levers'!$C$10="On",'Net zero Activity data'!AY10*'Net zero supporting data'!W192*kgtoGg,"ERROR"))</f>
        <v>0.77526542584744296</v>
      </c>
      <c r="AG784" s="93">
        <f>IF('Net zero activities &amp; levers'!$C$10="Off",'Activity data'!AZ10*EF!$H23*kgtoGg,IF('Net zero activities &amp; levers'!$C$10="On",'Net zero Activity data'!AZ10*'Net zero supporting data'!X192*kgtoGg,"ERROR"))</f>
        <v>0.80783343158661636</v>
      </c>
      <c r="AH784" s="93">
        <f>IF('Net zero activities &amp; levers'!$C$10="Off",'Activity data'!BA10*EF!$H23*kgtoGg,IF('Net zero activities &amp; levers'!$C$10="On",'Net zero Activity data'!BA10*'Net zero supporting data'!Y192*kgtoGg,"ERROR"))</f>
        <v>0.83473401755792453</v>
      </c>
      <c r="AI784" s="93">
        <f>IF('Net zero activities &amp; levers'!$C$10="Off",'Activity data'!BB10*EF!$H23*kgtoGg,IF('Net zero activities &amp; levers'!$C$10="On",'Net zero Activity data'!BB10*'Net zero supporting data'!Z192*kgtoGg,"ERROR"))</f>
        <v>0.86202651535053021</v>
      </c>
      <c r="AJ784" s="93">
        <f>IF('Net zero activities &amp; levers'!$C$10="Off",'Activity data'!BC10*EF!$H23*kgtoGg,IF('Net zero activities &amp; levers'!$C$10="On",'Net zero Activity data'!BC10*'Net zero supporting data'!AA192*kgtoGg,"ERROR"))</f>
        <v>0.89199867980139647</v>
      </c>
      <c r="AK784" s="93">
        <f>IF('Net zero activities &amp; levers'!$C$10="Off",'Activity data'!BD10*EF!$H23*kgtoGg,IF('Net zero activities &amp; levers'!$C$10="On",'Net zero Activity data'!BD10*'Net zero supporting data'!AB192*kgtoGg,"ERROR"))</f>
        <v>0.92224864622474856</v>
      </c>
      <c r="AL784" s="93">
        <f>IF('Net zero activities &amp; levers'!$C$10="Off",'Activity data'!BE10*EF!$H23*kgtoGg,IF('Net zero activities &amp; levers'!$C$10="On",'Net zero Activity data'!BE10*'Net zero supporting data'!AC192*kgtoGg,"ERROR"))</f>
        <v>0.95548345508541344</v>
      </c>
      <c r="AM784" s="93">
        <f>IF('Net zero activities &amp; levers'!$C$10="Off",'Activity data'!BF10*EF!$H23*kgtoGg,IF('Net zero activities &amp; levers'!$C$10="On",'Net zero Activity data'!BF10*'Net zero supporting data'!AD192*kgtoGg,"ERROR"))</f>
        <v>0.98842399104555678</v>
      </c>
      <c r="AN784" s="93">
        <f>IF('Net zero activities &amp; levers'!$C$10="Off",'Activity data'!BG10*EF!$H23*kgtoGg,IF('Net zero activities &amp; levers'!$C$10="On",'Net zero Activity data'!BG10*'Net zero supporting data'!AE192*kgtoGg,"ERROR"))</f>
        <v>1.0247426179310546</v>
      </c>
      <c r="AO784" s="93">
        <f>IF('Net zero activities &amp; levers'!$C$10="Off",'Activity data'!BH10*EF!$H23*kgtoGg,IF('Net zero activities &amp; levers'!$C$10="On",'Net zero Activity data'!BH10*'Net zero supporting data'!AF192*kgtoGg,"ERROR"))</f>
        <v>1.0618627248743953</v>
      </c>
      <c r="AP784" s="93">
        <f>IF('Net zero activities &amp; levers'!$C$10="Off",'Activity data'!BI10*EF!$H23*kgtoGg,IF('Net zero activities &amp; levers'!$C$10="On",'Net zero Activity data'!BI10*'Net zero supporting data'!AG192*kgtoGg,"ERROR"))</f>
        <v>1.1003072822876137</v>
      </c>
      <c r="AQ784" s="93">
        <f>IF('Net zero activities &amp; levers'!$C$10="Off",'Activity data'!BJ10*EF!$H23*kgtoGg,IF('Net zero activities &amp; levers'!$C$10="On",'Net zero Activity data'!BJ10*'Net zero supporting data'!AH192*kgtoGg,"ERROR"))</f>
        <v>1.1402662949310922</v>
      </c>
      <c r="AR784" s="93">
        <f>IF('Net zero activities &amp; levers'!$C$10="Off",'Activity data'!BK10*EF!$H23*kgtoGg,IF('Net zero activities &amp; levers'!$C$10="On",'Net zero Activity data'!BK10*'Net zero supporting data'!AI192*kgtoGg,"ERROR"))</f>
        <v>1.1820890816624481</v>
      </c>
      <c r="AS784" s="93">
        <f>IF('Net zero activities &amp; levers'!$C$10="Off",'Activity data'!BL10*EF!$H23*kgtoGg,IF('Net zero activities &amp; levers'!$C$10="On",'Net zero Activity data'!BL10*'Net zero supporting data'!AJ192*kgtoGg,"ERROR"))</f>
        <v>1.227473088259222</v>
      </c>
      <c r="AT784" s="93">
        <f>IF('Net zero activities &amp; levers'!$C$10="Off",'Activity data'!BM10*EF!$H23*kgtoGg,IF('Net zero activities &amp; levers'!$C$10="On",'Net zero Activity data'!BM10*'Net zero supporting data'!AK192*kgtoGg,"ERROR"))</f>
        <v>1.2572872308521712</v>
      </c>
      <c r="AU784" s="93">
        <f>IF('Net zero activities &amp; levers'!$C$10="Off",'Activity data'!BN10*EF!$H23*kgtoGg,IF('Net zero activities &amp; levers'!$C$10="On",'Net zero Activity data'!BN10*'Net zero supporting data'!AL192*kgtoGg,"ERROR"))</f>
        <v>1.2849429781065684</v>
      </c>
      <c r="AV784" s="93">
        <f>IF('Net zero activities &amp; levers'!$C$10="Off",'Activity data'!BO10*EF!$H23*kgtoGg,IF('Net zero activities &amp; levers'!$C$10="On",'Net zero Activity data'!BO10*'Net zero supporting data'!AM192*kgtoGg,"ERROR"))</f>
        <v>1.3132790899327131</v>
      </c>
      <c r="AW784" s="93">
        <f>IF('Net zero activities &amp; levers'!$C$10="Off",'Activity data'!BP10*EF!$H23*kgtoGg,IF('Net zero activities &amp; levers'!$C$10="On",'Net zero Activity data'!BP10*'Net zero supporting data'!AN192*kgtoGg,"ERROR"))</f>
        <v>1.3412662093625678</v>
      </c>
      <c r="AY784" s="79"/>
      <c r="AZ784" s="79"/>
    </row>
    <row r="785" spans="1:52" x14ac:dyDescent="0.25">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3.6054675351507595E-2</v>
      </c>
      <c r="L785" s="27">
        <f t="shared" si="216"/>
        <v>3.6074169999743479E-2</v>
      </c>
      <c r="M785" s="27">
        <f t="shared" si="216"/>
        <v>3.6120780972302445E-2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3.6751154638581106E-2</v>
      </c>
      <c r="T785" s="27">
        <f t="shared" si="216"/>
        <v>3.6909235932424442E-2</v>
      </c>
      <c r="U785" s="27">
        <f t="shared" si="216"/>
        <v>3.7084186269351616E-2</v>
      </c>
      <c r="V785" s="27">
        <f t="shared" si="216"/>
        <v>3.726775711914778E-2</v>
      </c>
      <c r="W785" s="27">
        <f t="shared" si="216"/>
        <v>3.7461695979343519E-2</v>
      </c>
      <c r="X785" s="27">
        <f t="shared" si="216"/>
        <v>3.7664783446724685E-2</v>
      </c>
      <c r="Y785" s="27">
        <f t="shared" si="216"/>
        <v>3.7852928074182404E-2</v>
      </c>
      <c r="Z785" s="27">
        <f t="shared" si="216"/>
        <v>3.8025991070978385E-2</v>
      </c>
      <c r="AA785" s="27">
        <f t="shared" si="216"/>
        <v>3.81832239336857E-2</v>
      </c>
      <c r="AB785" s="27">
        <f t="shared" si="216"/>
        <v>3.8325556977573269E-2</v>
      </c>
      <c r="AC785" s="27">
        <f t="shared" si="216"/>
        <v>3.8449400246997931E-2</v>
      </c>
      <c r="AD785" s="27">
        <f t="shared" si="216"/>
        <v>3.8571855504582621E-2</v>
      </c>
      <c r="AE785" s="27">
        <f t="shared" si="216"/>
        <v>3.8691558974017194E-2</v>
      </c>
      <c r="AF785" s="27">
        <f t="shared" si="216"/>
        <v>3.8809335639941746E-2</v>
      </c>
      <c r="AG785" s="27">
        <f t="shared" si="216"/>
        <v>3.8924115954931997E-2</v>
      </c>
      <c r="AH785" s="27">
        <f t="shared" si="216"/>
        <v>3.9032602427769104E-2</v>
      </c>
      <c r="AI785" s="27">
        <f t="shared" si="216"/>
        <v>3.9138630144907594E-2</v>
      </c>
      <c r="AJ785" s="27">
        <f t="shared" si="216"/>
        <v>3.9242752220327207E-2</v>
      </c>
      <c r="AK785" s="27">
        <f t="shared" si="216"/>
        <v>3.9343863754185138E-2</v>
      </c>
      <c r="AL785" s="27">
        <f t="shared" si="216"/>
        <v>3.9442674491991257E-2</v>
      </c>
      <c r="AM785" s="27">
        <f t="shared" si="216"/>
        <v>3.9537813409778681E-2</v>
      </c>
      <c r="AN785" s="27">
        <f t="shared" si="216"/>
        <v>3.9631312379066676E-2</v>
      </c>
      <c r="AO785" s="27">
        <f t="shared" si="216"/>
        <v>3.9721667650057024E-2</v>
      </c>
      <c r="AP785" s="27">
        <f t="shared" si="216"/>
        <v>3.9808869014434055E-2</v>
      </c>
      <c r="AQ785" s="27">
        <f t="shared" si="216"/>
        <v>3.9892798393079396E-2</v>
      </c>
      <c r="AR785" s="27">
        <f t="shared" si="216"/>
        <v>3.9973396904445131E-2</v>
      </c>
      <c r="AS785" s="27">
        <f t="shared" si="216"/>
        <v>4.0051635158618648E-2</v>
      </c>
      <c r="AT785" s="27">
        <f t="shared" si="216"/>
        <v>4.0121088893444797E-2</v>
      </c>
      <c r="AU785" s="27">
        <f t="shared" si="216"/>
        <v>4.0186083709368305E-2</v>
      </c>
      <c r="AV785" s="27">
        <f t="shared" si="216"/>
        <v>4.0247418508533056E-2</v>
      </c>
      <c r="AW785" s="27">
        <f t="shared" si="216"/>
        <v>4.03046335855562E-2</v>
      </c>
      <c r="AY785" s="79"/>
      <c r="AZ785" s="79"/>
    </row>
    <row r="786" spans="1:52" x14ac:dyDescent="0.25">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4.1176157807460223E-3</v>
      </c>
      <c r="L786" s="27">
        <f t="shared" si="217"/>
        <v>4.1198421624963379E-3</v>
      </c>
      <c r="M786" s="27">
        <f t="shared" si="217"/>
        <v>4.1251653577350578E-3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4.1971570351175365E-3</v>
      </c>
      <c r="T786" s="27">
        <f t="shared" si="217"/>
        <v>4.2152106723732903E-3</v>
      </c>
      <c r="U786" s="27">
        <f t="shared" si="217"/>
        <v>4.2351908347559759E-3</v>
      </c>
      <c r="V786" s="27">
        <f t="shared" si="217"/>
        <v>4.256155500798213E-3</v>
      </c>
      <c r="W786" s="27">
        <f t="shared" si="217"/>
        <v>4.2783042430474903E-3</v>
      </c>
      <c r="X786" s="27">
        <f t="shared" si="217"/>
        <v>4.3014977998444299E-3</v>
      </c>
      <c r="Y786" s="27">
        <f t="shared" si="217"/>
        <v>4.3229848130966536E-3</v>
      </c>
      <c r="Z786" s="27">
        <f t="shared" si="217"/>
        <v>4.342749432240299E-3</v>
      </c>
      <c r="AA786" s="27">
        <f t="shared" si="217"/>
        <v>4.3607061746162501E-3</v>
      </c>
      <c r="AB786" s="27">
        <f t="shared" si="217"/>
        <v>4.3769612866625873E-3</v>
      </c>
      <c r="AC786" s="27">
        <f t="shared" si="217"/>
        <v>4.3911047783332397E-3</v>
      </c>
      <c r="AD786" s="27">
        <f t="shared" si="217"/>
        <v>4.4050897524357726E-3</v>
      </c>
      <c r="AE786" s="27">
        <f t="shared" si="217"/>
        <v>4.4187604592150868E-3</v>
      </c>
      <c r="AF786" s="27">
        <f t="shared" si="217"/>
        <v>4.4322111158493953E-3</v>
      </c>
      <c r="AG786" s="27">
        <f t="shared" si="217"/>
        <v>4.4453195749248166E-3</v>
      </c>
      <c r="AH786" s="27">
        <f t="shared" si="217"/>
        <v>4.4577092472265776E-3</v>
      </c>
      <c r="AI786" s="27">
        <f t="shared" si="217"/>
        <v>4.4698181179078297E-3</v>
      </c>
      <c r="AJ786" s="27">
        <f t="shared" si="217"/>
        <v>4.4817093552214915E-3</v>
      </c>
      <c r="AK786" s="27">
        <f t="shared" si="217"/>
        <v>4.493256774338982E-3</v>
      </c>
      <c r="AL786" s="27">
        <f t="shared" si="217"/>
        <v>4.5045414315805447E-3</v>
      </c>
      <c r="AM786" s="27">
        <f t="shared" si="217"/>
        <v>4.5154067494741429E-3</v>
      </c>
      <c r="AN786" s="27">
        <f t="shared" si="217"/>
        <v>4.5260847774322458E-3</v>
      </c>
      <c r="AO786" s="27">
        <f t="shared" si="217"/>
        <v>4.5364037800602322E-3</v>
      </c>
      <c r="AP786" s="27">
        <f t="shared" si="217"/>
        <v>4.5463625915197967E-3</v>
      </c>
      <c r="AQ786" s="27">
        <f t="shared" si="217"/>
        <v>4.5559477266127911E-3</v>
      </c>
      <c r="AR786" s="27">
        <f t="shared" si="217"/>
        <v>4.5651524607857839E-3</v>
      </c>
      <c r="AS786" s="27">
        <f t="shared" si="217"/>
        <v>4.5740876423371957E-3</v>
      </c>
      <c r="AT786" s="27">
        <f t="shared" si="217"/>
        <v>4.5820195899074828E-3</v>
      </c>
      <c r="AU786" s="27">
        <f t="shared" si="217"/>
        <v>4.5894423076855298E-3</v>
      </c>
      <c r="AV786" s="27">
        <f t="shared" si="217"/>
        <v>4.5964470341041553E-3</v>
      </c>
      <c r="AW786" s="27">
        <f t="shared" si="217"/>
        <v>4.602981268617439E-3</v>
      </c>
      <c r="AY786" s="79"/>
      <c r="AZ786" s="79"/>
    </row>
    <row r="787" spans="1:52" x14ac:dyDescent="0.25">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1.6415023507755741E-2</v>
      </c>
      <c r="T787" s="27">
        <f t="shared" si="218"/>
        <v>1.6531947087427196E-2</v>
      </c>
      <c r="U787" s="27">
        <f t="shared" si="218"/>
        <v>1.6658559830420732E-2</v>
      </c>
      <c r="V787" s="27">
        <f t="shared" si="218"/>
        <v>1.6789350538543545E-2</v>
      </c>
      <c r="W787" s="27">
        <f t="shared" si="218"/>
        <v>1.6925569337177933E-2</v>
      </c>
      <c r="X787" s="27">
        <f t="shared" si="218"/>
        <v>1.7066454826982911E-2</v>
      </c>
      <c r="Y787" s="27">
        <f t="shared" si="218"/>
        <v>1.7195942368795552E-2</v>
      </c>
      <c r="Z787" s="27">
        <f t="shared" si="218"/>
        <v>1.7314092946492447E-2</v>
      </c>
      <c r="AA787" s="27">
        <f t="shared" si="218"/>
        <v>1.7420550522096612E-2</v>
      </c>
      <c r="AB787" s="27">
        <f t="shared" si="218"/>
        <v>1.7516068765617489E-2</v>
      </c>
      <c r="AC787" s="27">
        <f t="shared" si="218"/>
        <v>1.7598388939306021E-2</v>
      </c>
      <c r="AD787" s="27">
        <f t="shared" si="218"/>
        <v>1.7678958481193875E-2</v>
      </c>
      <c r="AE787" s="27">
        <f t="shared" si="218"/>
        <v>1.7756928596345364E-2</v>
      </c>
      <c r="AF787" s="27">
        <f t="shared" si="218"/>
        <v>1.7832896153377541E-2</v>
      </c>
      <c r="AG787" s="27">
        <f t="shared" si="218"/>
        <v>1.7906203356061575E-2</v>
      </c>
      <c r="AH787" s="27">
        <f t="shared" si="218"/>
        <v>1.7974731496541281E-2</v>
      </c>
      <c r="AI787" s="27">
        <f t="shared" si="218"/>
        <v>1.8041049442027446E-2</v>
      </c>
      <c r="AJ787" s="27">
        <f t="shared" si="218"/>
        <v>1.8105557053740378E-2</v>
      </c>
      <c r="AK787" s="27">
        <f t="shared" si="218"/>
        <v>1.8167566412576632E-2</v>
      </c>
      <c r="AL787" s="27">
        <f t="shared" si="218"/>
        <v>1.8227575263637996E-2</v>
      </c>
      <c r="AM787" s="27">
        <f t="shared" si="218"/>
        <v>1.828472219722688E-2</v>
      </c>
      <c r="AN787" s="27">
        <f t="shared" si="218"/>
        <v>1.8340360126050639E-2</v>
      </c>
      <c r="AO787" s="27">
        <f t="shared" si="218"/>
        <v>1.8393538807818521E-2</v>
      </c>
      <c r="AP787" s="27">
        <f t="shared" si="218"/>
        <v>1.8444279790496197E-2</v>
      </c>
      <c r="AQ787" s="27">
        <f t="shared" si="218"/>
        <v>1.8492533463776283E-2</v>
      </c>
      <c r="AR787" s="27">
        <f t="shared" si="218"/>
        <v>1.8538287524254488E-2</v>
      </c>
      <c r="AS787" s="27">
        <f t="shared" si="218"/>
        <v>1.8582191553519929E-2</v>
      </c>
      <c r="AT787" s="27">
        <f t="shared" si="218"/>
        <v>1.8620135873737433E-2</v>
      </c>
      <c r="AU787" s="27">
        <f t="shared" si="218"/>
        <v>1.8654936137861958E-2</v>
      </c>
      <c r="AV787" s="27">
        <f t="shared" si="218"/>
        <v>1.8687128854614234E-2</v>
      </c>
      <c r="AW787" s="27">
        <f t="shared" si="218"/>
        <v>1.871644102077015E-2</v>
      </c>
      <c r="AY787" s="79"/>
      <c r="AZ787" s="79"/>
    </row>
    <row r="788" spans="1:52" x14ac:dyDescent="0.25">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2.7166328132291771E-2</v>
      </c>
      <c r="Q788" s="27">
        <f t="shared" si="219"/>
        <v>2.7334899828466052E-2</v>
      </c>
      <c r="R788" s="27">
        <f t="shared" si="219"/>
        <v>2.7514742110372921E-2</v>
      </c>
      <c r="S788" s="27">
        <f t="shared" si="219"/>
        <v>2.7645404897475918E-2</v>
      </c>
      <c r="T788" s="27">
        <f t="shared" si="219"/>
        <v>2.7842322050872156E-2</v>
      </c>
      <c r="U788" s="27">
        <f t="shared" si="219"/>
        <v>2.8055557234092133E-2</v>
      </c>
      <c r="V788" s="27">
        <f t="shared" si="219"/>
        <v>2.8275828748243439E-2</v>
      </c>
      <c r="W788" s="27">
        <f t="shared" si="219"/>
        <v>2.8505241995267803E-2</v>
      </c>
      <c r="X788" s="27">
        <f t="shared" si="219"/>
        <v>2.8742514662467918E-2</v>
      </c>
      <c r="Y788" s="27">
        <f t="shared" si="219"/>
        <v>2.8960591445659732E-2</v>
      </c>
      <c r="Z788" s="27">
        <f t="shared" si="219"/>
        <v>2.9159575050998952E-2</v>
      </c>
      <c r="AA788" s="27">
        <f t="shared" si="219"/>
        <v>2.9338865856192754E-2</v>
      </c>
      <c r="AB788" s="27">
        <f t="shared" si="219"/>
        <v>2.9499733156564435E-2</v>
      </c>
      <c r="AC788" s="27">
        <f t="shared" si="219"/>
        <v>2.9638372893009211E-2</v>
      </c>
      <c r="AD788" s="27">
        <f t="shared" si="219"/>
        <v>2.9774064298314931E-2</v>
      </c>
      <c r="AE788" s="27">
        <f t="shared" si="219"/>
        <v>2.9905377872264268E-2</v>
      </c>
      <c r="AF788" s="27">
        <f t="shared" si="219"/>
        <v>3.0033318832704214E-2</v>
      </c>
      <c r="AG788" s="27">
        <f t="shared" si="219"/>
        <v>3.015677935039059E-2</v>
      </c>
      <c r="AH788" s="27">
        <f t="shared" si="219"/>
        <v>3.0272191197929978E-2</v>
      </c>
      <c r="AI788" s="27">
        <f t="shared" si="219"/>
        <v>3.0383880739773619E-2</v>
      </c>
      <c r="AJ788" s="27">
        <f t="shared" si="219"/>
        <v>3.0492521403244526E-2</v>
      </c>
      <c r="AK788" s="27">
        <f t="shared" si="219"/>
        <v>3.059695462758022E-2</v>
      </c>
      <c r="AL788" s="27">
        <f t="shared" si="219"/>
        <v>3.0698018691499469E-2</v>
      </c>
      <c r="AM788" s="27">
        <f t="shared" si="219"/>
        <v>3.0794262849600573E-2</v>
      </c>
      <c r="AN788" s="27">
        <f t="shared" si="219"/>
        <v>3.0887965613368346E-2</v>
      </c>
      <c r="AO788" s="27">
        <f t="shared" si="219"/>
        <v>3.0977526629756322E-2</v>
      </c>
      <c r="AP788" s="27">
        <f t="shared" si="219"/>
        <v>3.1062982188827408E-2</v>
      </c>
      <c r="AQ788" s="27">
        <f t="shared" si="219"/>
        <v>3.1144248739252273E-2</v>
      </c>
      <c r="AR788" s="27">
        <f t="shared" si="219"/>
        <v>3.1221305560220326E-2</v>
      </c>
      <c r="AS788" s="27">
        <f t="shared" si="219"/>
        <v>3.1295246646268753E-2</v>
      </c>
      <c r="AT788" s="27">
        <f t="shared" si="219"/>
        <v>3.1359150672691655E-2</v>
      </c>
      <c r="AU788" s="27">
        <f t="shared" si="219"/>
        <v>3.1417759628798669E-2</v>
      </c>
      <c r="AV788" s="27">
        <f t="shared" si="219"/>
        <v>3.1471977077159069E-2</v>
      </c>
      <c r="AW788" s="27">
        <f t="shared" si="219"/>
        <v>3.152134323867687E-2</v>
      </c>
      <c r="AY788" s="79"/>
      <c r="AZ788" s="79"/>
    </row>
    <row r="789" spans="1:52" x14ac:dyDescent="0.25">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3.9153871501852065E-3</v>
      </c>
      <c r="T789" s="27">
        <f t="shared" si="220"/>
        <v>3.9605020635115288E-3</v>
      </c>
      <c r="U789" s="27">
        <f t="shared" si="220"/>
        <v>3.9861399680085124E-3</v>
      </c>
      <c r="V789" s="27">
        <f t="shared" si="220"/>
        <v>4.0052402052181664E-3</v>
      </c>
      <c r="W789" s="27">
        <f t="shared" si="220"/>
        <v>4.0274760092747297E-3</v>
      </c>
      <c r="X789" s="27">
        <f t="shared" si="220"/>
        <v>4.0449278016939415E-3</v>
      </c>
      <c r="Y789" s="27">
        <f t="shared" si="220"/>
        <v>4.0558958163507746E-3</v>
      </c>
      <c r="Z789" s="27">
        <f t="shared" si="220"/>
        <v>4.0680748429702722E-3</v>
      </c>
      <c r="AA789" s="27">
        <f t="shared" si="220"/>
        <v>4.0830042347032814E-3</v>
      </c>
      <c r="AB789" s="27">
        <f t="shared" si="220"/>
        <v>4.1161320023193042E-3</v>
      </c>
      <c r="AC789" s="27">
        <f t="shared" si="220"/>
        <v>4.1431422264835115E-3</v>
      </c>
      <c r="AD789" s="27">
        <f t="shared" si="220"/>
        <v>4.1816006262205717E-3</v>
      </c>
      <c r="AE789" s="27">
        <f t="shared" si="220"/>
        <v>4.2229326692553469E-3</v>
      </c>
      <c r="AF789" s="27">
        <f t="shared" si="220"/>
        <v>4.2770535594382183E-3</v>
      </c>
      <c r="AG789" s="27">
        <f t="shared" si="220"/>
        <v>4.3376261209766417E-3</v>
      </c>
      <c r="AH789" s="27">
        <f t="shared" si="220"/>
        <v>4.3797659241411619E-3</v>
      </c>
      <c r="AI789" s="27">
        <f t="shared" si="220"/>
        <v>4.4220262821385685E-3</v>
      </c>
      <c r="AJ789" s="27">
        <f t="shared" si="220"/>
        <v>4.4710957257023363E-3</v>
      </c>
      <c r="AK789" s="27">
        <f t="shared" si="220"/>
        <v>4.5198304243208942E-3</v>
      </c>
      <c r="AL789" s="27">
        <f t="shared" si="220"/>
        <v>4.5759469859987297E-3</v>
      </c>
      <c r="AM789" s="27">
        <f t="shared" si="220"/>
        <v>4.630028490266478E-3</v>
      </c>
      <c r="AN789" s="27">
        <f t="shared" si="220"/>
        <v>4.6957815432958801E-3</v>
      </c>
      <c r="AO789" s="27">
        <f t="shared" si="220"/>
        <v>4.7625340751521698E-3</v>
      </c>
      <c r="AP789" s="27">
        <f t="shared" si="220"/>
        <v>4.8317076615517086E-3</v>
      </c>
      <c r="AQ789" s="27">
        <f t="shared" si="220"/>
        <v>4.9037751282491786E-3</v>
      </c>
      <c r="AR789" s="27">
        <f t="shared" si="220"/>
        <v>4.9796128518307045E-3</v>
      </c>
      <c r="AS789" s="27">
        <f t="shared" si="220"/>
        <v>5.0635139703429444E-3</v>
      </c>
      <c r="AT789" s="27">
        <f t="shared" si="220"/>
        <v>5.1058512126937244E-3</v>
      </c>
      <c r="AU789" s="27">
        <f t="shared" si="220"/>
        <v>5.1422384273914767E-3</v>
      </c>
      <c r="AV789" s="27">
        <f t="shared" si="220"/>
        <v>5.1800768502285816E-3</v>
      </c>
      <c r="AW789" s="27">
        <f t="shared" si="220"/>
        <v>5.2167784667618566E-3</v>
      </c>
      <c r="AY789" s="79"/>
      <c r="AZ789" s="79"/>
    </row>
    <row r="790" spans="1:52" x14ac:dyDescent="0.25">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5">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23.152530650802593</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19.138650535672685</v>
      </c>
      <c r="T791" s="93">
        <f>IF('Net zero activities &amp; levers'!$C$10="Off",'Activity data'!AM17*EF!$H30*kgtoGg,IF('Net zero activities &amp; levers'!$C$10="On",'Net zero Activity data'!AM17*'Net zero supporting data'!K193*kgtoGg,"ERROR"))</f>
        <v>19.422556528325604</v>
      </c>
      <c r="U791" s="93">
        <f>IF('Net zero activities &amp; levers'!$C$10="Off",'Activity data'!AN17*EF!$H30*kgtoGg,IF('Net zero activities &amp; levers'!$C$10="On",'Net zero Activity data'!AN17*'Net zero supporting data'!L193*kgtoGg,"ERROR"))</f>
        <v>19.526593788460882</v>
      </c>
      <c r="V791" s="93">
        <f>IF('Net zero activities &amp; levers'!$C$10="Off",'Activity data'!AO17*EF!$H30*kgtoGg,IF('Net zero activities &amp; levers'!$C$10="On",'Net zero Activity data'!AO17*'Net zero supporting data'!M193*kgtoGg,"ERROR"))</f>
        <v>19.572367159290774</v>
      </c>
      <c r="W791" s="93">
        <f>IF('Net zero activities &amp; levers'!$C$10="Off",'Activity data'!AP17*EF!$H30*kgtoGg,IF('Net zero activities &amp; levers'!$C$10="On",'Net zero Activity data'!AP17*'Net zero supporting data'!N193*kgtoGg,"ERROR"))</f>
        <v>19.654350580416263</v>
      </c>
      <c r="X791" s="93">
        <f>IF('Net zero activities &amp; levers'!$C$10="Off",'Activity data'!AQ17*EF!$H30*kgtoGg,IF('Net zero activities &amp; levers'!$C$10="On",'Net zero Activity data'!AQ17*'Net zero supporting data'!O193*kgtoGg,"ERROR"))</f>
        <v>19.69578529572718</v>
      </c>
      <c r="Y791" s="93">
        <f>IF('Net zero activities &amp; levers'!$C$10="Off",'Activity data'!AR17*EF!$H30*kgtoGg,IF('Net zero activities &amp; levers'!$C$10="On",'Net zero Activity data'!AR17*'Net zero supporting data'!P193*kgtoGg,"ERROR"))</f>
        <v>19.663675184445491</v>
      </c>
      <c r="Z791" s="93">
        <f>IF('Net zero activities &amp; levers'!$C$10="Off",'Activity data'!AS17*EF!$H30*kgtoGg,IF('Net zero activities &amp; levers'!$C$10="On",'Net zero Activity data'!AS17*'Net zero supporting data'!Q193*kgtoGg,"ERROR"))</f>
        <v>19.631322294515954</v>
      </c>
      <c r="AA791" s="93">
        <f>IF('Net zero activities &amp; levers'!$C$10="Off",'Activity data'!AT17*EF!$H30*kgtoGg,IF('Net zero activities &amp; levers'!$C$10="On",'Net zero Activity data'!AT17*'Net zero supporting data'!R193*kgtoGg,"ERROR"))</f>
        <v>19.612477584256517</v>
      </c>
      <c r="AB791" s="93">
        <f>IF('Net zero activities &amp; levers'!$C$10="Off",'Activity data'!AU17*EF!$H30*kgtoGg,IF('Net zero activities &amp; levers'!$C$10="On",'Net zero Activity data'!AU17*'Net zero supporting data'!S193*kgtoGg,"ERROR"))</f>
        <v>19.749732429849548</v>
      </c>
      <c r="AC791" s="93">
        <f>IF('Net zero activities &amp; levers'!$C$10="Off",'Activity data'!AV17*EF!$H30*kgtoGg,IF('Net zero activities &amp; levers'!$C$10="On",'Net zero Activity data'!AV17*'Net zero supporting data'!T193*kgtoGg,"ERROR"))</f>
        <v>19.814234833727586</v>
      </c>
      <c r="AD791" s="93">
        <f>IF('Net zero activities &amp; levers'!$C$10="Off",'Activity data'!AW17*EF!$H30*kgtoGg,IF('Net zero activities &amp; levers'!$C$10="On",'Net zero Activity data'!AW17*'Net zero supporting data'!U193*kgtoGg,"ERROR"))</f>
        <v>19.978554643023834</v>
      </c>
      <c r="AE791" s="93">
        <f>IF('Net zero activities &amp; levers'!$C$10="Off",'Activity data'!AX17*EF!$H30*kgtoGg,IF('Net zero activities &amp; levers'!$C$10="On",'Net zero Activity data'!AX17*'Net zero supporting data'!V193*kgtoGg,"ERROR"))</f>
        <v>20.161944788793271</v>
      </c>
      <c r="AF791" s="93">
        <f>IF('Net zero activities &amp; levers'!$C$10="Off",'Activity data'!AY17*EF!$H30*kgtoGg,IF('Net zero activities &amp; levers'!$C$10="On",'Net zero Activity data'!AY17*'Net zero supporting data'!W193*kgtoGg,"ERROR"))</f>
        <v>20.452258675108563</v>
      </c>
      <c r="AG791" s="93">
        <f>IF('Net zero activities &amp; levers'!$C$10="Off",'Activity data'!AZ17*EF!$H30*kgtoGg,IF('Net zero activities &amp; levers'!$C$10="On",'Net zero Activity data'!AZ17*'Net zero supporting data'!X193*kgtoGg,"ERROR"))</f>
        <v>20.789679778060538</v>
      </c>
      <c r="AH791" s="93">
        <f>IF('Net zero activities &amp; levers'!$C$10="Off",'Activity data'!BA17*EF!$H30*kgtoGg,IF('Net zero activities &amp; levers'!$C$10="On",'Net zero Activity data'!BA17*'Net zero supporting data'!Y193*kgtoGg,"ERROR"))</f>
        <v>20.953350807497621</v>
      </c>
      <c r="AI791" s="93">
        <f>IF('Net zero activities &amp; levers'!$C$10="Off",'Activity data'!BB17*EF!$H30*kgtoGg,IF('Net zero activities &amp; levers'!$C$10="On",'Net zero Activity data'!BB17*'Net zero supporting data'!Z193*kgtoGg,"ERROR"))</f>
        <v>21.110720094451256</v>
      </c>
      <c r="AJ791" s="93">
        <f>IF('Net zero activities &amp; levers'!$C$10="Off",'Activity data'!BC17*EF!$H30*kgtoGg,IF('Net zero activities &amp; levers'!$C$10="On",'Net zero Activity data'!BC17*'Net zero supporting data'!AA193*kgtoGg,"ERROR"))</f>
        <v>21.319215844077476</v>
      </c>
      <c r="AK791" s="93">
        <f>IF('Net zero activities &amp; levers'!$C$10="Off",'Activity data'!BD17*EF!$H30*kgtoGg,IF('Net zero activities &amp; levers'!$C$10="On",'Net zero Activity data'!BD17*'Net zero supporting data'!AB193*kgtoGg,"ERROR"))</f>
        <v>21.515855545488005</v>
      </c>
      <c r="AL791" s="93">
        <f>IF('Net zero activities &amp; levers'!$C$10="Off",'Activity data'!BE17*EF!$H30*kgtoGg,IF('Net zero activities &amp; levers'!$C$10="On",'Net zero Activity data'!BE17*'Net zero supporting data'!AC193*kgtoGg,"ERROR"))</f>
        <v>21.765735950398085</v>
      </c>
      <c r="AM791" s="93">
        <f>IF('Net zero activities &amp; levers'!$C$10="Off",'Activity data'!BF17*EF!$H30*kgtoGg,IF('Net zero activities &amp; levers'!$C$10="On",'Net zero Activity data'!BF17*'Net zero supporting data'!AD193*kgtoGg,"ERROR"))</f>
        <v>21.98793746618896</v>
      </c>
      <c r="AN791" s="93">
        <f>IF('Net zero activities &amp; levers'!$C$10="Off",'Activity data'!BG17*EF!$H30*kgtoGg,IF('Net zero activities &amp; levers'!$C$10="On",'Net zero Activity data'!BG17*'Net zero supporting data'!AE193*kgtoGg,"ERROR"))</f>
        <v>22.296680094775589</v>
      </c>
      <c r="AO791" s="93">
        <f>IF('Net zero activities &amp; levers'!$C$10="Off",'Activity data'!BH17*EF!$H30*kgtoGg,IF('Net zero activities &amp; levers'!$C$10="On",'Net zero Activity data'!BH17*'Net zero supporting data'!AF193*kgtoGg,"ERROR"))</f>
        <v>22.601286897800797</v>
      </c>
      <c r="AP791" s="93">
        <f>IF('Net zero activities &amp; levers'!$C$10="Off",'Activity data'!BI17*EF!$H30*kgtoGg,IF('Net zero activities &amp; levers'!$C$10="On",'Net zero Activity data'!BI17*'Net zero supporting data'!AG193*kgtoGg,"ERROR"))</f>
        <v>22.912817656578977</v>
      </c>
      <c r="AQ791" s="93">
        <f>IF('Net zero activities &amp; levers'!$C$10="Off",'Activity data'!BJ17*EF!$H30*kgtoGg,IF('Net zero activities &amp; levers'!$C$10="On",'Net zero Activity data'!BJ17*'Net zero supporting data'!AH193*kgtoGg,"ERROR"))</f>
        <v>23.23422849498256</v>
      </c>
      <c r="AR791" s="93">
        <f>IF('Net zero activities &amp; levers'!$C$10="Off",'Activity data'!BK17*EF!$H30*kgtoGg,IF('Net zero activities &amp; levers'!$C$10="On",'Net zero Activity data'!BK17*'Net zero supporting data'!AI193*kgtoGg,"ERROR"))</f>
        <v>23.571505278686633</v>
      </c>
      <c r="AS791" s="93">
        <f>IF('Net zero activities &amp; levers'!$C$10="Off",'Activity data'!BL17*EF!$H30*kgtoGg,IF('Net zero activities &amp; levers'!$C$10="On",'Net zero Activity data'!BL17*'Net zero supporting data'!AJ193*kgtoGg,"ERROR"))</f>
        <v>23.957565234485394</v>
      </c>
      <c r="AT791" s="93">
        <f>IF('Net zero activities &amp; levers'!$C$10="Off",'Activity data'!BM17*EF!$H30*kgtoGg,IF('Net zero activities &amp; levers'!$C$10="On",'Net zero Activity data'!BM17*'Net zero supporting data'!AK193*kgtoGg,"ERROR"))</f>
        <v>24.005680938038509</v>
      </c>
      <c r="AU791" s="93">
        <f>IF('Net zero activities &amp; levers'!$C$10="Off",'Activity data'!BN17*EF!$H30*kgtoGg,IF('Net zero activities &amp; levers'!$C$10="On",'Net zero Activity data'!BN17*'Net zero supporting data'!AL193*kgtoGg,"ERROR"))</f>
        <v>23.999594900712601</v>
      </c>
      <c r="AV791" s="93">
        <f>IF('Net zero activities &amp; levers'!$C$10="Off",'Activity data'!BO17*EF!$H30*kgtoGg,IF('Net zero activities &amp; levers'!$C$10="On",'Net zero Activity data'!BO17*'Net zero supporting data'!AM193*kgtoGg,"ERROR"))</f>
        <v>23.996813335517075</v>
      </c>
      <c r="AW791" s="93">
        <f>IF('Net zero activities &amp; levers'!$C$10="Off",'Activity data'!BP17*EF!$H30*kgtoGg,IF('Net zero activities &amp; levers'!$C$10="On",'Net zero Activity data'!BP17*'Net zero supporting data'!AN193*kgtoGg,"ERROR"))</f>
        <v>23.977515577610244</v>
      </c>
      <c r="AY791" s="79"/>
      <c r="AZ791" s="79"/>
    </row>
    <row r="792" spans="1:52" x14ac:dyDescent="0.25">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7.7508449141861099E-2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7.1859980996426695E-2</v>
      </c>
      <c r="S792" s="93">
        <f>IF('Net zero activities &amp; levers'!$C$10="Off",'Activity data'!AL18*EF!$H31*kgtoGg,IF('Net zero activities &amp; levers'!$C$10="On",'Net zero Activity data'!AL18*'Net zero supporting data'!J194*kgtoGg,"ERROR"))</f>
        <v>6.4071057460693442E-2</v>
      </c>
      <c r="T792" s="93">
        <f>IF('Net zero activities &amp; levers'!$C$10="Off",'Activity data'!AM18*EF!$H31*kgtoGg,IF('Net zero activities &amp; levers'!$C$10="On",'Net zero Activity data'!AM18*'Net zero supporting data'!K194*kgtoGg,"ERROR"))</f>
        <v>6.5021498409223E-2</v>
      </c>
      <c r="U792" s="93">
        <f>IF('Net zero activities &amp; levers'!$C$10="Off",'Activity data'!AN18*EF!$H31*kgtoGg,IF('Net zero activities &amp; levers'!$C$10="On",'Net zero Activity data'!AN18*'Net zero supporting data'!L194*kgtoGg,"ERROR"))</f>
        <v>6.536978719059533E-2</v>
      </c>
      <c r="V792" s="93">
        <f>IF('Net zero activities &amp; levers'!$C$10="Off",'Activity data'!AO18*EF!$H31*kgtoGg,IF('Net zero activities &amp; levers'!$C$10="On",'Net zero Activity data'!AO18*'Net zero supporting data'!M194*kgtoGg,"ERROR"))</f>
        <v>6.5523024132099927E-2</v>
      </c>
      <c r="W792" s="93">
        <f>IF('Net zero activities &amp; levers'!$C$10="Off",'Activity data'!AP18*EF!$H31*kgtoGg,IF('Net zero activities &amp; levers'!$C$10="On",'Net zero Activity data'!AP18*'Net zero supporting data'!N194*kgtoGg,"ERROR"))</f>
        <v>6.5797482588612552E-2</v>
      </c>
      <c r="X792" s="93">
        <f>IF('Net zero activities &amp; levers'!$C$10="Off",'Activity data'!AQ18*EF!$H31*kgtoGg,IF('Net zero activities &amp; levers'!$C$10="On",'Net zero Activity data'!AQ18*'Net zero supporting data'!O194*kgtoGg,"ERROR"))</f>
        <v>6.5936194877684609E-2</v>
      </c>
      <c r="Y792" s="93">
        <f>IF('Net zero activities &amp; levers'!$C$10="Off",'Activity data'!AR18*EF!$H31*kgtoGg,IF('Net zero activities &amp; levers'!$C$10="On",'Net zero Activity data'!AR18*'Net zero supporting data'!P194*kgtoGg,"ERROR"))</f>
        <v>6.5828698856417914E-2</v>
      </c>
      <c r="Z792" s="93">
        <f>IF('Net zero activities &amp; levers'!$C$10="Off",'Activity data'!AS18*EF!$H31*kgtoGg,IF('Net zero activities &amp; levers'!$C$10="On",'Net zero Activity data'!AS18*'Net zero supporting data'!Q194*kgtoGg,"ERROR"))</f>
        <v>6.5720390077497956E-2</v>
      </c>
      <c r="AA792" s="93">
        <f>IF('Net zero activities &amp; levers'!$C$10="Off",'Activity data'!AT18*EF!$H31*kgtoGg,IF('Net zero activities &amp; levers'!$C$10="On",'Net zero Activity data'!AT18*'Net zero supporting data'!R194*kgtoGg,"ERROR"))</f>
        <v>6.5657303053069979E-2</v>
      </c>
      <c r="AB792" s="93">
        <f>IF('Net zero activities &amp; levers'!$C$10="Off",'Activity data'!AU18*EF!$H31*kgtoGg,IF('Net zero activities &amp; levers'!$C$10="On",'Net zero Activity data'!AU18*'Net zero supporting data'!S194*kgtoGg,"ERROR"))</f>
        <v>6.6116795381557736E-2</v>
      </c>
      <c r="AC792" s="93">
        <f>IF('Net zero activities &amp; levers'!$C$10="Off",'Activity data'!AV18*EF!$H31*kgtoGg,IF('Net zero activities &amp; levers'!$C$10="On",'Net zero Activity data'!AV18*'Net zero supporting data'!T194*kgtoGg,"ERROR"))</f>
        <v>6.6332732091281307E-2</v>
      </c>
      <c r="AD792" s="93">
        <f>IF('Net zero activities &amp; levers'!$C$10="Off",'Activity data'!AW18*EF!$H31*kgtoGg,IF('Net zero activities &amp; levers'!$C$10="On",'Net zero Activity data'!AW18*'Net zero supporting data'!U194*kgtoGg,"ERROR"))</f>
        <v>6.6882830643095442E-2</v>
      </c>
      <c r="AE792" s="93">
        <f>IF('Net zero activities &amp; levers'!$C$10="Off",'Activity data'!AX18*EF!$H31*kgtoGg,IF('Net zero activities &amp; levers'!$C$10="On",'Net zero Activity data'!AX18*'Net zero supporting data'!V194*kgtoGg,"ERROR"))</f>
        <v>6.7496771555252091E-2</v>
      </c>
      <c r="AF792" s="93">
        <f>IF('Net zero activities &amp; levers'!$C$10="Off",'Activity data'!AY18*EF!$H31*kgtoGg,IF('Net zero activities &amp; levers'!$C$10="On",'Net zero Activity data'!AY18*'Net zero supporting data'!W194*kgtoGg,"ERROR"))</f>
        <v>6.8468664409300189E-2</v>
      </c>
      <c r="AG792" s="93">
        <f>IF('Net zero activities &amp; levers'!$C$10="Off",'Activity data'!AZ18*EF!$H31*kgtoGg,IF('Net zero activities &amp; levers'!$C$10="On",'Net zero Activity data'!AZ18*'Net zero supporting data'!X194*kgtoGg,"ERROR"))</f>
        <v>6.9598259562071857E-2</v>
      </c>
      <c r="AH792" s="93">
        <f>IF('Net zero activities &amp; levers'!$C$10="Off",'Activity data'!BA18*EF!$H31*kgtoGg,IF('Net zero activities &amp; levers'!$C$10="On",'Net zero Activity data'!BA18*'Net zero supporting data'!Y194*kgtoGg,"ERROR"))</f>
        <v>7.0146186173311684E-2</v>
      </c>
      <c r="AI792" s="93">
        <f>IF('Net zero activities &amp; levers'!$C$10="Off",'Activity data'!BB18*EF!$H31*kgtoGg,IF('Net zero activities &amp; levers'!$C$10="On",'Net zero Activity data'!BB18*'Net zero supporting data'!Z194*kgtoGg,"ERROR"))</f>
        <v>7.0673016244646183E-2</v>
      </c>
      <c r="AJ792" s="93">
        <f>IF('Net zero activities &amp; levers'!$C$10="Off",'Activity data'!BC18*EF!$H31*kgtoGg,IF('Net zero activities &amp; levers'!$C$10="On",'Net zero Activity data'!BC18*'Net zero supporting data'!AA194*kgtoGg,"ERROR"))</f>
        <v>7.1371003970045782E-2</v>
      </c>
      <c r="AK792" s="93">
        <f>IF('Net zero activities &amp; levers'!$C$10="Off",'Activity data'!BD18*EF!$H31*kgtoGg,IF('Net zero activities &amp; levers'!$C$10="On",'Net zero Activity data'!BD18*'Net zero supporting data'!AB194*kgtoGg,"ERROR"))</f>
        <v>7.2029300832964327E-2</v>
      </c>
      <c r="AL792" s="93">
        <f>IF('Net zero activities &amp; levers'!$C$10="Off",'Activity data'!BE18*EF!$H31*kgtoGg,IF('Net zero activities &amp; levers'!$C$10="On",'Net zero Activity data'!BE18*'Net zero supporting data'!AC194*kgtoGg,"ERROR"))</f>
        <v>7.2865833259921686E-2</v>
      </c>
      <c r="AM792" s="93">
        <f>IF('Net zero activities &amp; levers'!$C$10="Off",'Activity data'!BF18*EF!$H31*kgtoGg,IF('Net zero activities &amp; levers'!$C$10="On",'Net zero Activity data'!BF18*'Net zero supporting data'!AD194*kgtoGg,"ERROR"))</f>
        <v>7.360970420628514E-2</v>
      </c>
      <c r="AN792" s="93">
        <f>IF('Net zero activities &amp; levers'!$C$10="Off",'Activity data'!BG18*EF!$H31*kgtoGg,IF('Net zero activities &amp; levers'!$C$10="On",'Net zero Activity data'!BG18*'Net zero supporting data'!AE194*kgtoGg,"ERROR"))</f>
        <v>7.4643291535750639E-2</v>
      </c>
      <c r="AO792" s="93">
        <f>IF('Net zero activities &amp; levers'!$C$10="Off",'Activity data'!BH18*EF!$H31*kgtoGg,IF('Net zero activities &amp; levers'!$C$10="On",'Net zero Activity data'!BH18*'Net zero supporting data'!AF194*kgtoGg,"ERROR"))</f>
        <v>7.5663033232960128E-2</v>
      </c>
      <c r="AP792" s="93">
        <f>IF('Net zero activities &amp; levers'!$C$10="Off",'Activity data'!BI18*EF!$H31*kgtoGg,IF('Net zero activities &amp; levers'!$C$10="On",'Net zero Activity data'!BI18*'Net zero supporting data'!AG194*kgtoGg,"ERROR"))</f>
        <v>7.6705954472848309E-2</v>
      </c>
      <c r="AQ792" s="93">
        <f>IF('Net zero activities &amp; levers'!$C$10="Off",'Activity data'!BJ18*EF!$H31*kgtoGg,IF('Net zero activities &amp; levers'!$C$10="On",'Net zero Activity data'!BJ18*'Net zero supporting data'!AH194*kgtoGg,"ERROR"))</f>
        <v>7.7781951563524146E-2</v>
      </c>
      <c r="AR792" s="93">
        <f>IF('Net zero activities &amp; levers'!$C$10="Off",'Activity data'!BK18*EF!$H31*kgtoGg,IF('Net zero activities &amp; levers'!$C$10="On",'Net zero Activity data'!BK18*'Net zero supporting data'!AI194*kgtoGg,"ERROR"))</f>
        <v>7.8911063574247334E-2</v>
      </c>
      <c r="AS792" s="93">
        <f>IF('Net zero activities &amp; levers'!$C$10="Off",'Activity data'!BL18*EF!$H31*kgtoGg,IF('Net zero activities &amp; levers'!$C$10="On",'Net zero Activity data'!BL18*'Net zero supporting data'!AJ194*kgtoGg,"ERROR"))</f>
        <v>8.0203488532065076E-2</v>
      </c>
      <c r="AT792" s="93">
        <f>IF('Net zero activities &amp; levers'!$C$10="Off",'Activity data'!BM18*EF!$H31*kgtoGg,IF('Net zero activities &amp; levers'!$C$10="On",'Net zero Activity data'!BM18*'Net zero supporting data'!AK194*kgtoGg,"ERROR"))</f>
        <v>8.0364566973900195E-2</v>
      </c>
      <c r="AU792" s="93">
        <f>IF('Net zero activities &amp; levers'!$C$10="Off",'Activity data'!BN18*EF!$H31*kgtoGg,IF('Net zero activities &amp; levers'!$C$10="On",'Net zero Activity data'!BN18*'Net zero supporting data'!AL194*kgtoGg,"ERROR"))</f>
        <v>8.0344192556880079E-2</v>
      </c>
      <c r="AV792" s="93">
        <f>IF('Net zero activities &amp; levers'!$C$10="Off",'Activity data'!BO18*EF!$H31*kgtoGg,IF('Net zero activities &amp; levers'!$C$10="On",'Net zero Activity data'!BO18*'Net zero supporting data'!AM194*kgtoGg,"ERROR"))</f>
        <v>8.0334880624299401E-2</v>
      </c>
      <c r="AW792" s="93">
        <f>IF('Net zero activities &amp; levers'!$C$10="Off",'Activity data'!BP18*EF!$H31*kgtoGg,IF('Net zero activities &amp; levers'!$C$10="On",'Net zero Activity data'!BP18*'Net zero supporting data'!AN194*kgtoGg,"ERROR"))</f>
        <v>8.0270276918128672E-2</v>
      </c>
      <c r="AY792" s="79"/>
      <c r="AZ792" s="79"/>
    </row>
    <row r="793" spans="1:52" x14ac:dyDescent="0.25">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0.56716712532642322</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0.59567995442298338</v>
      </c>
      <c r="T793" s="93">
        <f>IF('Net zero activities &amp; levers'!$C$10="Off",'Activity data'!AM19*EF!$H32*kgtoGg,IF('Net zero activities &amp; levers'!$C$10="On",'Net zero Activity data'!AM19*'Net zero supporting data'!K195*kgtoGg,"ERROR"))</f>
        <v>0.61258506681737179</v>
      </c>
      <c r="U793" s="93">
        <f>IF('Net zero activities &amp; levers'!$C$10="Off",'Activity data'!AN19*EF!$H32*kgtoGg,IF('Net zero activities &amp; levers'!$C$10="On",'Net zero Activity data'!AN19*'Net zero supporting data'!L195*kgtoGg,"ERROR"))</f>
        <v>0.6268687597783329</v>
      </c>
      <c r="V793" s="93">
        <f>IF('Net zero activities &amp; levers'!$C$10="Off",'Activity data'!AO19*EF!$H32*kgtoGg,IF('Net zero activities &amp; levers'!$C$10="On",'Net zero Activity data'!AO19*'Net zero supporting data'!M195*kgtoGg,"ERROR"))</f>
        <v>0.64032496531200889</v>
      </c>
      <c r="W793" s="93">
        <f>IF('Net zero activities &amp; levers'!$C$10="Off",'Activity data'!AP19*EF!$H32*kgtoGg,IF('Net zero activities &amp; levers'!$C$10="On",'Net zero Activity data'!AP19*'Net zero supporting data'!N195*kgtoGg,"ERROR"))</f>
        <v>0.65458388204864981</v>
      </c>
      <c r="X793" s="93">
        <f>IF('Net zero activities &amp; levers'!$C$10="Off",'Activity data'!AQ19*EF!$H32*kgtoGg,IF('Net zero activities &amp; levers'!$C$10="On",'Net zero Activity data'!AQ19*'Net zero supporting data'!O195*kgtoGg,"ERROR"))</f>
        <v>0.66830438134050119</v>
      </c>
      <c r="Y793" s="93">
        <f>IF('Net zero activities &amp; levers'!$C$10="Off",'Activity data'!AR19*EF!$H32*kgtoGg,IF('Net zero activities &amp; levers'!$C$10="On",'Net zero Activity data'!AR19*'Net zero supporting data'!P195*kgtoGg,"ERROR"))</f>
        <v>0.68052036795324078</v>
      </c>
      <c r="Z793" s="93">
        <f>IF('Net zero activities &amp; levers'!$C$10="Off",'Activity data'!AS19*EF!$H32*kgtoGg,IF('Net zero activities &amp; levers'!$C$10="On",'Net zero Activity data'!AS19*'Net zero supporting data'!Q195*kgtoGg,"ERROR"))</f>
        <v>0.69252292909732049</v>
      </c>
      <c r="AA793" s="93">
        <f>IF('Net zero activities &amp; levers'!$C$10="Off",'Activity data'!AT19*EF!$H32*kgtoGg,IF('Net zero activities &amp; levers'!$C$10="On",'Net zero Activity data'!AT19*'Net zero supporting data'!R195*kgtoGg,"ERROR"))</f>
        <v>0.70456909493958753</v>
      </c>
      <c r="AB793" s="93">
        <f>IF('Net zero activities &amp; levers'!$C$10="Off",'Activity data'!AU19*EF!$H32*kgtoGg,IF('Net zero activities &amp; levers'!$C$10="On",'Net zero Activity data'!AU19*'Net zero supporting data'!S195*kgtoGg,"ERROR"))</f>
        <v>0.71947506019886931</v>
      </c>
      <c r="AC793" s="93">
        <f>IF('Net zero activities &amp; levers'!$C$10="Off",'Activity data'!AV19*EF!$H32*kgtoGg,IF('Net zero activities &amp; levers'!$C$10="On",'Net zero Activity data'!AV19*'Net zero supporting data'!T195*kgtoGg,"ERROR"))</f>
        <v>0.73282403802218554</v>
      </c>
      <c r="AD793" s="93">
        <f>IF('Net zero activities &amp; levers'!$C$10="Off",'Activity data'!AW19*EF!$H32*kgtoGg,IF('Net zero activities &amp; levers'!$C$10="On",'Net zero Activity data'!AW19*'Net zero supporting data'!U195*kgtoGg,"ERROR"))</f>
        <v>0.74827679567031213</v>
      </c>
      <c r="AE793" s="93">
        <f>IF('Net zero activities &amp; levers'!$C$10="Off",'Activity data'!AX19*EF!$H32*kgtoGg,IF('Net zero activities &amp; levers'!$C$10="On",'Net zero Activity data'!AX19*'Net zero supporting data'!V195*kgtoGg,"ERROR"))</f>
        <v>0.76427003191217846</v>
      </c>
      <c r="AF793" s="93">
        <f>IF('Net zero activities &amp; levers'!$C$10="Off",'Activity data'!AY19*EF!$H32*kgtoGg,IF('Net zero activities &amp; levers'!$C$10="On",'Net zero Activity data'!AY19*'Net zero supporting data'!W195*kgtoGg,"ERROR"))</f>
        <v>0.78270449195184111</v>
      </c>
      <c r="AG793" s="93">
        <f>IF('Net zero activities &amp; levers'!$C$10="Off",'Activity data'!AZ19*EF!$H32*kgtoGg,IF('Net zero activities &amp; levers'!$C$10="On",'Net zero Activity data'!AZ19*'Net zero supporting data'!X195*kgtoGg,"ERROR"))</f>
        <v>0.80241815839258679</v>
      </c>
      <c r="AH793" s="93">
        <f>IF('Net zero activities &amp; levers'!$C$10="Off",'Activity data'!BA19*EF!$H32*kgtoGg,IF('Net zero activities &amp; levers'!$C$10="On",'Net zero Activity data'!BA19*'Net zero supporting data'!Y195*kgtoGg,"ERROR"))</f>
        <v>0.81858054125500712</v>
      </c>
      <c r="AI793" s="93">
        <f>IF('Net zero activities &amp; levers'!$C$10="Off",'Activity data'!BB19*EF!$H32*kgtoGg,IF('Net zero activities &amp; levers'!$C$10="On",'Net zero Activity data'!BB19*'Net zero supporting data'!Z195*kgtoGg,"ERROR"))</f>
        <v>0.83478577875901172</v>
      </c>
      <c r="AJ793" s="93">
        <f>IF('Net zero activities &amp; levers'!$C$10="Off",'Activity data'!BC19*EF!$H32*kgtoGg,IF('Net zero activities &amp; levers'!$C$10="On",'Net zero Activity data'!BC19*'Net zero supporting data'!AA195*kgtoGg,"ERROR"))</f>
        <v>0.85235375931551716</v>
      </c>
      <c r="AK793" s="93">
        <f>IF('Net zero activities &amp; levers'!$C$10="Off",'Activity data'!BD19*EF!$H32*kgtoGg,IF('Net zero activities &amp; levers'!$C$10="On",'Net zero Activity data'!BD19*'Net zero supporting data'!AB195*kgtoGg,"ERROR"))</f>
        <v>0.86987891850277199</v>
      </c>
      <c r="AL793" s="93">
        <f>IF('Net zero activities &amp; levers'!$C$10="Off",'Activity data'!BE19*EF!$H32*kgtoGg,IF('Net zero activities &amp; levers'!$C$10="On",'Net zero Activity data'!BE19*'Net zero supporting data'!AC195*kgtoGg,"ERROR"))</f>
        <v>0.88890926422007976</v>
      </c>
      <c r="AM793" s="93">
        <f>IF('Net zero activities &amp; levers'!$C$10="Off",'Activity data'!BF19*EF!$H32*kgtoGg,IF('Net zero activities &amp; levers'!$C$10="On",'Net zero Activity data'!BF19*'Net zero supporting data'!AD195*kgtoGg,"ERROR"))</f>
        <v>0.90755126049839108</v>
      </c>
      <c r="AN793" s="93">
        <f>IF('Net zero activities &amp; levers'!$C$10="Off",'Activity data'!BG19*EF!$H32*kgtoGg,IF('Net zero activities &amp; levers'!$C$10="On",'Net zero Activity data'!BG19*'Net zero supporting data'!AE195*kgtoGg,"ERROR"))</f>
        <v>0.92861956798204925</v>
      </c>
      <c r="AO793" s="93">
        <f>IF('Net zero activities &amp; levers'!$C$10="Off",'Activity data'!BH19*EF!$H32*kgtoGg,IF('Net zero activities &amp; levers'!$C$10="On",'Net zero Activity data'!BH19*'Net zero supporting data'!AF195*kgtoGg,"ERROR"))</f>
        <v>0.94994891779849933</v>
      </c>
      <c r="AP793" s="93">
        <f>IF('Net zero activities &amp; levers'!$C$10="Off",'Activity data'!BI19*EF!$H32*kgtoGg,IF('Net zero activities &amp; levers'!$C$10="On",'Net zero Activity data'!BI19*'Net zero supporting data'!AG195*kgtoGg,"ERROR"))</f>
        <v>0.97182881392978526</v>
      </c>
      <c r="AQ793" s="93">
        <f>IF('Net zero activities &amp; levers'!$C$10="Off",'Activity data'!BJ19*EF!$H32*kgtoGg,IF('Net zero activities &amp; levers'!$C$10="On",'Net zero Activity data'!BJ19*'Net zero supporting data'!AH195*kgtoGg,"ERROR"))</f>
        <v>0.99435758356337589</v>
      </c>
      <c r="AR793" s="93">
        <f>IF('Net zero activities &amp; levers'!$C$10="Off",'Activity data'!BK19*EF!$H32*kgtoGg,IF('Net zero activities &amp; levers'!$C$10="On",'Net zero Activity data'!BK19*'Net zero supporting data'!AI195*kgtoGg,"ERROR"))</f>
        <v>1.0177212232392898</v>
      </c>
      <c r="AS793" s="93">
        <f>IF('Net zero activities &amp; levers'!$C$10="Off",'Activity data'!BL19*EF!$H32*kgtoGg,IF('Net zero activities &amp; levers'!$C$10="On",'Net zero Activity data'!BL19*'Net zero supporting data'!AJ195*kgtoGg,"ERROR"))</f>
        <v>1.0428609041820094</v>
      </c>
      <c r="AT793" s="93">
        <f>IF('Net zero activities &amp; levers'!$C$10="Off",'Activity data'!BM19*EF!$H32*kgtoGg,IF('Net zero activities &amp; levers'!$C$10="On",'Net zero Activity data'!BM19*'Net zero supporting data'!AK195*kgtoGg,"ERROR"))</f>
        <v>1.0591328338169261</v>
      </c>
      <c r="AU793" s="93">
        <f>IF('Net zero activities &amp; levers'!$C$10="Off",'Activity data'!BN19*EF!$H32*kgtoGg,IF('Net zero activities &amp; levers'!$C$10="On",'Net zero Activity data'!BN19*'Net zero supporting data'!AL195*kgtoGg,"ERROR"))</f>
        <v>1.0740511329803928</v>
      </c>
      <c r="AV793" s="93">
        <f>IF('Net zero activities &amp; levers'!$C$10="Off",'Activity data'!BO19*EF!$H32*kgtoGg,IF('Net zero activities &amp; levers'!$C$10="On",'Net zero Activity data'!BO19*'Net zero supporting data'!AM195*kgtoGg,"ERROR"))</f>
        <v>1.0891933187405669</v>
      </c>
      <c r="AW793" s="93">
        <f>IF('Net zero activities &amp; levers'!$C$10="Off",'Activity data'!BP19*EF!$H32*kgtoGg,IF('Net zero activities &amp; levers'!$C$10="On",'Net zero Activity data'!BP19*'Net zero supporting data'!AN195*kgtoGg,"ERROR"))</f>
        <v>1.1039896549201815</v>
      </c>
      <c r="AY793" s="79"/>
      <c r="AZ793" s="79"/>
    </row>
    <row r="794" spans="1:52" x14ac:dyDescent="0.25">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2.2910596881616572</v>
      </c>
      <c r="P794" s="27">
        <f t="shared" si="222"/>
        <v>2.2612642885898917</v>
      </c>
      <c r="Q794" s="27">
        <f t="shared" si="222"/>
        <v>2.2487211059946208</v>
      </c>
      <c r="R794" s="27">
        <f t="shared" si="222"/>
        <v>2.2390235702415184</v>
      </c>
      <c r="S794" s="27">
        <f t="shared" si="222"/>
        <v>1.917582032562541</v>
      </c>
      <c r="T794" s="27">
        <f t="shared" si="222"/>
        <v>1.9949306075186419</v>
      </c>
      <c r="U794" s="27">
        <f t="shared" si="222"/>
        <v>2.044288904217296</v>
      </c>
      <c r="V794" s="27">
        <f t="shared" si="222"/>
        <v>2.0845971300541457</v>
      </c>
      <c r="W794" s="27">
        <f t="shared" si="222"/>
        <v>2.1309157041909628</v>
      </c>
      <c r="X794" s="27">
        <f t="shared" si="222"/>
        <v>2.1708192639705723</v>
      </c>
      <c r="Y794" s="27">
        <f t="shared" si="222"/>
        <v>2.1996220085381215</v>
      </c>
      <c r="Z794" s="27">
        <f t="shared" si="222"/>
        <v>2.2293574604127704</v>
      </c>
      <c r="AA794" s="27">
        <f t="shared" si="222"/>
        <v>2.2624467152349834</v>
      </c>
      <c r="AB794" s="27">
        <f t="shared" si="222"/>
        <v>2.3238821657335698</v>
      </c>
      <c r="AC794" s="27">
        <f t="shared" si="222"/>
        <v>2.3743691032177434</v>
      </c>
      <c r="AD794" s="27">
        <f t="shared" si="222"/>
        <v>2.4436189064549914</v>
      </c>
      <c r="AE794" s="27">
        <f t="shared" si="222"/>
        <v>2.517739825358988</v>
      </c>
      <c r="AF794" s="27">
        <f t="shared" si="222"/>
        <v>2.6130234811816759</v>
      </c>
      <c r="AG794" s="27">
        <f t="shared" si="222"/>
        <v>2.7191635068873463</v>
      </c>
      <c r="AH794" s="27">
        <f t="shared" si="222"/>
        <v>2.795020539448708</v>
      </c>
      <c r="AI794" s="27">
        <f t="shared" si="222"/>
        <v>2.8712201092386116</v>
      </c>
      <c r="AJ794" s="27">
        <f t="shared" si="222"/>
        <v>2.9588444821985522</v>
      </c>
      <c r="AK794" s="27">
        <f t="shared" si="222"/>
        <v>3.0460192698370157</v>
      </c>
      <c r="AL794" s="27">
        <f t="shared" si="222"/>
        <v>3.1455909524901542</v>
      </c>
      <c r="AM794" s="27">
        <f t="shared" si="222"/>
        <v>3.2418082968483239</v>
      </c>
      <c r="AN794" s="27">
        <f t="shared" si="222"/>
        <v>3.3576747641873639</v>
      </c>
      <c r="AO794" s="27">
        <f t="shared" si="222"/>
        <v>3.4752934753998708</v>
      </c>
      <c r="AP794" s="27">
        <f t="shared" si="222"/>
        <v>3.597008474768483</v>
      </c>
      <c r="AQ794" s="27">
        <f t="shared" si="222"/>
        <v>3.7235752205638795</v>
      </c>
      <c r="AR794" s="27">
        <f t="shared" si="222"/>
        <v>3.8564324810735506</v>
      </c>
      <c r="AS794" s="27">
        <f t="shared" si="222"/>
        <v>4.0028901226558187</v>
      </c>
      <c r="AT794" s="27">
        <f t="shared" si="222"/>
        <v>4.078718140015364</v>
      </c>
      <c r="AU794" s="27">
        <f t="shared" si="222"/>
        <v>4.144098467699119</v>
      </c>
      <c r="AV794" s="27">
        <f t="shared" si="222"/>
        <v>4.211542823369804</v>
      </c>
      <c r="AW794" s="27">
        <f t="shared" si="222"/>
        <v>4.2766119007305354</v>
      </c>
      <c r="AY794" s="79"/>
      <c r="AZ794" s="79"/>
    </row>
    <row r="795" spans="1:52" x14ac:dyDescent="0.25">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2.3631963555267654E-2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2.5862077897454101E-2</v>
      </c>
      <c r="S795" s="27">
        <f t="shared" si="223"/>
        <v>2.4819998100957669E-2</v>
      </c>
      <c r="T795" s="27">
        <f t="shared" si="223"/>
        <v>2.5524377784057181E-2</v>
      </c>
      <c r="U795" s="27">
        <f t="shared" si="223"/>
        <v>2.6119531657430559E-2</v>
      </c>
      <c r="V795" s="27">
        <f t="shared" si="223"/>
        <v>2.668020688800039E-2</v>
      </c>
      <c r="W795" s="27">
        <f t="shared" si="223"/>
        <v>2.7274328418693768E-2</v>
      </c>
      <c r="X795" s="27">
        <f t="shared" si="223"/>
        <v>2.7846015889187579E-2</v>
      </c>
      <c r="Y795" s="27">
        <f t="shared" si="223"/>
        <v>2.8355015331385056E-2</v>
      </c>
      <c r="Z795" s="27">
        <f t="shared" si="223"/>
        <v>2.8855122045721715E-2</v>
      </c>
      <c r="AA795" s="27">
        <f t="shared" si="223"/>
        <v>2.9357045622482838E-2</v>
      </c>
      <c r="AB795" s="27">
        <f t="shared" si="223"/>
        <v>2.997812750828625E-2</v>
      </c>
      <c r="AC795" s="27">
        <f t="shared" si="223"/>
        <v>3.0534334917591093E-2</v>
      </c>
      <c r="AD795" s="27">
        <f t="shared" si="223"/>
        <v>3.1178199819596363E-2</v>
      </c>
      <c r="AE795" s="27">
        <f t="shared" si="223"/>
        <v>3.1844584663007464E-2</v>
      </c>
      <c r="AF795" s="27">
        <f t="shared" si="223"/>
        <v>3.2612687164660079E-2</v>
      </c>
      <c r="AG795" s="27">
        <f t="shared" si="223"/>
        <v>3.3434089933024477E-2</v>
      </c>
      <c r="AH795" s="27">
        <f t="shared" si="223"/>
        <v>3.4107522552291991E-2</v>
      </c>
      <c r="AI795" s="27">
        <f t="shared" si="223"/>
        <v>3.4782740781625521E-2</v>
      </c>
      <c r="AJ795" s="27">
        <f t="shared" si="223"/>
        <v>3.5514739971479907E-2</v>
      </c>
      <c r="AK795" s="27">
        <f t="shared" si="223"/>
        <v>3.624495493761553E-2</v>
      </c>
      <c r="AL795" s="27">
        <f t="shared" si="223"/>
        <v>3.7037886009170025E-2</v>
      </c>
      <c r="AM795" s="27">
        <f t="shared" si="223"/>
        <v>3.7814635854099665E-2</v>
      </c>
      <c r="AN795" s="27">
        <f t="shared" si="223"/>
        <v>3.8692481999252085E-2</v>
      </c>
      <c r="AO795" s="27">
        <f t="shared" si="223"/>
        <v>3.9581204908270835E-2</v>
      </c>
      <c r="AP795" s="27">
        <f t="shared" si="223"/>
        <v>4.0492867247074425E-2</v>
      </c>
      <c r="AQ795" s="27">
        <f t="shared" si="223"/>
        <v>4.1431565981807375E-2</v>
      </c>
      <c r="AR795" s="27">
        <f t="shared" si="223"/>
        <v>4.2405050968303784E-2</v>
      </c>
      <c r="AS795" s="27">
        <f t="shared" si="223"/>
        <v>4.3452537674250426E-2</v>
      </c>
      <c r="AT795" s="27">
        <f t="shared" si="223"/>
        <v>4.4130534742371962E-2</v>
      </c>
      <c r="AU795" s="27">
        <f t="shared" si="223"/>
        <v>4.4752130540849741E-2</v>
      </c>
      <c r="AV795" s="27">
        <f t="shared" si="223"/>
        <v>4.5383054947523663E-2</v>
      </c>
      <c r="AW795" s="27">
        <f t="shared" si="223"/>
        <v>4.5999568955007598E-2</v>
      </c>
      <c r="AY795" s="79"/>
      <c r="AZ795" s="79"/>
    </row>
    <row r="796" spans="1:52" x14ac:dyDescent="0.25">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9.5803753116994225E-2</v>
      </c>
      <c r="O796" s="27">
        <f t="shared" si="225"/>
        <v>9.5460820340069155E-2</v>
      </c>
      <c r="P796" s="27">
        <f t="shared" si="225"/>
        <v>9.4219345357912251E-2</v>
      </c>
      <c r="Q796" s="27">
        <f t="shared" si="225"/>
        <v>9.3696712749775951E-2</v>
      </c>
      <c r="R796" s="27">
        <f t="shared" si="225"/>
        <v>9.3292648760063338E-2</v>
      </c>
      <c r="S796" s="27">
        <f t="shared" si="225"/>
        <v>7.9899251356772616E-2</v>
      </c>
      <c r="T796" s="27">
        <f t="shared" si="225"/>
        <v>8.3122108646610154E-2</v>
      </c>
      <c r="U796" s="27">
        <f t="shared" si="225"/>
        <v>8.5178704342387404E-2</v>
      </c>
      <c r="V796" s="27">
        <f t="shared" si="225"/>
        <v>8.6858213752256136E-2</v>
      </c>
      <c r="W796" s="27">
        <f t="shared" si="225"/>
        <v>8.8788154341290212E-2</v>
      </c>
      <c r="X796" s="27">
        <f t="shared" si="225"/>
        <v>9.0450802665440602E-2</v>
      </c>
      <c r="Y796" s="27">
        <f t="shared" si="225"/>
        <v>9.1650917022421813E-2</v>
      </c>
      <c r="Z796" s="27">
        <f t="shared" si="225"/>
        <v>9.2889894183865521E-2</v>
      </c>
      <c r="AA796" s="27">
        <f t="shared" si="225"/>
        <v>9.4268613134791082E-2</v>
      </c>
      <c r="AB796" s="27">
        <f t="shared" si="225"/>
        <v>9.6828423572232161E-2</v>
      </c>
      <c r="AC796" s="27">
        <f t="shared" si="225"/>
        <v>9.8932045967406068E-2</v>
      </c>
      <c r="AD796" s="27">
        <f t="shared" si="225"/>
        <v>0.10181745443562475</v>
      </c>
      <c r="AE796" s="27">
        <f t="shared" si="225"/>
        <v>0.10490582605662462</v>
      </c>
      <c r="AF796" s="27">
        <f t="shared" si="225"/>
        <v>0.10887597838256992</v>
      </c>
      <c r="AG796" s="27">
        <f t="shared" si="225"/>
        <v>0.11329847945363954</v>
      </c>
      <c r="AH796" s="27">
        <f t="shared" si="225"/>
        <v>0.11645918914369628</v>
      </c>
      <c r="AI796" s="27">
        <f t="shared" si="225"/>
        <v>0.11963417121827559</v>
      </c>
      <c r="AJ796" s="27">
        <f t="shared" si="225"/>
        <v>0.12328518675827312</v>
      </c>
      <c r="AK796" s="27">
        <f t="shared" si="225"/>
        <v>0.12691746957654246</v>
      </c>
      <c r="AL796" s="27">
        <f t="shared" si="225"/>
        <v>0.13106628968708986</v>
      </c>
      <c r="AM796" s="27">
        <f t="shared" si="225"/>
        <v>0.13507534570201363</v>
      </c>
      <c r="AN796" s="27">
        <f t="shared" si="225"/>
        <v>0.13990311517447362</v>
      </c>
      <c r="AO796" s="27">
        <f t="shared" si="225"/>
        <v>0.14480389480832806</v>
      </c>
      <c r="AP796" s="27">
        <f t="shared" si="225"/>
        <v>0.1498753531153536</v>
      </c>
      <c r="AQ796" s="27">
        <f t="shared" si="225"/>
        <v>0.15514896752349511</v>
      </c>
      <c r="AR796" s="27">
        <f t="shared" si="225"/>
        <v>0.1606846867113981</v>
      </c>
      <c r="AS796" s="27">
        <f t="shared" si="225"/>
        <v>0.16678708844399262</v>
      </c>
      <c r="AT796" s="27">
        <f t="shared" si="225"/>
        <v>0.16994658916730698</v>
      </c>
      <c r="AU796" s="27">
        <f t="shared" si="225"/>
        <v>0.17267076948746343</v>
      </c>
      <c r="AV796" s="27">
        <f t="shared" si="225"/>
        <v>0.175480950973742</v>
      </c>
      <c r="AW796" s="27">
        <f t="shared" si="225"/>
        <v>0.17819216253043912</v>
      </c>
      <c r="AY796" s="79"/>
      <c r="AZ796" s="79"/>
    </row>
    <row r="797" spans="1:52" x14ac:dyDescent="0.25">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5.9641811308270655E-2</v>
      </c>
      <c r="T797" s="27">
        <f t="shared" si="226"/>
        <v>6.043426420562531E-2</v>
      </c>
      <c r="U797" s="27">
        <f t="shared" si="226"/>
        <v>6.1081376578117977E-2</v>
      </c>
      <c r="V797" s="27">
        <f t="shared" si="226"/>
        <v>6.1685332936175313E-2</v>
      </c>
      <c r="W797" s="27">
        <f t="shared" si="226"/>
        <v>6.2340744626146333E-2</v>
      </c>
      <c r="X797" s="27">
        <f t="shared" si="226"/>
        <v>6.2969755029274155E-2</v>
      </c>
      <c r="Y797" s="27">
        <f t="shared" si="226"/>
        <v>6.3507819898305687E-2</v>
      </c>
      <c r="Z797" s="27">
        <f t="shared" si="226"/>
        <v>6.4028778067066902E-2</v>
      </c>
      <c r="AA797" s="27">
        <f t="shared" si="226"/>
        <v>6.4546721745703667E-2</v>
      </c>
      <c r="AB797" s="27">
        <f t="shared" si="226"/>
        <v>6.521919950445268E-2</v>
      </c>
      <c r="AC797" s="27">
        <f t="shared" si="226"/>
        <v>6.5796692253485931E-2</v>
      </c>
      <c r="AD797" s="27">
        <f t="shared" si="226"/>
        <v>6.6490173416900639E-2</v>
      </c>
      <c r="AE797" s="27">
        <f t="shared" si="226"/>
        <v>6.7211267136014843E-2</v>
      </c>
      <c r="AF797" s="27">
        <f t="shared" si="226"/>
        <v>6.8064295031581748E-2</v>
      </c>
      <c r="AG797" s="27">
        <f t="shared" si="226"/>
        <v>6.8983586692724724E-2</v>
      </c>
      <c r="AH797" s="27">
        <f t="shared" si="226"/>
        <v>6.9703775564882359E-2</v>
      </c>
      <c r="AI797" s="27">
        <f t="shared" si="226"/>
        <v>7.042381859394542E-2</v>
      </c>
      <c r="AJ797" s="27">
        <f t="shared" si="226"/>
        <v>7.1215265502280342E-2</v>
      </c>
      <c r="AK797" s="27">
        <f t="shared" si="226"/>
        <v>7.2001113642181966E-2</v>
      </c>
      <c r="AL797" s="27">
        <f t="shared" si="226"/>
        <v>7.2864774434639193E-2</v>
      </c>
      <c r="AM797" s="27">
        <f t="shared" si="226"/>
        <v>7.3703564093754587E-2</v>
      </c>
      <c r="AN797" s="27">
        <f t="shared" si="226"/>
        <v>7.4668573445140565E-2</v>
      </c>
      <c r="AO797" s="27">
        <f t="shared" si="226"/>
        <v>7.5642882394362801E-2</v>
      </c>
      <c r="AP797" s="27">
        <f t="shared" si="226"/>
        <v>7.6641726328613172E-2</v>
      </c>
      <c r="AQ797" s="27">
        <f t="shared" si="226"/>
        <v>7.7670012007843584E-2</v>
      </c>
      <c r="AR797" s="27">
        <f t="shared" si="226"/>
        <v>7.8737223391678227E-2</v>
      </c>
      <c r="AS797" s="27">
        <f t="shared" si="226"/>
        <v>7.9892742991883328E-2</v>
      </c>
      <c r="AT797" s="27">
        <f t="shared" si="226"/>
        <v>8.0576963713516872E-2</v>
      </c>
      <c r="AU797" s="27">
        <f t="shared" si="226"/>
        <v>8.1187456859738785E-2</v>
      </c>
      <c r="AV797" s="27">
        <f t="shared" si="226"/>
        <v>8.1807117652367575E-2</v>
      </c>
      <c r="AW797" s="27">
        <f t="shared" si="226"/>
        <v>8.2406141624268278E-2</v>
      </c>
      <c r="AY797" s="79"/>
      <c r="AZ797" s="79"/>
    </row>
    <row r="798" spans="1:52" x14ac:dyDescent="0.25">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0.26114955156117181</v>
      </c>
      <c r="T798" s="27">
        <f t="shared" si="227"/>
        <v>0.26461941128269945</v>
      </c>
      <c r="U798" s="27">
        <f t="shared" si="227"/>
        <v>0.2674528783116043</v>
      </c>
      <c r="V798" s="27">
        <f t="shared" si="227"/>
        <v>0.27009738102890052</v>
      </c>
      <c r="W798" s="27">
        <f t="shared" si="227"/>
        <v>0.27296718771601136</v>
      </c>
      <c r="X798" s="27">
        <f t="shared" si="227"/>
        <v>0.2757213928801554</v>
      </c>
      <c r="Y798" s="27">
        <f t="shared" si="227"/>
        <v>0.27807738100620549</v>
      </c>
      <c r="Z798" s="27">
        <f t="shared" si="227"/>
        <v>0.28035846518473473</v>
      </c>
      <c r="AA798" s="27">
        <f t="shared" si="227"/>
        <v>0.28262635001993552</v>
      </c>
      <c r="AB798" s="27">
        <f t="shared" si="227"/>
        <v>0.28557088274420922</v>
      </c>
      <c r="AC798" s="27">
        <f t="shared" si="227"/>
        <v>0.2880995110526347</v>
      </c>
      <c r="AD798" s="27">
        <f t="shared" si="227"/>
        <v>0.29113600995951411</v>
      </c>
      <c r="AE798" s="27">
        <f t="shared" si="227"/>
        <v>0.29429341409009835</v>
      </c>
      <c r="AF798" s="27">
        <f t="shared" si="227"/>
        <v>0.29802850944535247</v>
      </c>
      <c r="AG798" s="27">
        <f t="shared" si="227"/>
        <v>0.30205374945391877</v>
      </c>
      <c r="AH798" s="27">
        <f t="shared" si="227"/>
        <v>0.30520719159254189</v>
      </c>
      <c r="AI798" s="27">
        <f t="shared" si="227"/>
        <v>0.30835999513790457</v>
      </c>
      <c r="AJ798" s="27">
        <f t="shared" si="227"/>
        <v>0.3118254500035833</v>
      </c>
      <c r="AK798" s="27">
        <f t="shared" si="227"/>
        <v>0.31526638992188577</v>
      </c>
      <c r="AL798" s="27">
        <f t="shared" si="227"/>
        <v>0.31904804282114807</v>
      </c>
      <c r="AM798" s="27">
        <f t="shared" si="227"/>
        <v>0.32272079417673527</v>
      </c>
      <c r="AN798" s="27">
        <f t="shared" si="227"/>
        <v>0.32694621513292005</v>
      </c>
      <c r="AO798" s="27">
        <f t="shared" si="227"/>
        <v>0.33121235560702972</v>
      </c>
      <c r="AP798" s="27">
        <f t="shared" si="227"/>
        <v>0.3355859257550059</v>
      </c>
      <c r="AQ798" s="27">
        <f t="shared" si="227"/>
        <v>0.34008841047365079</v>
      </c>
      <c r="AR798" s="27">
        <f t="shared" si="227"/>
        <v>0.34476133653333862</v>
      </c>
      <c r="AS798" s="27">
        <f t="shared" si="227"/>
        <v>0.34982093178697676</v>
      </c>
      <c r="AT798" s="27">
        <f t="shared" si="227"/>
        <v>0.35281688262589234</v>
      </c>
      <c r="AU798" s="27">
        <f t="shared" si="227"/>
        <v>0.35549000753390314</v>
      </c>
      <c r="AV798" s="27">
        <f t="shared" si="227"/>
        <v>0.35820327419307002</v>
      </c>
      <c r="AW798" s="27">
        <f t="shared" si="227"/>
        <v>0.36082617980584042</v>
      </c>
      <c r="AY798" s="79"/>
      <c r="AZ798" s="79"/>
    </row>
    <row r="799" spans="1:52" x14ac:dyDescent="0.25">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1.1619612942227023E-2</v>
      </c>
      <c r="T799" s="27">
        <f t="shared" si="228"/>
        <v>1.177400121012543E-2</v>
      </c>
      <c r="U799" s="27">
        <f t="shared" si="228"/>
        <v>1.190007376113544E-2</v>
      </c>
      <c r="V799" s="27">
        <f t="shared" si="228"/>
        <v>1.2017738516123354E-2</v>
      </c>
      <c r="W799" s="27">
        <f t="shared" si="228"/>
        <v>1.2145427967335877E-2</v>
      </c>
      <c r="X799" s="27">
        <f t="shared" si="228"/>
        <v>1.2267973833409636E-2</v>
      </c>
      <c r="Y799" s="27">
        <f t="shared" si="228"/>
        <v>1.2372801392781385E-2</v>
      </c>
      <c r="Z799" s="27">
        <f t="shared" si="228"/>
        <v>1.2474296168800325E-2</v>
      </c>
      <c r="AA799" s="27">
        <f t="shared" si="228"/>
        <v>1.2575203651983986E-2</v>
      </c>
      <c r="AB799" s="27">
        <f t="shared" si="228"/>
        <v>1.2706217970588964E-2</v>
      </c>
      <c r="AC799" s="27">
        <f t="shared" si="228"/>
        <v>1.281872699862679E-2</v>
      </c>
      <c r="AD799" s="27">
        <f t="shared" si="228"/>
        <v>1.2953833269292428E-2</v>
      </c>
      <c r="AE799" s="27">
        <f t="shared" si="228"/>
        <v>1.3094319108461041E-2</v>
      </c>
      <c r="AF799" s="27">
        <f t="shared" si="228"/>
        <v>1.3260508795829495E-2</v>
      </c>
      <c r="AG799" s="27">
        <f t="shared" si="228"/>
        <v>1.3439608206950445E-2</v>
      </c>
      <c r="AH799" s="27">
        <f t="shared" si="228"/>
        <v>1.3579917760872567E-2</v>
      </c>
      <c r="AI799" s="27">
        <f t="shared" si="228"/>
        <v>1.3720198901165522E-2</v>
      </c>
      <c r="AJ799" s="27">
        <f t="shared" si="228"/>
        <v>1.3874391178989566E-2</v>
      </c>
      <c r="AK799" s="27">
        <f t="shared" si="228"/>
        <v>1.4027492686417455E-2</v>
      </c>
      <c r="AL799" s="27">
        <f t="shared" si="228"/>
        <v>1.4195753909569451E-2</v>
      </c>
      <c r="AM799" s="27">
        <f t="shared" si="228"/>
        <v>1.4359169657097425E-2</v>
      </c>
      <c r="AN799" s="27">
        <f t="shared" si="228"/>
        <v>1.4547175938308062E-2</v>
      </c>
      <c r="AO799" s="27">
        <f t="shared" si="228"/>
        <v>1.4736993997615399E-2</v>
      </c>
      <c r="AP799" s="27">
        <f t="shared" si="228"/>
        <v>1.4931592043031754E-2</v>
      </c>
      <c r="AQ799" s="27">
        <f t="shared" si="228"/>
        <v>1.5131926025595346E-2</v>
      </c>
      <c r="AR799" s="27">
        <f t="shared" si="228"/>
        <v>1.5339843641369999E-2</v>
      </c>
      <c r="AS799" s="27">
        <f t="shared" si="228"/>
        <v>1.5564965752972906E-2</v>
      </c>
      <c r="AT799" s="27">
        <f t="shared" si="228"/>
        <v>1.5698267874052697E-2</v>
      </c>
      <c r="AU799" s="27">
        <f t="shared" si="228"/>
        <v>1.5817206147511829E-2</v>
      </c>
      <c r="AV799" s="27">
        <f t="shared" si="228"/>
        <v>1.5937930491858186E-2</v>
      </c>
      <c r="AW799" s="27">
        <f t="shared" si="228"/>
        <v>1.6054634303226775E-2</v>
      </c>
      <c r="AY799" s="79"/>
      <c r="AZ799" s="79"/>
    </row>
    <row r="800" spans="1:52" x14ac:dyDescent="0.25">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0.41647291639602518</v>
      </c>
      <c r="T800" s="27">
        <f t="shared" si="229"/>
        <v>0.42451313630685894</v>
      </c>
      <c r="U800" s="27">
        <f t="shared" si="229"/>
        <v>0.4286991163276202</v>
      </c>
      <c r="V800" s="27">
        <f t="shared" si="229"/>
        <v>0.43157432624643138</v>
      </c>
      <c r="W800" s="27">
        <f t="shared" si="229"/>
        <v>0.43515982036417711</v>
      </c>
      <c r="X800" s="27">
        <f t="shared" si="229"/>
        <v>0.43781914980719577</v>
      </c>
      <c r="Y800" s="27">
        <f t="shared" si="229"/>
        <v>0.4387616341293572</v>
      </c>
      <c r="Z800" s="27">
        <f t="shared" si="229"/>
        <v>0.43955846787949271</v>
      </c>
      <c r="AA800" s="27">
        <f t="shared" si="229"/>
        <v>0.44050931708898167</v>
      </c>
      <c r="AB800" s="27">
        <f t="shared" si="229"/>
        <v>0.44468815973711034</v>
      </c>
      <c r="AC800" s="27">
        <f t="shared" si="229"/>
        <v>0.44717916776077588</v>
      </c>
      <c r="AD800" s="27">
        <f t="shared" si="229"/>
        <v>0.44795787394049319</v>
      </c>
      <c r="AE800" s="27">
        <f t="shared" si="229"/>
        <v>0.44893794812886795</v>
      </c>
      <c r="AF800" s="27">
        <f t="shared" si="229"/>
        <v>0.45195950346387948</v>
      </c>
      <c r="AG800" s="27">
        <f t="shared" si="229"/>
        <v>0.45571709675818911</v>
      </c>
      <c r="AH800" s="27">
        <f t="shared" si="229"/>
        <v>0.45560947851100364</v>
      </c>
      <c r="AI800" s="27">
        <f t="shared" si="229"/>
        <v>0.45517080807564986</v>
      </c>
      <c r="AJ800" s="27">
        <f t="shared" si="229"/>
        <v>0.45557129458330387</v>
      </c>
      <c r="AK800" s="27">
        <f t="shared" si="229"/>
        <v>0.45551103520168579</v>
      </c>
      <c r="AL800" s="27">
        <f t="shared" si="229"/>
        <v>0.45629339680693076</v>
      </c>
      <c r="AM800" s="27">
        <f t="shared" si="229"/>
        <v>0.4562855211456151</v>
      </c>
      <c r="AN800" s="27">
        <f t="shared" si="229"/>
        <v>0.46007027411432189</v>
      </c>
      <c r="AO800" s="27">
        <f t="shared" si="229"/>
        <v>0.46360970707427518</v>
      </c>
      <c r="AP800" s="27">
        <f t="shared" si="229"/>
        <v>0.46711770616793746</v>
      </c>
      <c r="AQ800" s="27">
        <f t="shared" si="229"/>
        <v>0.47064653123907496</v>
      </c>
      <c r="AR800" s="27">
        <f t="shared" si="229"/>
        <v>0.47430490918472545</v>
      </c>
      <c r="AS800" s="27">
        <f t="shared" si="229"/>
        <v>0.47871314406279569</v>
      </c>
      <c r="AT800" s="27">
        <f t="shared" si="229"/>
        <v>0.47652467640913432</v>
      </c>
      <c r="AU800" s="27">
        <f t="shared" si="229"/>
        <v>0.47320373370283142</v>
      </c>
      <c r="AV800" s="27">
        <f t="shared" si="229"/>
        <v>0.46984529022543825</v>
      </c>
      <c r="AW800" s="27">
        <f t="shared" si="229"/>
        <v>0.46608012511214003</v>
      </c>
      <c r="AY800" s="79"/>
      <c r="AZ800" s="79"/>
    </row>
    <row r="801" spans="1:52" x14ac:dyDescent="0.25">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0.63790918193935475</v>
      </c>
      <c r="T801" s="27">
        <f t="shared" si="230"/>
        <v>0.650224340750439</v>
      </c>
      <c r="U801" s="27">
        <f t="shared" si="230"/>
        <v>0.65663598238554377</v>
      </c>
      <c r="V801" s="27">
        <f t="shared" si="230"/>
        <v>0.66103992495901154</v>
      </c>
      <c r="W801" s="27">
        <f t="shared" si="230"/>
        <v>0.66653180577395654</v>
      </c>
      <c r="X801" s="27">
        <f t="shared" si="230"/>
        <v>0.67060508545846376</v>
      </c>
      <c r="Y801" s="27">
        <f t="shared" si="230"/>
        <v>0.672048683299455</v>
      </c>
      <c r="Z801" s="27">
        <f t="shared" si="230"/>
        <v>0.67326918899305277</v>
      </c>
      <c r="AA801" s="27">
        <f t="shared" si="230"/>
        <v>0.67472559928407883</v>
      </c>
      <c r="AB801" s="27">
        <f t="shared" si="230"/>
        <v>0.68112630864638002</v>
      </c>
      <c r="AC801" s="27">
        <f t="shared" si="230"/>
        <v>0.68494177137642187</v>
      </c>
      <c r="AD801" s="27">
        <f t="shared" si="230"/>
        <v>0.68613451117418145</v>
      </c>
      <c r="AE801" s="27">
        <f t="shared" si="230"/>
        <v>0.68763568519806828</v>
      </c>
      <c r="AF801" s="27">
        <f t="shared" si="230"/>
        <v>0.6922637842077739</v>
      </c>
      <c r="AG801" s="27">
        <f t="shared" si="230"/>
        <v>0.69801926834627781</v>
      </c>
      <c r="AH801" s="27">
        <f t="shared" si="230"/>
        <v>0.69785443009312609</v>
      </c>
      <c r="AI801" s="27">
        <f t="shared" si="230"/>
        <v>0.69718252109846901</v>
      </c>
      <c r="AJ801" s="27">
        <f t="shared" si="230"/>
        <v>0.69779594398965272</v>
      </c>
      <c r="AK801" s="27">
        <f t="shared" si="230"/>
        <v>0.69770364503978377</v>
      </c>
      <c r="AL801" s="27">
        <f t="shared" si="230"/>
        <v>0.69890198383189894</v>
      </c>
      <c r="AM801" s="27">
        <f t="shared" si="230"/>
        <v>0.69888992072654588</v>
      </c>
      <c r="AN801" s="27">
        <f t="shared" si="230"/>
        <v>0.70468700518284833</v>
      </c>
      <c r="AO801" s="27">
        <f t="shared" si="230"/>
        <v>0.71010833438608023</v>
      </c>
      <c r="AP801" s="27">
        <f t="shared" si="230"/>
        <v>0.71548151651625824</v>
      </c>
      <c r="AQ801" s="27">
        <f t="shared" si="230"/>
        <v>0.72088659767691576</v>
      </c>
      <c r="AR801" s="27">
        <f t="shared" si="230"/>
        <v>0.72649011423383802</v>
      </c>
      <c r="AS801" s="27">
        <f t="shared" si="230"/>
        <v>0.73324218236158256</v>
      </c>
      <c r="AT801" s="27">
        <f t="shared" si="230"/>
        <v>0.72989011898438005</v>
      </c>
      <c r="AU801" s="27">
        <f t="shared" si="230"/>
        <v>0.72480345005191393</v>
      </c>
      <c r="AV801" s="27">
        <f t="shared" si="230"/>
        <v>0.71965934140304277</v>
      </c>
      <c r="AW801" s="27">
        <f t="shared" si="230"/>
        <v>0.71389225955273872</v>
      </c>
      <c r="AY801" s="79"/>
      <c r="AZ801" s="79"/>
    </row>
    <row r="802" spans="1:52" x14ac:dyDescent="0.25">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1.0806972456941153</v>
      </c>
      <c r="O802" s="27">
        <f t="shared" si="231"/>
        <v>1.1032367943433712</v>
      </c>
      <c r="P802" s="27">
        <f t="shared" si="231"/>
        <v>1.1187666946803865</v>
      </c>
      <c r="Q802" s="27">
        <f t="shared" si="231"/>
        <v>1.1399714801203362</v>
      </c>
      <c r="R802" s="27">
        <f t="shared" si="231"/>
        <v>1.1622002864669057</v>
      </c>
      <c r="S802" s="27">
        <f t="shared" si="231"/>
        <v>1.0735880393445663</v>
      </c>
      <c r="T802" s="27">
        <f t="shared" si="231"/>
        <v>1.1206791752670291</v>
      </c>
      <c r="U802" s="27">
        <f t="shared" si="231"/>
        <v>1.1586218116882778</v>
      </c>
      <c r="V802" s="27">
        <f t="shared" si="231"/>
        <v>1.193755876753942</v>
      </c>
      <c r="W802" s="27">
        <f t="shared" si="231"/>
        <v>1.2315791498975122</v>
      </c>
      <c r="X802" s="27">
        <f t="shared" si="231"/>
        <v>1.2675193224067141</v>
      </c>
      <c r="Y802" s="27">
        <f t="shared" si="231"/>
        <v>1.2990815062418122</v>
      </c>
      <c r="Z802" s="27">
        <f t="shared" si="231"/>
        <v>1.330705924484584</v>
      </c>
      <c r="AA802" s="27">
        <f t="shared" si="231"/>
        <v>1.3633125373913351</v>
      </c>
      <c r="AB802" s="27">
        <f t="shared" si="231"/>
        <v>1.4066784058095376</v>
      </c>
      <c r="AC802" s="27">
        <f t="shared" si="231"/>
        <v>1.4456064067190921</v>
      </c>
      <c r="AD802" s="27">
        <f t="shared" si="231"/>
        <v>1.4961474550120406</v>
      </c>
      <c r="AE802" s="27">
        <f t="shared" si="231"/>
        <v>1.5492410156104657</v>
      </c>
      <c r="AF802" s="27">
        <f t="shared" si="231"/>
        <v>1.6116224355839281</v>
      </c>
      <c r="AG802" s="27">
        <f t="shared" si="231"/>
        <v>1.679324833990389</v>
      </c>
      <c r="AH802" s="27">
        <f t="shared" si="231"/>
        <v>1.7352457952977047</v>
      </c>
      <c r="AI802" s="27">
        <f t="shared" si="231"/>
        <v>1.7919814632369884</v>
      </c>
      <c r="AJ802" s="27">
        <f t="shared" si="231"/>
        <v>1.8542876245355222</v>
      </c>
      <c r="AK802" s="27">
        <f t="shared" si="231"/>
        <v>1.9171712808139438</v>
      </c>
      <c r="AL802" s="27">
        <f t="shared" si="231"/>
        <v>1.9862598301241912</v>
      </c>
      <c r="AM802" s="27">
        <f t="shared" si="231"/>
        <v>2.0547366446751507</v>
      </c>
      <c r="AN802" s="27">
        <f t="shared" si="231"/>
        <v>2.1302358375538848</v>
      </c>
      <c r="AO802" s="27">
        <f t="shared" si="231"/>
        <v>2.2074011478677935</v>
      </c>
      <c r="AP802" s="27">
        <f t="shared" si="231"/>
        <v>2.2873197269602517</v>
      </c>
      <c r="AQ802" s="27">
        <f t="shared" si="231"/>
        <v>2.3703865568909399</v>
      </c>
      <c r="AR802" s="27">
        <f t="shared" si="231"/>
        <v>2.4573278020022085</v>
      </c>
      <c r="AS802" s="27">
        <f t="shared" si="231"/>
        <v>2.551672114039726</v>
      </c>
      <c r="AT802" s="27">
        <f t="shared" si="231"/>
        <v>2.6136497793637963</v>
      </c>
      <c r="AU802" s="27">
        <f t="shared" si="231"/>
        <v>2.6711405705973985</v>
      </c>
      <c r="AV802" s="27">
        <f t="shared" si="231"/>
        <v>2.7300457042892705</v>
      </c>
      <c r="AW802" s="27">
        <f t="shared" si="231"/>
        <v>2.7882253522868798</v>
      </c>
      <c r="AY802" s="79"/>
      <c r="AZ802" s="79"/>
    </row>
    <row r="803" spans="1:52" x14ac:dyDescent="0.25">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0.11740318150277544</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0.11945208166397166</v>
      </c>
      <c r="T803" s="27">
        <f t="shared" si="232"/>
        <v>0.11996589244916799</v>
      </c>
      <c r="U803" s="27">
        <f t="shared" si="232"/>
        <v>0.12053453259501594</v>
      </c>
      <c r="V803" s="27">
        <f t="shared" si="232"/>
        <v>0.12113119194780692</v>
      </c>
      <c r="W803" s="27">
        <f t="shared" si="232"/>
        <v>0.12176155038943258</v>
      </c>
      <c r="X803" s="27">
        <f t="shared" si="232"/>
        <v>0.12242164450013776</v>
      </c>
      <c r="Y803" s="27">
        <f t="shared" si="232"/>
        <v>0.12303316997803727</v>
      </c>
      <c r="Z803" s="27">
        <f t="shared" si="232"/>
        <v>0.12359567571233554</v>
      </c>
      <c r="AA803" s="27">
        <f t="shared" si="232"/>
        <v>0.12410672884634125</v>
      </c>
      <c r="AB803" s="27">
        <f t="shared" si="232"/>
        <v>0.12456935317880485</v>
      </c>
      <c r="AC803" s="27">
        <f t="shared" si="232"/>
        <v>0.12497188029607036</v>
      </c>
      <c r="AD803" s="27">
        <f t="shared" si="232"/>
        <v>0.12536989596586467</v>
      </c>
      <c r="AE803" s="27">
        <f t="shared" si="232"/>
        <v>0.12575896751332971</v>
      </c>
      <c r="AF803" s="27">
        <f t="shared" si="232"/>
        <v>0.12614177638163557</v>
      </c>
      <c r="AG803" s="27">
        <f t="shared" si="232"/>
        <v>0.12651484622650078</v>
      </c>
      <c r="AH803" s="27">
        <f t="shared" si="232"/>
        <v>0.12686745922982584</v>
      </c>
      <c r="AI803" s="27">
        <f t="shared" si="232"/>
        <v>0.12721208055263392</v>
      </c>
      <c r="AJ803" s="27">
        <f t="shared" si="232"/>
        <v>0.12755050797833958</v>
      </c>
      <c r="AK803" s="27">
        <f t="shared" si="232"/>
        <v>0.12787915025688415</v>
      </c>
      <c r="AL803" s="27">
        <f t="shared" si="232"/>
        <v>0.12820031427030817</v>
      </c>
      <c r="AM803" s="27">
        <f t="shared" si="232"/>
        <v>0.12850954378673363</v>
      </c>
      <c r="AN803" s="27">
        <f t="shared" si="232"/>
        <v>0.12881344298730901</v>
      </c>
      <c r="AO803" s="27">
        <f t="shared" si="232"/>
        <v>0.12910712424209544</v>
      </c>
      <c r="AP803" s="27">
        <f t="shared" si="232"/>
        <v>0.12939055437105906</v>
      </c>
      <c r="AQ803" s="27">
        <f t="shared" si="232"/>
        <v>0.12966334958227196</v>
      </c>
      <c r="AR803" s="27">
        <f t="shared" si="232"/>
        <v>0.12992531849335337</v>
      </c>
      <c r="AS803" s="27">
        <f t="shared" si="232"/>
        <v>0.13017961587308713</v>
      </c>
      <c r="AT803" s="27">
        <f t="shared" si="232"/>
        <v>0.1304053609764971</v>
      </c>
      <c r="AU803" s="27">
        <f t="shared" si="232"/>
        <v>0.13061661327960919</v>
      </c>
      <c r="AV803" s="27">
        <f t="shared" si="232"/>
        <v>0.13081596944979548</v>
      </c>
      <c r="AW803" s="27">
        <f t="shared" si="232"/>
        <v>0.13100193530910495</v>
      </c>
      <c r="AY803" s="79"/>
      <c r="AZ803" s="79"/>
    </row>
    <row r="804" spans="1:52" x14ac:dyDescent="0.25">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6.2665450726748353E-2</v>
      </c>
      <c r="L804" s="27">
        <f t="shared" si="233"/>
        <v>6.269933373655362E-2</v>
      </c>
      <c r="M804" s="27">
        <f t="shared" si="233"/>
        <v>6.2780346741822507E-2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6.3875978571495157E-2</v>
      </c>
      <c r="T804" s="27">
        <f t="shared" si="233"/>
        <v>6.4150734492428599E-2</v>
      </c>
      <c r="U804" s="27">
        <f t="shared" si="233"/>
        <v>6.4454809944820071E-2</v>
      </c>
      <c r="V804" s="27">
        <f t="shared" si="233"/>
        <v>6.4773868428376444E-2</v>
      </c>
      <c r="W804" s="27">
        <f t="shared" si="233"/>
        <v>6.5110947211339046E-2</v>
      </c>
      <c r="X804" s="27">
        <f t="shared" si="233"/>
        <v>6.5463926888907065E-2</v>
      </c>
      <c r="Y804" s="27">
        <f t="shared" si="233"/>
        <v>6.5790934905662388E-2</v>
      </c>
      <c r="Z804" s="27">
        <f t="shared" si="233"/>
        <v>6.6091730033967122E-2</v>
      </c>
      <c r="AA804" s="27">
        <f t="shared" si="233"/>
        <v>6.6365011324522383E-2</v>
      </c>
      <c r="AB804" s="27">
        <f t="shared" si="233"/>
        <v>6.6612395727836712E-2</v>
      </c>
      <c r="AC804" s="27">
        <f t="shared" si="233"/>
        <v>6.6827643659549019E-2</v>
      </c>
      <c r="AD804" s="27">
        <f t="shared" si="233"/>
        <v>6.7040479133328515E-2</v>
      </c>
      <c r="AE804" s="27">
        <f t="shared" si="233"/>
        <v>6.7248531814223342E-2</v>
      </c>
      <c r="AF804" s="27">
        <f t="shared" si="233"/>
        <v>6.7453235581024756E-2</v>
      </c>
      <c r="AG804" s="27">
        <f t="shared" si="233"/>
        <v>6.7652731488373724E-2</v>
      </c>
      <c r="AH804" s="27">
        <f t="shared" si="233"/>
        <v>6.7841288274749237E-2</v>
      </c>
      <c r="AI804" s="27">
        <f t="shared" si="233"/>
        <v>6.8025571578349556E-2</v>
      </c>
      <c r="AJ804" s="27">
        <f t="shared" si="233"/>
        <v>6.8206542748472723E-2</v>
      </c>
      <c r="AK804" s="27">
        <f t="shared" si="233"/>
        <v>6.8382281394878702E-2</v>
      </c>
      <c r="AL804" s="27">
        <f t="shared" si="233"/>
        <v>6.8554021102999629E-2</v>
      </c>
      <c r="AM804" s="27">
        <f t="shared" si="233"/>
        <v>6.8719378940968759E-2</v>
      </c>
      <c r="AN804" s="27">
        <f t="shared" si="233"/>
        <v>6.8881886438146203E-2</v>
      </c>
      <c r="AO804" s="27">
        <f t="shared" si="233"/>
        <v>6.9038929976243418E-2</v>
      </c>
      <c r="AP804" s="27">
        <f t="shared" si="233"/>
        <v>6.919049181252121E-2</v>
      </c>
      <c r="AQ804" s="27">
        <f t="shared" si="233"/>
        <v>6.933636671753006E-2</v>
      </c>
      <c r="AR804" s="27">
        <f t="shared" si="233"/>
        <v>6.9476452351179455E-2</v>
      </c>
      <c r="AS804" s="27">
        <f t="shared" si="233"/>
        <v>6.9612435699082542E-2</v>
      </c>
      <c r="AT804" s="27">
        <f t="shared" si="233"/>
        <v>6.9733150961530599E-2</v>
      </c>
      <c r="AU804" s="27">
        <f t="shared" si="233"/>
        <v>6.9846116323027854E-2</v>
      </c>
      <c r="AV804" s="27">
        <f t="shared" si="233"/>
        <v>6.9952720329232901E-2</v>
      </c>
      <c r="AW804" s="27">
        <f t="shared" si="233"/>
        <v>7.0052163981271523E-2</v>
      </c>
      <c r="AY804" s="79"/>
      <c r="AZ804" s="79"/>
    </row>
    <row r="805" spans="1:52" x14ac:dyDescent="0.25">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1.5059853867070929E-2</v>
      </c>
      <c r="T805" s="27">
        <f t="shared" si="234"/>
        <v>1.5167124625631526E-2</v>
      </c>
      <c r="U805" s="27">
        <f t="shared" si="234"/>
        <v>1.5283284642477728E-2</v>
      </c>
      <c r="V805" s="27">
        <f t="shared" si="234"/>
        <v>1.5403277705574446E-2</v>
      </c>
      <c r="W805" s="27">
        <f t="shared" si="234"/>
        <v>1.5528250734118242E-2</v>
      </c>
      <c r="X805" s="27">
        <f t="shared" si="234"/>
        <v>1.5657505187360494E-2</v>
      </c>
      <c r="Y805" s="27">
        <f t="shared" si="234"/>
        <v>1.5776302669215047E-2</v>
      </c>
      <c r="Z805" s="27">
        <f t="shared" si="234"/>
        <v>1.5884699128932849E-2</v>
      </c>
      <c r="AA805" s="27">
        <f t="shared" si="234"/>
        <v>1.5982367921845868E-2</v>
      </c>
      <c r="AB805" s="27">
        <f t="shared" si="234"/>
        <v>1.6070000497479042E-2</v>
      </c>
      <c r="AC805" s="27">
        <f t="shared" si="234"/>
        <v>1.6145524591945036E-2</v>
      </c>
      <c r="AD805" s="27">
        <f t="shared" si="234"/>
        <v>1.6219442580938142E-2</v>
      </c>
      <c r="AE805" s="27">
        <f t="shared" si="234"/>
        <v>1.6290975743204119E-2</v>
      </c>
      <c r="AF805" s="27">
        <f t="shared" si="234"/>
        <v>1.6360671671875947E-2</v>
      </c>
      <c r="AG805" s="27">
        <f t="shared" si="234"/>
        <v>1.6427926876189464E-2</v>
      </c>
      <c r="AH805" s="27">
        <f t="shared" si="234"/>
        <v>1.6490797561748882E-2</v>
      </c>
      <c r="AI805" s="27">
        <f t="shared" si="234"/>
        <v>1.6551640518648342E-2</v>
      </c>
      <c r="AJ805" s="27">
        <f t="shared" si="234"/>
        <v>1.6610822596898271E-2</v>
      </c>
      <c r="AK805" s="27">
        <f t="shared" si="234"/>
        <v>1.6667712669704054E-2</v>
      </c>
      <c r="AL805" s="27">
        <f t="shared" si="234"/>
        <v>1.6722767389990501E-2</v>
      </c>
      <c r="AM805" s="27">
        <f t="shared" si="234"/>
        <v>1.6775196463174172E-2</v>
      </c>
      <c r="AN805" s="27">
        <f t="shared" si="234"/>
        <v>1.6826241109997638E-2</v>
      </c>
      <c r="AO805" s="27">
        <f t="shared" si="234"/>
        <v>1.6875029537007157E-2</v>
      </c>
      <c r="AP805" s="27">
        <f t="shared" si="234"/>
        <v>1.6921581513240178E-2</v>
      </c>
      <c r="AQ805" s="27">
        <f t="shared" si="234"/>
        <v>1.6965851524050946E-2</v>
      </c>
      <c r="AR805" s="27">
        <f t="shared" si="234"/>
        <v>1.7007828281763254E-2</v>
      </c>
      <c r="AS805" s="27">
        <f t="shared" si="234"/>
        <v>1.7048107740674834E-2</v>
      </c>
      <c r="AT805" s="27">
        <f t="shared" si="234"/>
        <v>1.7082919504257801E-2</v>
      </c>
      <c r="AU805" s="27">
        <f t="shared" si="234"/>
        <v>1.711484677454183E-2</v>
      </c>
      <c r="AV805" s="27">
        <f t="shared" si="234"/>
        <v>1.7144381767875482E-2</v>
      </c>
      <c r="AW805" s="27">
        <f t="shared" si="234"/>
        <v>1.7171274019271092E-2</v>
      </c>
      <c r="AY805" s="79"/>
      <c r="AZ805" s="79"/>
    </row>
    <row r="806" spans="1:52" x14ac:dyDescent="0.25">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0.11732381389682568</v>
      </c>
      <c r="Q806" s="27">
        <f t="shared" si="235"/>
        <v>0.11805182815822728</v>
      </c>
      <c r="R806" s="27">
        <f t="shared" si="235"/>
        <v>0.11882851694408277</v>
      </c>
      <c r="S806" s="27">
        <f t="shared" si="235"/>
        <v>0.11939281317295336</v>
      </c>
      <c r="T806" s="27">
        <f t="shared" si="235"/>
        <v>0.1202432435787722</v>
      </c>
      <c r="U806" s="27">
        <f t="shared" si="235"/>
        <v>0.12116414701594369</v>
      </c>
      <c r="V806" s="27">
        <f t="shared" si="235"/>
        <v>0.12211543840899508</v>
      </c>
      <c r="W806" s="27">
        <f t="shared" si="235"/>
        <v>0.12310621040321831</v>
      </c>
      <c r="X806" s="27">
        <f t="shared" si="235"/>
        <v>0.12413092504679578</v>
      </c>
      <c r="Y806" s="27">
        <f t="shared" si="235"/>
        <v>0.12507273800737775</v>
      </c>
      <c r="Z806" s="27">
        <f t="shared" si="235"/>
        <v>0.12593209284427923</v>
      </c>
      <c r="AA806" s="27">
        <f t="shared" si="235"/>
        <v>0.12670639995562441</v>
      </c>
      <c r="AB806" s="27">
        <f t="shared" si="235"/>
        <v>0.12740114107481371</v>
      </c>
      <c r="AC806" s="27">
        <f t="shared" si="235"/>
        <v>0.12799988752881153</v>
      </c>
      <c r="AD806" s="27">
        <f t="shared" si="235"/>
        <v>0.12858590096080583</v>
      </c>
      <c r="AE806" s="27">
        <f t="shared" si="235"/>
        <v>0.1291530077570256</v>
      </c>
      <c r="AF806" s="27">
        <f t="shared" si="235"/>
        <v>0.12970554917371394</v>
      </c>
      <c r="AG806" s="27">
        <f t="shared" si="235"/>
        <v>0.13023874080454845</v>
      </c>
      <c r="AH806" s="27">
        <f t="shared" si="235"/>
        <v>0.13073717246804978</v>
      </c>
      <c r="AI806" s="27">
        <f t="shared" si="235"/>
        <v>0.13121952852874641</v>
      </c>
      <c r="AJ806" s="27">
        <f t="shared" si="235"/>
        <v>0.13168871733190812</v>
      </c>
      <c r="AK806" s="27">
        <f t="shared" si="235"/>
        <v>0.13213973537589774</v>
      </c>
      <c r="AL806" s="27">
        <f t="shared" si="235"/>
        <v>0.13257620295330377</v>
      </c>
      <c r="AM806" s="27">
        <f t="shared" si="235"/>
        <v>0.13299185469831412</v>
      </c>
      <c r="AN806" s="27">
        <f t="shared" si="235"/>
        <v>0.13339653086818046</v>
      </c>
      <c r="AO806" s="27">
        <f t="shared" si="235"/>
        <v>0.13378331998329182</v>
      </c>
      <c r="AP806" s="27">
        <f t="shared" si="235"/>
        <v>0.13415237877033442</v>
      </c>
      <c r="AQ806" s="27">
        <f t="shared" si="235"/>
        <v>0.13450334639435979</v>
      </c>
      <c r="AR806" s="27">
        <f t="shared" si="235"/>
        <v>0.13483613336795122</v>
      </c>
      <c r="AS806" s="27">
        <f t="shared" si="235"/>
        <v>0.13515546434918027</v>
      </c>
      <c r="AT806" s="27">
        <f t="shared" si="235"/>
        <v>0.13543144806206145</v>
      </c>
      <c r="AU806" s="27">
        <f t="shared" si="235"/>
        <v>0.13568456383926555</v>
      </c>
      <c r="AV806" s="27">
        <f t="shared" si="235"/>
        <v>0.13591871391617028</v>
      </c>
      <c r="AW806" s="27">
        <f t="shared" si="235"/>
        <v>0.13613191263476454</v>
      </c>
      <c r="AY806" s="79"/>
      <c r="AZ806" s="79"/>
    </row>
    <row r="807" spans="1:52" x14ac:dyDescent="0.25">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5">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5">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9.6937181363551492E-2</v>
      </c>
      <c r="M809" s="27">
        <f t="shared" si="238"/>
        <v>9.6980665528366566E-2</v>
      </c>
      <c r="N809" s="27">
        <f t="shared" si="238"/>
        <v>9.6090308702663552E-2</v>
      </c>
      <c r="O809" s="27">
        <f t="shared" si="238"/>
        <v>9.4636150647850484E-2</v>
      </c>
      <c r="P809" s="27">
        <f t="shared" si="238"/>
        <v>9.2641437622218326E-2</v>
      </c>
      <c r="Q809" s="27">
        <f t="shared" si="238"/>
        <v>9.1193054757597189E-2</v>
      </c>
      <c r="R809" s="27">
        <f t="shared" si="238"/>
        <v>8.9872834352323586E-2</v>
      </c>
      <c r="S809" s="27">
        <f t="shared" si="238"/>
        <v>8.0131492579011976E-2</v>
      </c>
      <c r="T809" s="27">
        <f t="shared" si="238"/>
        <v>8.1320176749873491E-2</v>
      </c>
      <c r="U809" s="27">
        <f t="shared" si="238"/>
        <v>8.1755769683812693E-2</v>
      </c>
      <c r="V809" s="27">
        <f t="shared" si="238"/>
        <v>8.1947417915130535E-2</v>
      </c>
      <c r="W809" s="27">
        <f t="shared" si="238"/>
        <v>8.2290673772656878E-2</v>
      </c>
      <c r="X809" s="27">
        <f t="shared" si="238"/>
        <v>8.2464156515144993E-2</v>
      </c>
      <c r="Y809" s="27">
        <f t="shared" si="238"/>
        <v>8.2329714897169684E-2</v>
      </c>
      <c r="Z809" s="27">
        <f t="shared" si="238"/>
        <v>8.2194256790838402E-2</v>
      </c>
      <c r="AA809" s="27">
        <f t="shared" si="238"/>
        <v>8.2115355994907518E-2</v>
      </c>
      <c r="AB809" s="27">
        <f t="shared" si="238"/>
        <v>8.2690027423312107E-2</v>
      </c>
      <c r="AC809" s="27">
        <f t="shared" si="238"/>
        <v>8.296009212239043E-2</v>
      </c>
      <c r="AD809" s="27">
        <f t="shared" si="238"/>
        <v>8.3648081672890048E-2</v>
      </c>
      <c r="AE809" s="27">
        <f t="shared" si="238"/>
        <v>8.441591669226077E-2</v>
      </c>
      <c r="AF809" s="27">
        <f t="shared" si="238"/>
        <v>8.5631430031798308E-2</v>
      </c>
      <c r="AG809" s="27">
        <f t="shared" si="238"/>
        <v>8.7044176273065529E-2</v>
      </c>
      <c r="AH809" s="27">
        <f t="shared" si="238"/>
        <v>8.7729449451354205E-2</v>
      </c>
      <c r="AI809" s="27">
        <f t="shared" si="238"/>
        <v>8.8388337904653738E-2</v>
      </c>
      <c r="AJ809" s="27">
        <f t="shared" si="238"/>
        <v>8.9261287415006552E-2</v>
      </c>
      <c r="AK809" s="27">
        <f t="shared" si="238"/>
        <v>9.0084596913497461E-2</v>
      </c>
      <c r="AL809" s="27">
        <f t="shared" si="238"/>
        <v>9.113081957033374E-2</v>
      </c>
      <c r="AM809" s="27">
        <f t="shared" si="238"/>
        <v>9.2061153664707532E-2</v>
      </c>
      <c r="AN809" s="27">
        <f t="shared" si="238"/>
        <v>9.3353826186487521E-2</v>
      </c>
      <c r="AO809" s="27">
        <f t="shared" si="238"/>
        <v>9.4629182446879845E-2</v>
      </c>
      <c r="AP809" s="27">
        <f t="shared" si="238"/>
        <v>9.5933528572989299E-2</v>
      </c>
      <c r="AQ809" s="27">
        <f t="shared" si="238"/>
        <v>9.7279241540805181E-2</v>
      </c>
      <c r="AR809" s="27">
        <f t="shared" si="238"/>
        <v>9.8691383532743496E-2</v>
      </c>
      <c r="AS809" s="27">
        <f t="shared" si="238"/>
        <v>0.10030777547351701</v>
      </c>
      <c r="AT809" s="27">
        <f t="shared" si="238"/>
        <v>0.10050923080261732</v>
      </c>
      <c r="AU809" s="27">
        <f t="shared" si="238"/>
        <v>0.10048374921216208</v>
      </c>
      <c r="AV809" s="27">
        <f t="shared" si="238"/>
        <v>0.10047210309477214</v>
      </c>
      <c r="AW809" s="27">
        <f t="shared" si="238"/>
        <v>0.10039130543656628</v>
      </c>
      <c r="AY809" s="79"/>
      <c r="AZ809" s="79"/>
    </row>
    <row r="810" spans="1:52" x14ac:dyDescent="0.25">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3.7923788015899955E-2</v>
      </c>
      <c r="M810" s="27">
        <f t="shared" si="239"/>
        <v>3.794079990159023E-2</v>
      </c>
      <c r="N810" s="27">
        <f t="shared" si="239"/>
        <v>3.7592474284510076E-2</v>
      </c>
      <c r="O810" s="27">
        <f t="shared" si="239"/>
        <v>3.7023578211438569E-2</v>
      </c>
      <c r="P810" s="27">
        <f t="shared" si="239"/>
        <v>3.6243206089281201E-2</v>
      </c>
      <c r="Q810" s="27">
        <f t="shared" si="239"/>
        <v>3.567656938754183E-2</v>
      </c>
      <c r="R810" s="27">
        <f t="shared" si="239"/>
        <v>3.5160072434777256E-2</v>
      </c>
      <c r="S810" s="27">
        <f t="shared" si="239"/>
        <v>3.1349062302184247E-2</v>
      </c>
      <c r="T810" s="27">
        <f t="shared" si="239"/>
        <v>3.1814099616860686E-2</v>
      </c>
      <c r="U810" s="27">
        <f t="shared" si="239"/>
        <v>3.1984512391975112E-2</v>
      </c>
      <c r="V810" s="27">
        <f t="shared" si="239"/>
        <v>3.2059489060327608E-2</v>
      </c>
      <c r="W810" s="27">
        <f t="shared" si="239"/>
        <v>3.2193777701620192E-2</v>
      </c>
      <c r="X810" s="27">
        <f t="shared" si="239"/>
        <v>3.2261647662949706E-2</v>
      </c>
      <c r="Y810" s="27">
        <f t="shared" si="239"/>
        <v>3.2209051379986933E-2</v>
      </c>
      <c r="Z810" s="27">
        <f t="shared" si="239"/>
        <v>3.2156057426198696E-2</v>
      </c>
      <c r="AA810" s="27">
        <f t="shared" si="239"/>
        <v>3.2125189837342923E-2</v>
      </c>
      <c r="AB810" s="27">
        <f t="shared" si="239"/>
        <v>3.2350012935384892E-2</v>
      </c>
      <c r="AC810" s="27">
        <f t="shared" si="239"/>
        <v>3.2455667713606806E-2</v>
      </c>
      <c r="AD810" s="27">
        <f t="shared" si="239"/>
        <v>3.2724823155340255E-2</v>
      </c>
      <c r="AE810" s="27">
        <f t="shared" si="239"/>
        <v>3.302521576111029E-2</v>
      </c>
      <c r="AF810" s="27">
        <f t="shared" si="239"/>
        <v>3.3500749189777246E-2</v>
      </c>
      <c r="AG810" s="27">
        <f t="shared" si="239"/>
        <v>3.4053444122933429E-2</v>
      </c>
      <c r="AH810" s="27">
        <f t="shared" si="239"/>
        <v>3.4321536864860155E-2</v>
      </c>
      <c r="AI810" s="27">
        <f t="shared" si="239"/>
        <v>3.457930736816521E-2</v>
      </c>
      <c r="AJ810" s="27">
        <f t="shared" si="239"/>
        <v>3.4920822891038157E-2</v>
      </c>
      <c r="AK810" s="27">
        <f t="shared" si="239"/>
        <v>3.5242918236219972E-2</v>
      </c>
      <c r="AL810" s="27">
        <f t="shared" si="239"/>
        <v>3.565222172222178E-2</v>
      </c>
      <c r="AM810" s="27">
        <f t="shared" si="239"/>
        <v>3.6016187256217198E-2</v>
      </c>
      <c r="AN810" s="27">
        <f t="shared" si="239"/>
        <v>3.6521906919202943E-2</v>
      </c>
      <c r="AO810" s="27">
        <f t="shared" si="239"/>
        <v>3.7020852110135179E-2</v>
      </c>
      <c r="AP810" s="27">
        <f t="shared" si="239"/>
        <v>3.7531138723487602E-2</v>
      </c>
      <c r="AQ810" s="27">
        <f t="shared" si="239"/>
        <v>3.8057608882861187E-2</v>
      </c>
      <c r="AR810" s="27">
        <f t="shared" si="239"/>
        <v>3.86100674214458E-2</v>
      </c>
      <c r="AS810" s="27">
        <f t="shared" si="239"/>
        <v>3.9242432675419991E-2</v>
      </c>
      <c r="AT810" s="27">
        <f t="shared" si="239"/>
        <v>3.9321246078987203E-2</v>
      </c>
      <c r="AU810" s="27">
        <f t="shared" si="239"/>
        <v>3.9311277164880767E-2</v>
      </c>
      <c r="AV810" s="27">
        <f t="shared" si="239"/>
        <v>3.9306720967961367E-2</v>
      </c>
      <c r="AW810" s="27">
        <f t="shared" si="239"/>
        <v>3.9275111288178247E-2</v>
      </c>
      <c r="AY810" s="79"/>
      <c r="AZ810" s="79"/>
    </row>
    <row r="811" spans="1:52" x14ac:dyDescent="0.25">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0.33450793008613727</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0.36607496135357975</v>
      </c>
      <c r="S811" s="27">
        <f t="shared" si="240"/>
        <v>0.3513244326937256</v>
      </c>
      <c r="T811" s="27">
        <f t="shared" si="240"/>
        <v>0.36129485217399038</v>
      </c>
      <c r="U811" s="27">
        <f t="shared" si="240"/>
        <v>0.36971919193734865</v>
      </c>
      <c r="V811" s="27">
        <f t="shared" si="240"/>
        <v>0.37765549017976352</v>
      </c>
      <c r="W811" s="27">
        <f t="shared" si="240"/>
        <v>0.38606521724231002</v>
      </c>
      <c r="X811" s="27">
        <f t="shared" si="240"/>
        <v>0.39415739256933385</v>
      </c>
      <c r="Y811" s="27">
        <f t="shared" si="240"/>
        <v>0.40136222552476242</v>
      </c>
      <c r="Z811" s="27">
        <f t="shared" si="240"/>
        <v>0.4084411828633559</v>
      </c>
      <c r="AA811" s="27">
        <f t="shared" si="240"/>
        <v>0.41554585769628438</v>
      </c>
      <c r="AB811" s="27">
        <f t="shared" si="240"/>
        <v>0.42433720571729061</v>
      </c>
      <c r="AC811" s="27">
        <f t="shared" si="240"/>
        <v>0.43221026242499966</v>
      </c>
      <c r="AD811" s="27">
        <f t="shared" si="240"/>
        <v>0.44132410161661811</v>
      </c>
      <c r="AE811" s="27">
        <f t="shared" si="240"/>
        <v>0.4507567081830976</v>
      </c>
      <c r="AF811" s="27">
        <f t="shared" si="240"/>
        <v>0.46162911738095824</v>
      </c>
      <c r="AG811" s="27">
        <f t="shared" si="240"/>
        <v>0.47325598618388309</v>
      </c>
      <c r="AH811" s="27">
        <f t="shared" si="240"/>
        <v>0.4827883532678468</v>
      </c>
      <c r="AI811" s="27">
        <f t="shared" si="240"/>
        <v>0.49234599547233626</v>
      </c>
      <c r="AJ811" s="27">
        <f t="shared" si="240"/>
        <v>0.50270736613247102</v>
      </c>
      <c r="AK811" s="27">
        <f t="shared" si="240"/>
        <v>0.51304348129567745</v>
      </c>
      <c r="AL811" s="27">
        <f t="shared" si="240"/>
        <v>0.52426733625916189</v>
      </c>
      <c r="AM811" s="27">
        <f t="shared" si="240"/>
        <v>0.53526214768117875</v>
      </c>
      <c r="AN811" s="27">
        <f t="shared" si="240"/>
        <v>0.54768796647792339</v>
      </c>
      <c r="AO811" s="27">
        <f t="shared" si="240"/>
        <v>0.56026774471009355</v>
      </c>
      <c r="AP811" s="27">
        <f t="shared" si="240"/>
        <v>0.57317222813050317</v>
      </c>
      <c r="AQ811" s="27">
        <f t="shared" si="240"/>
        <v>0.58645940885908054</v>
      </c>
      <c r="AR811" s="27">
        <f t="shared" si="240"/>
        <v>0.60023898528070463</v>
      </c>
      <c r="AS811" s="27">
        <f t="shared" si="240"/>
        <v>0.61506604816862342</v>
      </c>
      <c r="AT811" s="27">
        <f t="shared" si="240"/>
        <v>0.62466302454053602</v>
      </c>
      <c r="AU811" s="27">
        <f t="shared" si="240"/>
        <v>0.63346164694077634</v>
      </c>
      <c r="AV811" s="27">
        <f t="shared" si="240"/>
        <v>0.64239231479762804</v>
      </c>
      <c r="AW811" s="27">
        <f t="shared" si="240"/>
        <v>0.65111900498696662</v>
      </c>
      <c r="AY811" s="79"/>
      <c r="AZ811" s="79"/>
    </row>
    <row r="812" spans="1:52" x14ac:dyDescent="0.25">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1.7641159598844758</v>
      </c>
      <c r="P812" s="27">
        <f t="shared" si="241"/>
        <v>1.7411735022142167</v>
      </c>
      <c r="Q812" s="27">
        <f t="shared" si="241"/>
        <v>1.7315152516158581</v>
      </c>
      <c r="R812" s="27">
        <f t="shared" si="241"/>
        <v>1.7240481490859689</v>
      </c>
      <c r="S812" s="27">
        <f t="shared" si="241"/>
        <v>1.4765381650731566</v>
      </c>
      <c r="T812" s="27">
        <f t="shared" si="241"/>
        <v>1.5360965677893541</v>
      </c>
      <c r="U812" s="27">
        <f t="shared" si="241"/>
        <v>1.5741024562473178</v>
      </c>
      <c r="V812" s="27">
        <f t="shared" si="241"/>
        <v>1.6051397901416917</v>
      </c>
      <c r="W812" s="27">
        <f t="shared" si="241"/>
        <v>1.6408050922270412</v>
      </c>
      <c r="X812" s="27">
        <f t="shared" si="241"/>
        <v>1.6715308332573406</v>
      </c>
      <c r="Y812" s="27">
        <f t="shared" si="241"/>
        <v>1.6937089465743533</v>
      </c>
      <c r="Z812" s="27">
        <f t="shared" si="241"/>
        <v>1.7166052445178333</v>
      </c>
      <c r="AA812" s="27">
        <f t="shared" si="241"/>
        <v>1.7420839707309372</v>
      </c>
      <c r="AB812" s="27">
        <f t="shared" si="241"/>
        <v>1.7893892676148484</v>
      </c>
      <c r="AC812" s="27">
        <f t="shared" si="241"/>
        <v>1.828264209477662</v>
      </c>
      <c r="AD812" s="27">
        <f t="shared" si="241"/>
        <v>1.8815865579703432</v>
      </c>
      <c r="AE812" s="27">
        <f t="shared" si="241"/>
        <v>1.9386596655264206</v>
      </c>
      <c r="AF812" s="27">
        <f t="shared" si="241"/>
        <v>2.0120280805098902</v>
      </c>
      <c r="AG812" s="27">
        <f t="shared" si="241"/>
        <v>2.0937559003032562</v>
      </c>
      <c r="AH812" s="27">
        <f t="shared" si="241"/>
        <v>2.152165815375505</v>
      </c>
      <c r="AI812" s="27">
        <f t="shared" si="241"/>
        <v>2.2108394841137309</v>
      </c>
      <c r="AJ812" s="27">
        <f t="shared" si="241"/>
        <v>2.2783102512928846</v>
      </c>
      <c r="AK812" s="27">
        <f t="shared" si="241"/>
        <v>2.3454348377745018</v>
      </c>
      <c r="AL812" s="27">
        <f t="shared" si="241"/>
        <v>2.4221050334174183</v>
      </c>
      <c r="AM812" s="27">
        <f t="shared" si="241"/>
        <v>2.4961923885732098</v>
      </c>
      <c r="AN812" s="27">
        <f t="shared" si="241"/>
        <v>2.5854095684242697</v>
      </c>
      <c r="AO812" s="27">
        <f t="shared" si="241"/>
        <v>2.6759759760579005</v>
      </c>
      <c r="AP812" s="27">
        <f t="shared" si="241"/>
        <v>2.7696965255717316</v>
      </c>
      <c r="AQ812" s="27">
        <f t="shared" si="241"/>
        <v>2.8671529198341865</v>
      </c>
      <c r="AR812" s="27">
        <f t="shared" si="241"/>
        <v>2.9694530104266339</v>
      </c>
      <c r="AS812" s="27">
        <f t="shared" si="241"/>
        <v>3.0822253944449796</v>
      </c>
      <c r="AT812" s="27">
        <f t="shared" si="241"/>
        <v>3.1406129678118302</v>
      </c>
      <c r="AU812" s="27">
        <f t="shared" si="241"/>
        <v>3.190955820128321</v>
      </c>
      <c r="AV812" s="27">
        <f t="shared" si="241"/>
        <v>3.242887973994748</v>
      </c>
      <c r="AW812" s="27">
        <f t="shared" si="241"/>
        <v>3.2929911635625113</v>
      </c>
      <c r="AY812" s="79"/>
      <c r="AZ812" s="79"/>
    </row>
    <row r="813" spans="1:52" x14ac:dyDescent="0.25">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1.3937830420255733E-2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1.4638518028905246E-2</v>
      </c>
      <c r="T813" s="27">
        <f t="shared" si="242"/>
        <v>1.505395217391628E-2</v>
      </c>
      <c r="U813" s="27">
        <f t="shared" si="242"/>
        <v>1.5404966330722875E-2</v>
      </c>
      <c r="V813" s="27">
        <f t="shared" si="242"/>
        <v>1.5735645424156824E-2</v>
      </c>
      <c r="W813" s="27">
        <f t="shared" si="242"/>
        <v>1.6086050718429598E-2</v>
      </c>
      <c r="X813" s="27">
        <f t="shared" si="242"/>
        <v>1.642322469038893E-2</v>
      </c>
      <c r="Y813" s="27">
        <f t="shared" si="242"/>
        <v>1.6723426063531784E-2</v>
      </c>
      <c r="Z813" s="27">
        <f t="shared" si="242"/>
        <v>1.7018382619306511E-2</v>
      </c>
      <c r="AA813" s="27">
        <f t="shared" si="242"/>
        <v>1.7314410737345198E-2</v>
      </c>
      <c r="AB813" s="27">
        <f t="shared" si="242"/>
        <v>1.7680716904887126E-2</v>
      </c>
      <c r="AC813" s="27">
        <f t="shared" si="242"/>
        <v>1.8008760934375E-2</v>
      </c>
      <c r="AD813" s="27">
        <f t="shared" si="242"/>
        <v>1.8388504234025771E-2</v>
      </c>
      <c r="AE813" s="27">
        <f t="shared" si="242"/>
        <v>1.8781529507629086E-2</v>
      </c>
      <c r="AF813" s="27">
        <f t="shared" si="242"/>
        <v>1.9234546557539943E-2</v>
      </c>
      <c r="AG813" s="27">
        <f t="shared" si="242"/>
        <v>1.9718999424328476E-2</v>
      </c>
      <c r="AH813" s="27">
        <f t="shared" si="242"/>
        <v>2.0116181386160299E-2</v>
      </c>
      <c r="AI813" s="27">
        <f t="shared" si="242"/>
        <v>2.0514416478014028E-2</v>
      </c>
      <c r="AJ813" s="27">
        <f t="shared" si="242"/>
        <v>2.0946140255519642E-2</v>
      </c>
      <c r="AK813" s="27">
        <f t="shared" si="242"/>
        <v>2.1376811720653244E-2</v>
      </c>
      <c r="AL813" s="27">
        <f t="shared" si="242"/>
        <v>2.1844472344131772E-2</v>
      </c>
      <c r="AM813" s="27">
        <f t="shared" si="242"/>
        <v>2.2302589486715801E-2</v>
      </c>
      <c r="AN813" s="27">
        <f t="shared" si="242"/>
        <v>2.2820331936580167E-2</v>
      </c>
      <c r="AO813" s="27">
        <f t="shared" si="242"/>
        <v>2.3344489362920589E-2</v>
      </c>
      <c r="AP813" s="27">
        <f t="shared" si="242"/>
        <v>2.3882176172104322E-2</v>
      </c>
      <c r="AQ813" s="27">
        <f t="shared" si="242"/>
        <v>2.443580870246171E-2</v>
      </c>
      <c r="AR813" s="27">
        <f t="shared" si="242"/>
        <v>2.5009957720029383E-2</v>
      </c>
      <c r="AS813" s="27">
        <f t="shared" si="242"/>
        <v>2.5627752007025998E-2</v>
      </c>
      <c r="AT813" s="27">
        <f t="shared" si="242"/>
        <v>2.6027626022522357E-2</v>
      </c>
      <c r="AU813" s="27">
        <f t="shared" si="242"/>
        <v>2.6394235289199042E-2</v>
      </c>
      <c r="AV813" s="27">
        <f t="shared" si="242"/>
        <v>2.6766346449901193E-2</v>
      </c>
      <c r="AW813" s="27">
        <f t="shared" si="242"/>
        <v>2.7129958541123631E-2</v>
      </c>
      <c r="AY813" s="79"/>
      <c r="AZ813" s="79"/>
    </row>
    <row r="814" spans="1:52" x14ac:dyDescent="0.25">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7.3768889900085552E-2</v>
      </c>
      <c r="O814" s="27">
        <f t="shared" si="243"/>
        <v>7.3504831661853232E-2</v>
      </c>
      <c r="P814" s="27">
        <f t="shared" si="243"/>
        <v>7.2548895925592424E-2</v>
      </c>
      <c r="Q814" s="27">
        <f t="shared" si="243"/>
        <v>7.2146468817327475E-2</v>
      </c>
      <c r="R814" s="27">
        <f t="shared" si="243"/>
        <v>7.1835339545248775E-2</v>
      </c>
      <c r="S814" s="27">
        <f t="shared" si="243"/>
        <v>6.1522423544714912E-2</v>
      </c>
      <c r="T814" s="27">
        <f t="shared" si="243"/>
        <v>6.4004023657889819E-2</v>
      </c>
      <c r="U814" s="27">
        <f t="shared" si="243"/>
        <v>6.5587602343638293E-2</v>
      </c>
      <c r="V814" s="27">
        <f t="shared" si="243"/>
        <v>6.688082458923722E-2</v>
      </c>
      <c r="W814" s="27">
        <f t="shared" si="243"/>
        <v>6.8366878842793452E-2</v>
      </c>
      <c r="X814" s="27">
        <f t="shared" si="243"/>
        <v>6.9647118052389267E-2</v>
      </c>
      <c r="Y814" s="27">
        <f t="shared" si="243"/>
        <v>7.0571206107264792E-2</v>
      </c>
      <c r="Z814" s="27">
        <f t="shared" si="243"/>
        <v>7.1525218521576464E-2</v>
      </c>
      <c r="AA814" s="27">
        <f t="shared" si="243"/>
        <v>7.2586832113789121E-2</v>
      </c>
      <c r="AB814" s="27">
        <f t="shared" si="243"/>
        <v>7.4557886150618743E-2</v>
      </c>
      <c r="AC814" s="27">
        <f t="shared" si="243"/>
        <v>7.6177675394902652E-2</v>
      </c>
      <c r="AD814" s="27">
        <f t="shared" si="243"/>
        <v>7.8399439915431052E-2</v>
      </c>
      <c r="AE814" s="27">
        <f t="shared" si="243"/>
        <v>8.0777486063600953E-2</v>
      </c>
      <c r="AF814" s="27">
        <f t="shared" si="243"/>
        <v>8.3834503354578829E-2</v>
      </c>
      <c r="AG814" s="27">
        <f t="shared" si="243"/>
        <v>8.7239829179302425E-2</v>
      </c>
      <c r="AH814" s="27">
        <f t="shared" si="243"/>
        <v>8.9673575640646125E-2</v>
      </c>
      <c r="AI814" s="27">
        <f t="shared" si="243"/>
        <v>9.2118311838072203E-2</v>
      </c>
      <c r="AJ814" s="27">
        <f t="shared" si="243"/>
        <v>9.4929593803870282E-2</v>
      </c>
      <c r="AK814" s="27">
        <f t="shared" si="243"/>
        <v>9.7726451573937681E-2</v>
      </c>
      <c r="AL814" s="27">
        <f t="shared" si="243"/>
        <v>0.10092104305905919</v>
      </c>
      <c r="AM814" s="27">
        <f t="shared" si="243"/>
        <v>0.10400801619055049</v>
      </c>
      <c r="AN814" s="27">
        <f t="shared" si="243"/>
        <v>0.10772539868434468</v>
      </c>
      <c r="AO814" s="27">
        <f t="shared" si="243"/>
        <v>0.11149899900241261</v>
      </c>
      <c r="AP814" s="27">
        <f t="shared" si="243"/>
        <v>0.11540402189882226</v>
      </c>
      <c r="AQ814" s="27">
        <f t="shared" si="243"/>
        <v>0.11946470499309121</v>
      </c>
      <c r="AR814" s="27">
        <f t="shared" si="243"/>
        <v>0.1237272087677765</v>
      </c>
      <c r="AS814" s="27">
        <f t="shared" si="243"/>
        <v>0.1284260581018743</v>
      </c>
      <c r="AT814" s="27">
        <f t="shared" si="243"/>
        <v>0.13085887365882637</v>
      </c>
      <c r="AU814" s="27">
        <f t="shared" si="243"/>
        <v>0.13295649250534683</v>
      </c>
      <c r="AV814" s="27">
        <f t="shared" si="243"/>
        <v>0.13512033224978132</v>
      </c>
      <c r="AW814" s="27">
        <f t="shared" si="243"/>
        <v>0.13720796514843811</v>
      </c>
      <c r="AY814" s="79"/>
      <c r="AZ814" s="79"/>
    </row>
    <row r="815" spans="1:52" x14ac:dyDescent="0.25">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6.6038726306154443</v>
      </c>
      <c r="U815" s="27">
        <f t="shared" si="244"/>
        <v>6.6020002997082523</v>
      </c>
      <c r="V815" s="27">
        <f t="shared" si="244"/>
        <v>6.6005457366448876</v>
      </c>
      <c r="W815" s="27">
        <f t="shared" si="244"/>
        <v>6.5992350562914988</v>
      </c>
      <c r="X815" s="27">
        <f t="shared" si="244"/>
        <v>6.5978486389847708</v>
      </c>
      <c r="Y815" s="27">
        <f t="shared" si="244"/>
        <v>6.5965639810393304</v>
      </c>
      <c r="Z815" s="27">
        <f t="shared" si="244"/>
        <v>6.5954708141501044</v>
      </c>
      <c r="AA815" s="27">
        <f t="shared" si="244"/>
        <v>6.5943979304985572</v>
      </c>
      <c r="AB815" s="27">
        <f t="shared" si="244"/>
        <v>6.5933117474876308</v>
      </c>
      <c r="AC815" s="27">
        <f t="shared" si="244"/>
        <v>6.5918690289756237</v>
      </c>
      <c r="AD815" s="27">
        <f t="shared" si="244"/>
        <v>6.5906148508337079</v>
      </c>
      <c r="AE815" s="27">
        <f t="shared" si="244"/>
        <v>6.5891273982698468</v>
      </c>
      <c r="AF815" s="27">
        <f t="shared" si="244"/>
        <v>6.5875995086839829</v>
      </c>
      <c r="AG815" s="27">
        <f t="shared" si="244"/>
        <v>6.5858199666465369</v>
      </c>
      <c r="AH815" s="27">
        <f t="shared" si="244"/>
        <v>6.5839334830622374</v>
      </c>
      <c r="AI815" s="27">
        <f t="shared" si="244"/>
        <v>6.5824663418886864</v>
      </c>
      <c r="AJ815" s="27">
        <f t="shared" si="244"/>
        <v>6.5810171831654198</v>
      </c>
      <c r="AK815" s="27">
        <f t="shared" si="244"/>
        <v>6.579448658451339</v>
      </c>
      <c r="AL815" s="27">
        <f t="shared" si="244"/>
        <v>6.5779106785147636</v>
      </c>
      <c r="AM815" s="27">
        <f t="shared" si="244"/>
        <v>6.5762480803267822</v>
      </c>
      <c r="AN815" s="27">
        <f t="shared" si="244"/>
        <v>6.5746531158775889</v>
      </c>
      <c r="AO815" s="27">
        <f t="shared" si="244"/>
        <v>6.5728549113125228</v>
      </c>
      <c r="AP815" s="27">
        <f t="shared" si="244"/>
        <v>6.5710686783120691</v>
      </c>
      <c r="AQ815" s="27">
        <f t="shared" si="244"/>
        <v>6.5692681387611636</v>
      </c>
      <c r="AR815" s="27">
        <f t="shared" si="244"/>
        <v>6.5674463585813401</v>
      </c>
      <c r="AS815" s="27">
        <f t="shared" si="244"/>
        <v>6.5655895511841793</v>
      </c>
      <c r="AT815" s="27">
        <f t="shared" si="244"/>
        <v>6.563622195406432</v>
      </c>
      <c r="AU815" s="27">
        <f t="shared" si="244"/>
        <v>6.5624320815905026</v>
      </c>
      <c r="AV815" s="27">
        <f t="shared" si="244"/>
        <v>6.5613664431071133</v>
      </c>
      <c r="AW815" s="27">
        <f t="shared" si="244"/>
        <v>6.5602928481299632</v>
      </c>
      <c r="AY815" s="79"/>
      <c r="AZ815" s="79"/>
    </row>
    <row r="816" spans="1:52" x14ac:dyDescent="0.25">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4.3585559362061953E-2</v>
      </c>
      <c r="U816" s="27">
        <f t="shared" si="245"/>
        <v>4.3573201978074474E-2</v>
      </c>
      <c r="V816" s="27">
        <f t="shared" si="245"/>
        <v>4.3563601861856267E-2</v>
      </c>
      <c r="W816" s="27">
        <f t="shared" si="245"/>
        <v>4.3554951371523903E-2</v>
      </c>
      <c r="X816" s="27">
        <f t="shared" si="245"/>
        <v>4.3545801017299497E-2</v>
      </c>
      <c r="Y816" s="27">
        <f t="shared" si="245"/>
        <v>4.3537322274859583E-2</v>
      </c>
      <c r="Z816" s="27">
        <f t="shared" si="245"/>
        <v>4.3530107373390685E-2</v>
      </c>
      <c r="AA816" s="27">
        <f t="shared" si="244"/>
        <v>4.3523026341290488E-2</v>
      </c>
      <c r="AB816" s="27">
        <f t="shared" si="244"/>
        <v>4.351585753341837E-2</v>
      </c>
      <c r="AC816" s="27">
        <f t="shared" si="244"/>
        <v>4.3506335591239127E-2</v>
      </c>
      <c r="AD816" s="27">
        <f t="shared" si="244"/>
        <v>4.3498058015502487E-2</v>
      </c>
      <c r="AE816" s="27">
        <f t="shared" si="244"/>
        <v>4.3488240828581E-2</v>
      </c>
      <c r="AF816" s="27">
        <f t="shared" si="244"/>
        <v>4.3478156757314292E-2</v>
      </c>
      <c r="AG816" s="27">
        <f t="shared" si="244"/>
        <v>4.3466411779867153E-2</v>
      </c>
      <c r="AH816" s="27">
        <f t="shared" si="244"/>
        <v>4.3453960988210777E-2</v>
      </c>
      <c r="AI816" s="27">
        <f t="shared" si="244"/>
        <v>4.344427785646534E-2</v>
      </c>
      <c r="AJ816" s="27">
        <f t="shared" si="244"/>
        <v>4.3434713408891774E-2</v>
      </c>
      <c r="AK816" s="27">
        <f t="shared" si="244"/>
        <v>4.3424361145778849E-2</v>
      </c>
      <c r="AL816" s="27">
        <f t="shared" si="244"/>
        <v>4.3414210478197442E-2</v>
      </c>
      <c r="AM816" s="27">
        <f t="shared" si="244"/>
        <v>4.340323733015676E-2</v>
      </c>
      <c r="AN816" s="27">
        <f t="shared" si="244"/>
        <v>4.3392710564792096E-2</v>
      </c>
      <c r="AO816" s="27">
        <f t="shared" si="244"/>
        <v>4.3380842414662654E-2</v>
      </c>
      <c r="AP816" s="27">
        <f t="shared" si="244"/>
        <v>4.3369053276859658E-2</v>
      </c>
      <c r="AQ816" s="27">
        <f t="shared" si="244"/>
        <v>4.33571697158237E-2</v>
      </c>
      <c r="AR816" s="27">
        <f t="shared" si="244"/>
        <v>4.3345145966636849E-2</v>
      </c>
      <c r="AS816" s="27">
        <f t="shared" si="244"/>
        <v>4.3332891037815582E-2</v>
      </c>
      <c r="AT816" s="27">
        <f t="shared" si="244"/>
        <v>4.3319906489682453E-2</v>
      </c>
      <c r="AU816" s="27">
        <f t="shared" si="244"/>
        <v>4.3312051738497316E-2</v>
      </c>
      <c r="AV816" s="27">
        <f t="shared" si="244"/>
        <v>4.3305018524506952E-2</v>
      </c>
      <c r="AW816" s="27">
        <f t="shared" si="244"/>
        <v>4.329793279765777E-2</v>
      </c>
      <c r="AY816" s="79"/>
      <c r="AZ816" s="79"/>
    </row>
    <row r="817" spans="1:52" x14ac:dyDescent="0.25">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2.9687836447274525</v>
      </c>
      <c r="U817" s="27">
        <f t="shared" si="244"/>
        <v>2.9827616944621238</v>
      </c>
      <c r="V817" s="27">
        <f t="shared" si="244"/>
        <v>2.9936208619115394</v>
      </c>
      <c r="W817" s="27">
        <f t="shared" si="244"/>
        <v>3.0034058604369305</v>
      </c>
      <c r="X817" s="27">
        <f t="shared" si="244"/>
        <v>3.0137562797949689</v>
      </c>
      <c r="Y817" s="27">
        <f t="shared" si="244"/>
        <v>3.0233470057635605</v>
      </c>
      <c r="Z817" s="27">
        <f t="shared" si="244"/>
        <v>3.0315081385458087</v>
      </c>
      <c r="AA817" s="27">
        <f t="shared" si="244"/>
        <v>3.0395178450475924</v>
      </c>
      <c r="AB817" s="27">
        <f t="shared" si="244"/>
        <v>3.0476268390770955</v>
      </c>
      <c r="AC817" s="27">
        <f t="shared" si="244"/>
        <v>3.0583975799950118</v>
      </c>
      <c r="AD817" s="27">
        <f t="shared" si="244"/>
        <v>3.0677607563312392</v>
      </c>
      <c r="AE817" s="27">
        <f t="shared" si="244"/>
        <v>3.0788654632159864</v>
      </c>
      <c r="AF817" s="27">
        <f t="shared" si="244"/>
        <v>3.0902720562163175</v>
      </c>
      <c r="AG817" s="27">
        <f t="shared" si="244"/>
        <v>3.1035573825487459</v>
      </c>
      <c r="AH817" s="27">
        <f t="shared" si="244"/>
        <v>3.1176410903290788</v>
      </c>
      <c r="AI817" s="27">
        <f t="shared" si="244"/>
        <v>3.1285941607574355</v>
      </c>
      <c r="AJ817" s="27">
        <f t="shared" si="244"/>
        <v>3.1394129816343725</v>
      </c>
      <c r="AK817" s="27">
        <f t="shared" si="244"/>
        <v>3.1511229397295222</v>
      </c>
      <c r="AL817" s="27">
        <f t="shared" si="244"/>
        <v>3.1626048631234003</v>
      </c>
      <c r="AM817" s="27">
        <f t="shared" si="244"/>
        <v>3.175017134945163</v>
      </c>
      <c r="AN817" s="27">
        <f t="shared" si="244"/>
        <v>3.1869244811894806</v>
      </c>
      <c r="AO817" s="27">
        <f t="shared" si="244"/>
        <v>3.2003491342500197</v>
      </c>
      <c r="AP817" s="27">
        <f t="shared" si="244"/>
        <v>3.2136844125505233</v>
      </c>
      <c r="AQ817" s="27">
        <f t="shared" si="244"/>
        <v>3.2271264976515699</v>
      </c>
      <c r="AR817" s="27">
        <f t="shared" si="244"/>
        <v>3.2407271565208888</v>
      </c>
      <c r="AS817" s="27">
        <f t="shared" si="244"/>
        <v>3.2545893141371054</v>
      </c>
      <c r="AT817" s="27">
        <f t="shared" si="244"/>
        <v>3.2692767803331204</v>
      </c>
      <c r="AU817" s="27">
        <f t="shared" si="244"/>
        <v>3.2781616788545787</v>
      </c>
      <c r="AV817" s="27">
        <f t="shared" si="244"/>
        <v>3.2861172959213882</v>
      </c>
      <c r="AW817" s="27">
        <f t="shared" si="244"/>
        <v>3.2941323128865223</v>
      </c>
      <c r="AY817" s="79"/>
      <c r="AZ817" s="79"/>
    </row>
    <row r="818" spans="1:52" x14ac:dyDescent="0.25">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0.31968010861233076</v>
      </c>
      <c r="T818" s="27">
        <f t="shared" si="244"/>
        <v>0.32392765614215169</v>
      </c>
      <c r="U818" s="27">
        <f t="shared" si="244"/>
        <v>0.32739617845871238</v>
      </c>
      <c r="V818" s="27">
        <f t="shared" si="244"/>
        <v>0.33063338453789975</v>
      </c>
      <c r="W818" s="27">
        <f t="shared" si="244"/>
        <v>0.33414639119614431</v>
      </c>
      <c r="X818" s="27">
        <f t="shared" si="244"/>
        <v>0.33751788695690949</v>
      </c>
      <c r="Y818" s="27">
        <f t="shared" si="244"/>
        <v>0.34040191465491848</v>
      </c>
      <c r="Z818" s="27">
        <f t="shared" si="244"/>
        <v>0.3431942504394786</v>
      </c>
      <c r="AA818" s="27">
        <f t="shared" si="244"/>
        <v>0.34597042855697163</v>
      </c>
      <c r="AB818" s="27">
        <f t="shared" si="244"/>
        <v>0.34957490934386631</v>
      </c>
      <c r="AC818" s="27">
        <f t="shared" si="244"/>
        <v>0.3526702704786846</v>
      </c>
      <c r="AD818" s="27">
        <f t="shared" si="244"/>
        <v>0.3563873295145874</v>
      </c>
      <c r="AE818" s="27">
        <f t="shared" si="244"/>
        <v>0.36025239184903957</v>
      </c>
      <c r="AF818" s="27">
        <f t="shared" si="244"/>
        <v>0.36482462136927823</v>
      </c>
      <c r="AG818" s="27">
        <f t="shared" si="244"/>
        <v>0.36975202467300455</v>
      </c>
      <c r="AH818" s="27">
        <f t="shared" si="244"/>
        <v>0.37361223702776947</v>
      </c>
      <c r="AI818" s="27">
        <f t="shared" si="244"/>
        <v>0.37747166766354751</v>
      </c>
      <c r="AJ818" s="27">
        <f t="shared" si="244"/>
        <v>0.38171382309222268</v>
      </c>
      <c r="AK818" s="27">
        <f t="shared" si="244"/>
        <v>0.38592596912209542</v>
      </c>
      <c r="AL818" s="27">
        <f t="shared" si="244"/>
        <v>0.39055519096966618</v>
      </c>
      <c r="AM818" s="27">
        <f t="shared" si="244"/>
        <v>0.3950511035425246</v>
      </c>
      <c r="AN818" s="27">
        <f t="shared" si="244"/>
        <v>0.40022355366595341</v>
      </c>
      <c r="AO818" s="27">
        <f t="shared" si="244"/>
        <v>0.40544584963378466</v>
      </c>
      <c r="AP818" s="27">
        <f t="shared" si="244"/>
        <v>0.41079965312136668</v>
      </c>
      <c r="AQ818" s="27">
        <f t="shared" si="244"/>
        <v>0.41631126436204158</v>
      </c>
      <c r="AR818" s="27">
        <f t="shared" si="244"/>
        <v>0.42203151737939537</v>
      </c>
      <c r="AS818" s="27">
        <f t="shared" si="244"/>
        <v>0.4282251024364947</v>
      </c>
      <c r="AT818" s="27">
        <f t="shared" si="244"/>
        <v>0.43189252550445045</v>
      </c>
      <c r="AU818" s="27">
        <f t="shared" si="244"/>
        <v>0.43516476876819987</v>
      </c>
      <c r="AV818" s="27">
        <f t="shared" si="244"/>
        <v>0.43848615061669027</v>
      </c>
      <c r="AW818" s="27">
        <f t="shared" si="244"/>
        <v>0.44169691910607789</v>
      </c>
      <c r="AY818" s="79"/>
      <c r="AZ818" s="79"/>
    </row>
    <row r="819" spans="1:52" x14ac:dyDescent="0.25">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0.93473529144998713</v>
      </c>
      <c r="T819" s="27">
        <f t="shared" si="244"/>
        <v>0.94715499624635147</v>
      </c>
      <c r="U819" s="27">
        <f t="shared" si="244"/>
        <v>0.95729685409463872</v>
      </c>
      <c r="V819" s="27">
        <f t="shared" si="244"/>
        <v>0.96676235002758171</v>
      </c>
      <c r="W819" s="27">
        <f t="shared" si="244"/>
        <v>0.97703427879041316</v>
      </c>
      <c r="X819" s="27">
        <f t="shared" si="244"/>
        <v>0.9868924338262115</v>
      </c>
      <c r="Y819" s="27">
        <f t="shared" si="244"/>
        <v>0.99532524649807341</v>
      </c>
      <c r="Z819" s="27">
        <f t="shared" si="244"/>
        <v>1.0034899546957057</v>
      </c>
      <c r="AA819" s="27">
        <f t="shared" si="244"/>
        <v>1.0116074183472172</v>
      </c>
      <c r="AB819" s="27">
        <f t="shared" si="244"/>
        <v>1.0221468147878938</v>
      </c>
      <c r="AC819" s="27">
        <f t="shared" si="244"/>
        <v>1.0311975602504651</v>
      </c>
      <c r="AD819" s="27">
        <f t="shared" si="244"/>
        <v>1.0420661321999158</v>
      </c>
      <c r="AE819" s="27">
        <f t="shared" si="244"/>
        <v>1.0533674614673172</v>
      </c>
      <c r="AF819" s="27">
        <f t="shared" si="244"/>
        <v>1.0667365269112958</v>
      </c>
      <c r="AG819" s="27">
        <f t="shared" si="244"/>
        <v>1.0811441101143711</v>
      </c>
      <c r="AH819" s="27">
        <f t="shared" si="244"/>
        <v>1.0924312581829603</v>
      </c>
      <c r="AI819" s="27">
        <f t="shared" si="244"/>
        <v>1.1037161205280859</v>
      </c>
      <c r="AJ819" s="27">
        <f t="shared" si="244"/>
        <v>1.1161200589783429</v>
      </c>
      <c r="AK819" s="27">
        <f t="shared" si="244"/>
        <v>1.1284362508238528</v>
      </c>
      <c r="AL819" s="27">
        <f t="shared" si="244"/>
        <v>1.1419719601667295</v>
      </c>
      <c r="AM819" s="27">
        <f t="shared" si="244"/>
        <v>1.1551178770877626</v>
      </c>
      <c r="AN819" s="27">
        <f t="shared" si="244"/>
        <v>1.170241970027486</v>
      </c>
      <c r="AO819" s="27">
        <f t="shared" si="244"/>
        <v>1.1855118107589548</v>
      </c>
      <c r="AP819" s="27">
        <f t="shared" si="244"/>
        <v>1.2011661756334349</v>
      </c>
      <c r="AQ819" s="27">
        <f t="shared" si="244"/>
        <v>1.2172819657643086</v>
      </c>
      <c r="AR819" s="27">
        <f t="shared" si="244"/>
        <v>1.2340078183503638</v>
      </c>
      <c r="AS819" s="27">
        <f t="shared" si="244"/>
        <v>1.252117679982351</v>
      </c>
      <c r="AT819" s="27">
        <f t="shared" si="244"/>
        <v>1.2628411178126768</v>
      </c>
      <c r="AU819" s="27">
        <f t="shared" si="244"/>
        <v>1.2724090614489361</v>
      </c>
      <c r="AV819" s="27">
        <f t="shared" si="244"/>
        <v>1.2821206848703677</v>
      </c>
      <c r="AW819" s="27">
        <f t="shared" si="244"/>
        <v>1.291508878063663</v>
      </c>
      <c r="AY819" s="79"/>
      <c r="AZ819" s="79"/>
    </row>
    <row r="820" spans="1:52" x14ac:dyDescent="0.25">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5.0003067694716963E-2</v>
      </c>
      <c r="T820" s="27">
        <f t="shared" si="244"/>
        <v>5.0667451874239773E-2</v>
      </c>
      <c r="U820" s="27">
        <f t="shared" si="244"/>
        <v>5.1209984085419519E-2</v>
      </c>
      <c r="V820" s="27">
        <f t="shared" si="244"/>
        <v>5.1716334747717502E-2</v>
      </c>
      <c r="W820" s="27">
        <f t="shared" si="244"/>
        <v>5.2265825019435407E-2</v>
      </c>
      <c r="X820" s="27">
        <f t="shared" si="244"/>
        <v>5.2793180729772807E-2</v>
      </c>
      <c r="Y820" s="27">
        <f t="shared" si="244"/>
        <v>5.3244288660269229E-2</v>
      </c>
      <c r="Z820" s="27">
        <f t="shared" si="244"/>
        <v>5.3681054513070738E-2</v>
      </c>
      <c r="AA820" s="27">
        <f t="shared" si="244"/>
        <v>5.4115293049037755E-2</v>
      </c>
      <c r="AB820" s="27">
        <f t="shared" si="244"/>
        <v>5.4679091333434515E-2</v>
      </c>
      <c r="AC820" s="27">
        <f t="shared" si="244"/>
        <v>5.5163255184090626E-2</v>
      </c>
      <c r="AD820" s="27">
        <f t="shared" si="244"/>
        <v>5.5744662502188423E-2</v>
      </c>
      <c r="AE820" s="27">
        <f t="shared" si="244"/>
        <v>5.6349219896744011E-2</v>
      </c>
      <c r="AF820" s="27">
        <f t="shared" si="244"/>
        <v>5.7064389518052927E-2</v>
      </c>
      <c r="AG820" s="27">
        <f t="shared" si="244"/>
        <v>5.7835113983910093E-2</v>
      </c>
      <c r="AH820" s="27">
        <f t="shared" si="244"/>
        <v>5.8438912764288295E-2</v>
      </c>
      <c r="AI820" s="27">
        <f t="shared" si="244"/>
        <v>5.9042589271348977E-2</v>
      </c>
      <c r="AJ820" s="27">
        <f t="shared" si="244"/>
        <v>5.9706130040251763E-2</v>
      </c>
      <c r="AK820" s="27">
        <f t="shared" si="244"/>
        <v>6.0364976860549799E-2</v>
      </c>
      <c r="AL820" s="27">
        <f t="shared" si="244"/>
        <v>6.1089060990847217E-2</v>
      </c>
      <c r="AM820" s="27">
        <f t="shared" si="244"/>
        <v>6.1792293424375935E-2</v>
      </c>
      <c r="AN820" s="27">
        <f t="shared" si="244"/>
        <v>6.2601347121185702E-2</v>
      </c>
      <c r="AO820" s="27">
        <f t="shared" si="244"/>
        <v>6.3418197503071622E-2</v>
      </c>
      <c r="AP820" s="27">
        <f t="shared" si="244"/>
        <v>6.4255617758513336E-2</v>
      </c>
      <c r="AQ820" s="27">
        <f t="shared" si="244"/>
        <v>6.511772166347865E-2</v>
      </c>
      <c r="AR820" s="27">
        <f t="shared" si="244"/>
        <v>6.60124604700289E-2</v>
      </c>
      <c r="AS820" s="27">
        <f t="shared" si="244"/>
        <v>6.6981235956960095E-2</v>
      </c>
      <c r="AT820" s="27">
        <f t="shared" si="244"/>
        <v>6.7554879418006794E-2</v>
      </c>
      <c r="AU820" s="27">
        <f t="shared" si="244"/>
        <v>6.8066710454792581E-2</v>
      </c>
      <c r="AV820" s="27">
        <f t="shared" si="244"/>
        <v>6.8586227549963075E-2</v>
      </c>
      <c r="AW820" s="27">
        <f t="shared" si="244"/>
        <v>6.9088442951552573E-2</v>
      </c>
      <c r="AY820" s="79"/>
      <c r="AZ820" s="79"/>
    </row>
    <row r="821" spans="1:52" x14ac:dyDescent="0.25">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0.31716014402466536</v>
      </c>
      <c r="T821" s="27">
        <f t="shared" si="244"/>
        <v>0.32328308072599266</v>
      </c>
      <c r="U821" s="27">
        <f t="shared" si="244"/>
        <v>0.32647086551103383</v>
      </c>
      <c r="V821" s="27">
        <f t="shared" si="244"/>
        <v>0.32866044844920544</v>
      </c>
      <c r="W821" s="27">
        <f t="shared" si="244"/>
        <v>0.33139094012348869</v>
      </c>
      <c r="X821" s="27">
        <f t="shared" si="244"/>
        <v>0.33341612177624913</v>
      </c>
      <c r="Y821" s="27">
        <f t="shared" si="244"/>
        <v>0.33413385983697208</v>
      </c>
      <c r="Z821" s="27">
        <f t="shared" si="244"/>
        <v>0.33474067938515217</v>
      </c>
      <c r="AA821" s="27">
        <f t="shared" si="244"/>
        <v>0.33546478762930149</v>
      </c>
      <c r="AB821" s="27">
        <f t="shared" si="244"/>
        <v>0.33864713703056865</v>
      </c>
      <c r="AC821" s="27">
        <f t="shared" si="244"/>
        <v>0.34054413544859091</v>
      </c>
      <c r="AD821" s="27">
        <f t="shared" si="244"/>
        <v>0.34113715015468332</v>
      </c>
      <c r="AE821" s="27">
        <f t="shared" si="244"/>
        <v>0.34188351434429171</v>
      </c>
      <c r="AF821" s="27">
        <f t="shared" si="244"/>
        <v>0.34418454494556988</v>
      </c>
      <c r="AG821" s="27">
        <f t="shared" si="244"/>
        <v>0.34704609676200554</v>
      </c>
      <c r="AH821" s="27">
        <f t="shared" si="244"/>
        <v>0.34696414132761055</v>
      </c>
      <c r="AI821" s="27">
        <f t="shared" si="244"/>
        <v>0.34663007691914877</v>
      </c>
      <c r="AJ821" s="27">
        <f t="shared" si="244"/>
        <v>0.34693506279805453</v>
      </c>
      <c r="AK821" s="27">
        <f t="shared" si="244"/>
        <v>0.34688917296128385</v>
      </c>
      <c r="AL821" s="27">
        <f t="shared" si="244"/>
        <v>0.34748497141450885</v>
      </c>
      <c r="AM821" s="27">
        <f t="shared" si="244"/>
        <v>0.34747897379550696</v>
      </c>
      <c r="AN821" s="27">
        <f t="shared" si="244"/>
        <v>0.350361208748599</v>
      </c>
      <c r="AO821" s="27">
        <f t="shared" si="244"/>
        <v>0.35305662307964036</v>
      </c>
      <c r="AP821" s="27">
        <f t="shared" si="244"/>
        <v>0.35572809931250632</v>
      </c>
      <c r="AQ821" s="27">
        <f t="shared" si="244"/>
        <v>0.35841543532821873</v>
      </c>
      <c r="AR821" s="27">
        <f t="shared" si="244"/>
        <v>0.36120143084067557</v>
      </c>
      <c r="AS821" s="27">
        <f t="shared" si="244"/>
        <v>0.36455847124782131</v>
      </c>
      <c r="AT821" s="27">
        <f t="shared" si="244"/>
        <v>0.36289186895772552</v>
      </c>
      <c r="AU821" s="27">
        <f t="shared" si="244"/>
        <v>0.36036284335831015</v>
      </c>
      <c r="AV821" s="27">
        <f t="shared" si="244"/>
        <v>0.3578052594793722</v>
      </c>
      <c r="AW821" s="27">
        <f t="shared" si="244"/>
        <v>0.35493794143155283</v>
      </c>
      <c r="AY821" s="79"/>
      <c r="AZ821" s="79"/>
    </row>
    <row r="822" spans="1:52" x14ac:dyDescent="0.25">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2.1093530282794659</v>
      </c>
      <c r="T822" s="27">
        <f t="shared" si="246"/>
        <v>2.1500751534147855</v>
      </c>
      <c r="U822" s="27">
        <f t="shared" si="246"/>
        <v>2.171276315088198</v>
      </c>
      <c r="V822" s="27">
        <f t="shared" si="246"/>
        <v>2.185838685197798</v>
      </c>
      <c r="W822" s="27">
        <f t="shared" si="246"/>
        <v>2.2039985044258832</v>
      </c>
      <c r="X822" s="27">
        <f t="shared" si="246"/>
        <v>2.2174674825826526</v>
      </c>
      <c r="Y822" s="27">
        <f t="shared" si="246"/>
        <v>2.2222409794435314</v>
      </c>
      <c r="Z822" s="27">
        <f t="shared" si="246"/>
        <v>2.2262767849370273</v>
      </c>
      <c r="AA822" s="27">
        <f t="shared" si="246"/>
        <v>2.2310926482993536</v>
      </c>
      <c r="AB822" s="27">
        <f t="shared" si="246"/>
        <v>2.252257660590697</v>
      </c>
      <c r="AC822" s="27">
        <f t="shared" si="246"/>
        <v>2.2648741240180348</v>
      </c>
      <c r="AD822" s="27">
        <f t="shared" si="246"/>
        <v>2.2688181169492934</v>
      </c>
      <c r="AE822" s="27">
        <f t="shared" si="246"/>
        <v>2.2737819990549455</v>
      </c>
      <c r="AF822" s="27">
        <f t="shared" si="246"/>
        <v>2.2890855797803722</v>
      </c>
      <c r="AG822" s="27">
        <f t="shared" si="246"/>
        <v>2.3081170473316921</v>
      </c>
      <c r="AH822" s="27">
        <f t="shared" si="246"/>
        <v>2.3075719821746032</v>
      </c>
      <c r="AI822" s="27">
        <f t="shared" si="246"/>
        <v>2.3053502030989375</v>
      </c>
      <c r="AJ822" s="27">
        <f t="shared" si="246"/>
        <v>2.3073785881257849</v>
      </c>
      <c r="AK822" s="27">
        <f t="shared" si="246"/>
        <v>2.3070733862648853</v>
      </c>
      <c r="AL822" s="27">
        <f t="shared" si="246"/>
        <v>2.3110358932041457</v>
      </c>
      <c r="AM822" s="27">
        <f t="shared" si="246"/>
        <v>2.3109960045357774</v>
      </c>
      <c r="AN822" s="27">
        <f t="shared" si="246"/>
        <v>2.3301650304712846</v>
      </c>
      <c r="AO822" s="27">
        <f t="shared" si="246"/>
        <v>2.348091559036638</v>
      </c>
      <c r="AP822" s="27">
        <f t="shared" si="246"/>
        <v>2.3658588812804267</v>
      </c>
      <c r="AQ822" s="27">
        <f t="shared" si="246"/>
        <v>2.383731682985001</v>
      </c>
      <c r="AR822" s="27">
        <f t="shared" si="246"/>
        <v>2.4022606443998904</v>
      </c>
      <c r="AS822" s="27">
        <f t="shared" si="246"/>
        <v>2.4245874830089655</v>
      </c>
      <c r="AT822" s="27">
        <f t="shared" si="246"/>
        <v>2.4135033267750163</v>
      </c>
      <c r="AU822" s="27">
        <f t="shared" si="246"/>
        <v>2.3966834081716617</v>
      </c>
      <c r="AV822" s="27">
        <f t="shared" si="246"/>
        <v>2.3796735555727282</v>
      </c>
      <c r="AW822" s="27">
        <f t="shared" si="246"/>
        <v>2.3606037382543885</v>
      </c>
      <c r="AY822" s="79"/>
      <c r="AZ822" s="79"/>
    </row>
    <row r="823" spans="1:52" x14ac:dyDescent="0.25">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0.37917034791782095</v>
      </c>
      <c r="O823" s="27">
        <f t="shared" si="246"/>
        <v>0.38707850955818845</v>
      </c>
      <c r="P823" s="27">
        <f t="shared" si="246"/>
        <v>0.39252728601928993</v>
      </c>
      <c r="Q823" s="27">
        <f t="shared" si="246"/>
        <v>0.39996713645364929</v>
      </c>
      <c r="R823" s="27">
        <f t="shared" si="246"/>
        <v>0.40776627193753145</v>
      </c>
      <c r="S823" s="27">
        <f t="shared" si="246"/>
        <v>0.37667603209003642</v>
      </c>
      <c r="T823" s="27">
        <f t="shared" si="246"/>
        <v>0.39319829349368901</v>
      </c>
      <c r="U823" s="27">
        <f t="shared" si="246"/>
        <v>0.40651073850091568</v>
      </c>
      <c r="V823" s="27">
        <f t="shared" si="246"/>
        <v>0.41883777618681156</v>
      </c>
      <c r="W823" s="27">
        <f t="shared" si="246"/>
        <v>0.43210834173546991</v>
      </c>
      <c r="X823" s="27">
        <f t="shared" si="246"/>
        <v>0.44471820797584138</v>
      </c>
      <c r="Y823" s="27">
        <f t="shared" si="246"/>
        <v>0.45579202561855575</v>
      </c>
      <c r="Z823" s="27">
        <f t="shared" si="246"/>
        <v>0.46688767864773401</v>
      </c>
      <c r="AA823" s="27">
        <f t="shared" si="246"/>
        <v>0.47832794169044557</v>
      </c>
      <c r="AB823" s="27">
        <f t="shared" si="246"/>
        <v>0.49354316638117485</v>
      </c>
      <c r="AC823" s="27">
        <f t="shared" si="246"/>
        <v>0.50720133355744135</v>
      </c>
      <c r="AD823" s="27">
        <f t="shared" si="246"/>
        <v>0.52493402135851019</v>
      </c>
      <c r="AE823" s="27">
        <f t="shared" si="246"/>
        <v>0.54356227633418619</v>
      </c>
      <c r="AF823" s="27">
        <f t="shared" si="246"/>
        <v>0.56544924311344658</v>
      </c>
      <c r="AG823" s="27">
        <f t="shared" si="246"/>
        <v>0.58920311318291363</v>
      </c>
      <c r="AH823" s="27">
        <f t="shared" si="246"/>
        <v>0.6088233818930231</v>
      </c>
      <c r="AI823" s="27">
        <f t="shared" si="246"/>
        <v>0.62872949624429197</v>
      </c>
      <c r="AJ823" s="27">
        <f t="shared" si="246"/>
        <v>0.65059005797989167</v>
      </c>
      <c r="AK823" s="27">
        <f t="shared" si="246"/>
        <v>0.67265323795414922</v>
      </c>
      <c r="AL823" s="27">
        <f t="shared" si="246"/>
        <v>0.69689344896928751</v>
      </c>
      <c r="AM823" s="27">
        <f t="shared" si="246"/>
        <v>0.72091902847459577</v>
      </c>
      <c r="AN823" s="27">
        <f t="shared" si="246"/>
        <v>0.74740845957604862</v>
      </c>
      <c r="AO823" s="27">
        <f t="shared" si="246"/>
        <v>0.7744824598804716</v>
      </c>
      <c r="AP823" s="27">
        <f t="shared" si="246"/>
        <v>0.80252246420205398</v>
      </c>
      <c r="AQ823" s="27">
        <f t="shared" si="246"/>
        <v>0.8316670548177354</v>
      </c>
      <c r="AR823" s="27">
        <f t="shared" si="246"/>
        <v>0.86217101167391774</v>
      </c>
      <c r="AS823" s="27">
        <f t="shared" si="246"/>
        <v>0.89527238744022375</v>
      </c>
      <c r="AT823" s="27">
        <f t="shared" si="246"/>
        <v>0.91701769401678324</v>
      </c>
      <c r="AU823" s="27">
        <f t="shared" si="246"/>
        <v>0.93718874876960145</v>
      </c>
      <c r="AV823" s="27">
        <f t="shared" si="246"/>
        <v>0.95785603567634969</v>
      </c>
      <c r="AW823" s="27">
        <f t="shared" si="246"/>
        <v>0.97826878074522516</v>
      </c>
      <c r="AY823" s="79"/>
      <c r="AZ823" s="79"/>
    </row>
    <row r="824" spans="1:52" x14ac:dyDescent="0.25">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5.8466784388382181E-2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5.9487136668657889E-2</v>
      </c>
      <c r="T824" s="27">
        <f t="shared" si="246"/>
        <v>5.9743014439685667E-2</v>
      </c>
      <c r="U824" s="27">
        <f t="shared" si="246"/>
        <v>6.0026197232317932E-2</v>
      </c>
      <c r="V824" s="27">
        <f t="shared" si="246"/>
        <v>6.0323333590007834E-2</v>
      </c>
      <c r="W824" s="27">
        <f t="shared" si="246"/>
        <v>6.0637252093937416E-2</v>
      </c>
      <c r="X824" s="27">
        <f t="shared" si="246"/>
        <v>6.0965978961068618E-2</v>
      </c>
      <c r="Y824" s="27">
        <f t="shared" si="246"/>
        <v>6.1270518649062564E-2</v>
      </c>
      <c r="Z824" s="27">
        <f t="shared" si="246"/>
        <v>6.1550646504743109E-2</v>
      </c>
      <c r="AA824" s="27">
        <f t="shared" si="246"/>
        <v>6.1805150965477944E-2</v>
      </c>
      <c r="AB824" s="27">
        <f t="shared" si="246"/>
        <v>6.2035537883044806E-2</v>
      </c>
      <c r="AC824" s="27">
        <f t="shared" si="246"/>
        <v>6.2235996387443038E-2</v>
      </c>
      <c r="AD824" s="27">
        <f t="shared" si="246"/>
        <v>6.2434208191000609E-2</v>
      </c>
      <c r="AE824" s="27">
        <f t="shared" si="246"/>
        <v>6.2627965821638196E-2</v>
      </c>
      <c r="AF824" s="27">
        <f t="shared" si="246"/>
        <v>6.2818604638054526E-2</v>
      </c>
      <c r="AG824" s="27">
        <f t="shared" si="246"/>
        <v>6.3004393420797375E-2</v>
      </c>
      <c r="AH824" s="27">
        <f t="shared" si="246"/>
        <v>6.3179994696453259E-2</v>
      </c>
      <c r="AI824" s="27">
        <f t="shared" si="246"/>
        <v>6.3351616115211687E-2</v>
      </c>
      <c r="AJ824" s="27">
        <f t="shared" si="246"/>
        <v>6.3520152973213104E-2</v>
      </c>
      <c r="AK824" s="27">
        <f t="shared" si="246"/>
        <v>6.3683816827928313E-2</v>
      </c>
      <c r="AL824" s="27">
        <f t="shared" si="246"/>
        <v>6.3843756506613461E-2</v>
      </c>
      <c r="AM824" s="27">
        <f t="shared" si="246"/>
        <v>6.3997752805793354E-2</v>
      </c>
      <c r="AN824" s="27">
        <f t="shared" si="246"/>
        <v>6.4149094607679896E-2</v>
      </c>
      <c r="AO824" s="27">
        <f t="shared" si="246"/>
        <v>6.4295347872563538E-2</v>
      </c>
      <c r="AP824" s="27">
        <f t="shared" si="246"/>
        <v>6.4436496076787406E-2</v>
      </c>
      <c r="AQ824" s="27">
        <f t="shared" si="246"/>
        <v>6.4572348091971418E-2</v>
      </c>
      <c r="AR824" s="27">
        <f t="shared" si="246"/>
        <v>6.4702808609689966E-2</v>
      </c>
      <c r="AS824" s="27">
        <f t="shared" si="246"/>
        <v>6.4829448704797399E-2</v>
      </c>
      <c r="AT824" s="27">
        <f t="shared" si="246"/>
        <v>6.4941869766295554E-2</v>
      </c>
      <c r="AU824" s="27">
        <f t="shared" si="246"/>
        <v>6.5047073413245379E-2</v>
      </c>
      <c r="AV824" s="27">
        <f t="shared" si="246"/>
        <v>6.5146352785998146E-2</v>
      </c>
      <c r="AW824" s="27">
        <f t="shared" si="246"/>
        <v>6.5238963783934262E-2</v>
      </c>
      <c r="AY824" s="79"/>
      <c r="AZ824" s="79"/>
    </row>
    <row r="825" spans="1:52" x14ac:dyDescent="0.25">
      <c r="A825" s="95" t="str">
        <f t="shared" si="224"/>
        <v>BD Organic</v>
      </c>
      <c r="B825" s="95" t="s">
        <v>1228</v>
      </c>
      <c r="C825" s="95" t="s">
        <v>1127</v>
      </c>
      <c r="D825" t="s">
        <v>369</v>
      </c>
      <c r="E825" t="s">
        <v>55</v>
      </c>
      <c r="F825" t="s">
        <v>421</v>
      </c>
      <c r="G825" t="s">
        <v>1166</v>
      </c>
      <c r="H825" t="s">
        <v>1167</v>
      </c>
      <c r="I825" t="s">
        <v>139</v>
      </c>
      <c r="J825" t="s">
        <v>287</v>
      </c>
      <c r="K825" s="27">
        <f t="shared" si="245"/>
        <v>4.749693023694599E-2</v>
      </c>
      <c r="L825" s="27">
        <f t="shared" si="246"/>
        <v>4.7522611675988952E-2</v>
      </c>
      <c r="M825" s="27">
        <f t="shared" si="246"/>
        <v>4.7584015033260256E-2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4.8414443091717149E-2</v>
      </c>
      <c r="T825" s="27">
        <f t="shared" si="246"/>
        <v>4.8622692815566873E-2</v>
      </c>
      <c r="U825" s="27">
        <f t="shared" si="246"/>
        <v>4.8853165115398924E-2</v>
      </c>
      <c r="V825" s="27">
        <f t="shared" si="246"/>
        <v>4.9094993720463338E-2</v>
      </c>
      <c r="W825" s="27">
        <f t="shared" si="246"/>
        <v>4.9350480711349939E-2</v>
      </c>
      <c r="X825" s="27">
        <f t="shared" si="246"/>
        <v>4.9618019696964402E-2</v>
      </c>
      <c r="Y825" s="27">
        <f t="shared" si="246"/>
        <v>4.9865873606552896E-2</v>
      </c>
      <c r="Z825" s="27">
        <f t="shared" si="246"/>
        <v>5.009385960296743E-2</v>
      </c>
      <c r="AA825" s="27">
        <f t="shared" si="246"/>
        <v>5.0300991638914397E-2</v>
      </c>
      <c r="AB825" s="27">
        <f t="shared" si="246"/>
        <v>5.0488495273048703E-2</v>
      </c>
      <c r="AC825" s="27">
        <f t="shared" si="246"/>
        <v>5.065164124706819E-2</v>
      </c>
      <c r="AD825" s="27">
        <f t="shared" si="246"/>
        <v>5.0812958712000068E-2</v>
      </c>
      <c r="AE825" s="27">
        <f t="shared" si="246"/>
        <v>5.0970651085636066E-2</v>
      </c>
      <c r="AF825" s="27">
        <f t="shared" si="246"/>
        <v>5.1125805168440057E-2</v>
      </c>
      <c r="AG825" s="27">
        <f t="shared" si="246"/>
        <v>5.1277011983104616E-2</v>
      </c>
      <c r="AH825" s="27">
        <f t="shared" si="246"/>
        <v>5.1419927551800221E-2</v>
      </c>
      <c r="AI825" s="27">
        <f t="shared" si="246"/>
        <v>5.1559604057967945E-2</v>
      </c>
      <c r="AJ825" s="27">
        <f t="shared" si="246"/>
        <v>5.1696770150967429E-2</v>
      </c>
      <c r="AK825" s="27">
        <f t="shared" si="246"/>
        <v>5.1829970281685019E-2</v>
      </c>
      <c r="AL825" s="27">
        <f t="shared" si="246"/>
        <v>5.1960139439345784E-2</v>
      </c>
      <c r="AM825" s="27">
        <f t="shared" si="246"/>
        <v>5.2085471493979824E-2</v>
      </c>
      <c r="AN825" s="27">
        <f t="shared" si="246"/>
        <v>5.2208643148646039E-2</v>
      </c>
      <c r="AO825" s="27">
        <f t="shared" si="246"/>
        <v>5.2327673425882723E-2</v>
      </c>
      <c r="AP825" s="27">
        <f t="shared" si="246"/>
        <v>5.2442548877679275E-2</v>
      </c>
      <c r="AQ825" s="27">
        <f t="shared" si="246"/>
        <v>5.2553113951514609E-2</v>
      </c>
      <c r="AR825" s="27">
        <f t="shared" si="246"/>
        <v>5.2659291079285624E-2</v>
      </c>
      <c r="AS825" s="27">
        <f t="shared" si="246"/>
        <v>5.276235890236574E-2</v>
      </c>
      <c r="AT825" s="27">
        <f t="shared" si="246"/>
        <v>5.2853854364897902E-2</v>
      </c>
      <c r="AU825" s="27">
        <f t="shared" si="246"/>
        <v>5.2939475833059385E-2</v>
      </c>
      <c r="AV825" s="27">
        <f t="shared" si="246"/>
        <v>5.3020275747318032E-2</v>
      </c>
      <c r="AW825" s="27">
        <f t="shared" si="246"/>
        <v>5.3095648510915985E-2</v>
      </c>
      <c r="AY825" s="79"/>
      <c r="AZ825" s="79"/>
    </row>
    <row r="826" spans="1:52" x14ac:dyDescent="0.25">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7.4998072258013228E-3</v>
      </c>
      <c r="T826" s="27">
        <f t="shared" si="246"/>
        <v>7.5532280635644995E-3</v>
      </c>
      <c r="U826" s="27">
        <f t="shared" si="246"/>
        <v>7.6110757519539099E-3</v>
      </c>
      <c r="V826" s="27">
        <f t="shared" si="246"/>
        <v>7.6708322973760741E-3</v>
      </c>
      <c r="W826" s="27">
        <f t="shared" si="246"/>
        <v>7.7330688655908855E-3</v>
      </c>
      <c r="X826" s="27">
        <f t="shared" si="246"/>
        <v>7.7974375833055254E-3</v>
      </c>
      <c r="Y826" s="27">
        <f t="shared" si="246"/>
        <v>7.8565987292690924E-3</v>
      </c>
      <c r="Z826" s="27">
        <f t="shared" si="246"/>
        <v>7.9105801662085577E-3</v>
      </c>
      <c r="AA826" s="27">
        <f t="shared" si="246"/>
        <v>7.9592192250792417E-3</v>
      </c>
      <c r="AB826" s="27">
        <f t="shared" si="246"/>
        <v>8.0028602477445615E-3</v>
      </c>
      <c r="AC826" s="27">
        <f t="shared" si="246"/>
        <v>8.0404712467886264E-3</v>
      </c>
      <c r="AD826" s="27">
        <f t="shared" si="246"/>
        <v>8.0772824053071957E-3</v>
      </c>
      <c r="AE826" s="27">
        <f t="shared" si="246"/>
        <v>8.1129059201156505E-3</v>
      </c>
      <c r="AF826" s="27">
        <f t="shared" si="246"/>
        <v>8.1476144925942233E-3</v>
      </c>
      <c r="AG826" s="27">
        <f t="shared" si="246"/>
        <v>8.1811075843423522E-3</v>
      </c>
      <c r="AH826" s="27">
        <f t="shared" si="246"/>
        <v>8.2124171857509403E-3</v>
      </c>
      <c r="AI826" s="27">
        <f t="shared" si="246"/>
        <v>8.2427169782868757E-3</v>
      </c>
      <c r="AJ826" s="27">
        <f t="shared" si="246"/>
        <v>8.2721896532553397E-3</v>
      </c>
      <c r="AK826" s="27">
        <f t="shared" si="246"/>
        <v>8.300520909512615E-3</v>
      </c>
      <c r="AL826" s="27">
        <f t="shared" si="246"/>
        <v>8.3279381602152681E-3</v>
      </c>
      <c r="AM826" s="27">
        <f t="shared" si="246"/>
        <v>8.3540478386607362E-3</v>
      </c>
      <c r="AN826" s="27">
        <f t="shared" si="246"/>
        <v>8.3794680727788239E-3</v>
      </c>
      <c r="AO826" s="27">
        <f t="shared" si="246"/>
        <v>8.4037647094295665E-3</v>
      </c>
      <c r="AP826" s="27">
        <f t="shared" si="246"/>
        <v>8.4269475935936072E-3</v>
      </c>
      <c r="AQ826" s="27">
        <f t="shared" si="246"/>
        <v>8.4489940589773712E-3</v>
      </c>
      <c r="AR826" s="27">
        <f t="shared" si="246"/>
        <v>8.4698984843180978E-3</v>
      </c>
      <c r="AS826" s="27">
        <f t="shared" si="246"/>
        <v>8.4899576548560663E-3</v>
      </c>
      <c r="AT826" s="27">
        <f t="shared" si="246"/>
        <v>8.507293913120384E-3</v>
      </c>
      <c r="AU826" s="27">
        <f t="shared" si="246"/>
        <v>8.5231936937218318E-3</v>
      </c>
      <c r="AV826" s="27">
        <f t="shared" si="246"/>
        <v>8.5379021204019905E-3</v>
      </c>
      <c r="AW826" s="27">
        <f t="shared" si="246"/>
        <v>8.5512944615970029E-3</v>
      </c>
      <c r="AY826" s="79"/>
      <c r="AZ826" s="79"/>
    </row>
    <row r="827" spans="1:52" x14ac:dyDescent="0.25">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9.0493119451033485E-2</v>
      </c>
      <c r="T827" s="27">
        <f t="shared" si="246"/>
        <v>9.1137698452510532E-2</v>
      </c>
      <c r="U827" s="27">
        <f t="shared" si="246"/>
        <v>9.1835692096584459E-2</v>
      </c>
      <c r="V827" s="27">
        <f t="shared" si="246"/>
        <v>9.2556718122995582E-2</v>
      </c>
      <c r="W827" s="27">
        <f t="shared" si="246"/>
        <v>9.3307668251728204E-2</v>
      </c>
      <c r="X827" s="27">
        <f t="shared" si="246"/>
        <v>9.4084345022968627E-2</v>
      </c>
      <c r="Y827" s="27">
        <f t="shared" si="246"/>
        <v>9.4798186924147487E-2</v>
      </c>
      <c r="Z827" s="27">
        <f t="shared" si="246"/>
        <v>9.5449530148583428E-2</v>
      </c>
      <c r="AA827" s="27">
        <f t="shared" si="246"/>
        <v>9.6036411921921333E-2</v>
      </c>
      <c r="AB827" s="27">
        <f t="shared" si="246"/>
        <v>9.6562987093537972E-2</v>
      </c>
      <c r="AC827" s="27">
        <f t="shared" si="246"/>
        <v>9.7016803641976443E-2</v>
      </c>
      <c r="AD827" s="27">
        <f t="shared" si="246"/>
        <v>9.7460969267126357E-2</v>
      </c>
      <c r="AE827" s="27">
        <f t="shared" si="246"/>
        <v>9.7890804712727805E-2</v>
      </c>
      <c r="AF827" s="27">
        <f t="shared" si="246"/>
        <v>9.8309600409832221E-2</v>
      </c>
      <c r="AG827" s="27">
        <f t="shared" si="246"/>
        <v>9.8713730044247494E-2</v>
      </c>
      <c r="AH827" s="27">
        <f t="shared" si="246"/>
        <v>9.9091513554533509E-2</v>
      </c>
      <c r="AI827" s="27">
        <f t="shared" si="246"/>
        <v>9.9457112650982657E-2</v>
      </c>
      <c r="AJ827" s="27">
        <f t="shared" si="246"/>
        <v>9.9812731697734594E-2</v>
      </c>
      <c r="AK827" s="27">
        <f t="shared" si="246"/>
        <v>0.10015457831852072</v>
      </c>
      <c r="AL827" s="27">
        <f t="shared" si="246"/>
        <v>0.10048539649399577</v>
      </c>
      <c r="AM827" s="27">
        <f t="shared" si="246"/>
        <v>0.10080043742495001</v>
      </c>
      <c r="AN827" s="27">
        <f t="shared" si="246"/>
        <v>0.10110715947969924</v>
      </c>
      <c r="AO827" s="27">
        <f t="shared" si="246"/>
        <v>0.10140032414066948</v>
      </c>
      <c r="AP827" s="27">
        <f t="shared" si="246"/>
        <v>0.10168005019798185</v>
      </c>
      <c r="AQ827" s="27">
        <f t="shared" si="246"/>
        <v>0.10194606415879172</v>
      </c>
      <c r="AR827" s="27">
        <f t="shared" si="246"/>
        <v>0.10219829819660883</v>
      </c>
      <c r="AS827" s="27">
        <f t="shared" si="246"/>
        <v>0.10244033333977036</v>
      </c>
      <c r="AT827" s="27">
        <f t="shared" si="246"/>
        <v>0.10264951366170581</v>
      </c>
      <c r="AU827" s="27">
        <f t="shared" si="246"/>
        <v>0.10284136135883891</v>
      </c>
      <c r="AV827" s="27">
        <f t="shared" si="246"/>
        <v>0.10301883410879509</v>
      </c>
      <c r="AW827" s="27">
        <f t="shared" si="246"/>
        <v>0.10318042689311628</v>
      </c>
      <c r="AY827" s="79"/>
      <c r="AZ827" s="79"/>
    </row>
    <row r="828" spans="1:52" x14ac:dyDescent="0.25">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5">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5">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0.12100901910044999</v>
      </c>
      <c r="P830" s="27">
        <f t="shared" si="247"/>
        <v>0.11845842648899828</v>
      </c>
      <c r="Q830" s="27">
        <f t="shared" si="247"/>
        <v>0.11660641339960404</v>
      </c>
      <c r="R830" s="27">
        <f t="shared" si="247"/>
        <v>0.11491827863139022</v>
      </c>
      <c r="S830" s="27">
        <f t="shared" si="247"/>
        <v>0.10246225411389839</v>
      </c>
      <c r="T830" s="27">
        <f t="shared" si="247"/>
        <v>0.10398219659413972</v>
      </c>
      <c r="U830" s="27">
        <f t="shared" si="247"/>
        <v>0.10453917902952227</v>
      </c>
      <c r="V830" s="27">
        <f t="shared" si="247"/>
        <v>0.10478423511353824</v>
      </c>
      <c r="W830" s="27">
        <f t="shared" si="247"/>
        <v>0.10522314830194876</v>
      </c>
      <c r="X830" s="27">
        <f t="shared" si="247"/>
        <v>0.10544497660282141</v>
      </c>
      <c r="Y830" s="27">
        <f t="shared" si="247"/>
        <v>0.10527306926924856</v>
      </c>
      <c r="Z830" s="27">
        <f t="shared" si="247"/>
        <v>0.10509986217593233</v>
      </c>
      <c r="AA830" s="27">
        <f t="shared" si="247"/>
        <v>0.10499897358466485</v>
      </c>
      <c r="AB830" s="27">
        <f t="shared" si="247"/>
        <v>0.10573379241848511</v>
      </c>
      <c r="AC830" s="27">
        <f t="shared" si="247"/>
        <v>0.10607911779473303</v>
      </c>
      <c r="AD830" s="27">
        <f t="shared" si="247"/>
        <v>0.10695883384496749</v>
      </c>
      <c r="AE830" s="27">
        <f t="shared" si="247"/>
        <v>0.10794064641753048</v>
      </c>
      <c r="AF830" s="27">
        <f t="shared" si="247"/>
        <v>0.10949489472448327</v>
      </c>
      <c r="AG830" s="27">
        <f t="shared" si="247"/>
        <v>0.11130134010210363</v>
      </c>
      <c r="AH830" s="27">
        <f t="shared" si="247"/>
        <v>0.11217758279110658</v>
      </c>
      <c r="AI830" s="27">
        <f t="shared" si="247"/>
        <v>0.11302008795308296</v>
      </c>
      <c r="AJ830" s="27">
        <f t="shared" si="247"/>
        <v>0.11413630795198265</v>
      </c>
      <c r="AK830" s="27">
        <f t="shared" si="247"/>
        <v>0.11518905443571475</v>
      </c>
      <c r="AL830" s="27">
        <f t="shared" si="247"/>
        <v>0.11652683473000762</v>
      </c>
      <c r="AM830" s="27">
        <f t="shared" si="247"/>
        <v>0.1177164310462694</v>
      </c>
      <c r="AN830" s="27">
        <f t="shared" si="247"/>
        <v>0.11936934098404542</v>
      </c>
      <c r="AO830" s="27">
        <f t="shared" si="247"/>
        <v>0.12100010902582652</v>
      </c>
      <c r="AP830" s="27">
        <f t="shared" si="247"/>
        <v>0.12266794572678559</v>
      </c>
      <c r="AQ830" s="27">
        <f t="shared" si="247"/>
        <v>0.1243886772348972</v>
      </c>
      <c r="AR830" s="27">
        <f t="shared" si="247"/>
        <v>0.12619434997311832</v>
      </c>
      <c r="AS830" s="27">
        <f t="shared" si="247"/>
        <v>0.12826119231503388</v>
      </c>
      <c r="AT830" s="27">
        <f t="shared" si="247"/>
        <v>0.12851878850422907</v>
      </c>
      <c r="AU830" s="27">
        <f t="shared" si="247"/>
        <v>0.12848620579408074</v>
      </c>
      <c r="AV830" s="27">
        <f t="shared" si="247"/>
        <v>0.12847131417780056</v>
      </c>
      <c r="AW830" s="27">
        <f t="shared" si="247"/>
        <v>0.12836800011337407</v>
      </c>
      <c r="AY830" s="79"/>
      <c r="AZ830" s="79"/>
    </row>
    <row r="831" spans="1:52" x14ac:dyDescent="0.25">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3.0700450247237825E-2</v>
      </c>
      <c r="P831" s="27">
        <f t="shared" si="247"/>
        <v>3.0053355161673623E-2</v>
      </c>
      <c r="Q831" s="27">
        <f t="shared" si="247"/>
        <v>2.9583492368545915E-2</v>
      </c>
      <c r="R831" s="27">
        <f t="shared" si="247"/>
        <v>2.9155206131309681E-2</v>
      </c>
      <c r="S831" s="27">
        <f t="shared" si="247"/>
        <v>2.5995065144957277E-2</v>
      </c>
      <c r="T831" s="27">
        <f t="shared" si="247"/>
        <v>2.6380680356453017E-2</v>
      </c>
      <c r="U831" s="27">
        <f t="shared" si="247"/>
        <v>2.652198892727824E-2</v>
      </c>
      <c r="V831" s="27">
        <f t="shared" si="247"/>
        <v>2.6584160591597496E-2</v>
      </c>
      <c r="W831" s="27">
        <f t="shared" si="247"/>
        <v>2.6695514543590679E-2</v>
      </c>
      <c r="X831" s="27">
        <f t="shared" si="247"/>
        <v>2.6751793230625709E-2</v>
      </c>
      <c r="Y831" s="27">
        <f t="shared" si="247"/>
        <v>2.6708179683629613E-2</v>
      </c>
      <c r="Z831" s="27">
        <f t="shared" si="247"/>
        <v>2.6664236382623187E-2</v>
      </c>
      <c r="AA831" s="27">
        <f t="shared" si="247"/>
        <v>2.6638640561751768E-2</v>
      </c>
      <c r="AB831" s="27">
        <f t="shared" si="247"/>
        <v>2.6825066905970845E-2</v>
      </c>
      <c r="AC831" s="27">
        <f t="shared" si="247"/>
        <v>2.6912677272631261E-2</v>
      </c>
      <c r="AD831" s="27">
        <f t="shared" si="247"/>
        <v>2.7135864593978775E-2</v>
      </c>
      <c r="AE831" s="27">
        <f t="shared" si="247"/>
        <v>2.7384954192920665E-2</v>
      </c>
      <c r="AF831" s="27">
        <f t="shared" si="247"/>
        <v>2.7779272923657991E-2</v>
      </c>
      <c r="AG831" s="27">
        <f t="shared" si="247"/>
        <v>2.8237575014297609E-2</v>
      </c>
      <c r="AH831" s="27">
        <f t="shared" si="247"/>
        <v>2.8459881130636851E-2</v>
      </c>
      <c r="AI831" s="27">
        <f t="shared" si="247"/>
        <v>2.8673627907534742E-2</v>
      </c>
      <c r="AJ831" s="27">
        <f t="shared" si="247"/>
        <v>2.8956817183804672E-2</v>
      </c>
      <c r="AK831" s="27">
        <f t="shared" si="247"/>
        <v>2.9223902986888022E-2</v>
      </c>
      <c r="AL831" s="27">
        <f t="shared" si="247"/>
        <v>2.956330295617941E-2</v>
      </c>
      <c r="AM831" s="27">
        <f t="shared" si="247"/>
        <v>2.9865108084368867E-2</v>
      </c>
      <c r="AN831" s="27">
        <f t="shared" si="247"/>
        <v>3.0284457647608735E-2</v>
      </c>
      <c r="AO831" s="27">
        <f t="shared" si="247"/>
        <v>3.0698189727280625E-2</v>
      </c>
      <c r="AP831" s="27">
        <f t="shared" si="247"/>
        <v>3.11213262673414E-2</v>
      </c>
      <c r="AQ831" s="27">
        <f t="shared" si="247"/>
        <v>3.1557882421968046E-2</v>
      </c>
      <c r="AR831" s="27">
        <f t="shared" si="247"/>
        <v>3.2015988491041578E-2</v>
      </c>
      <c r="AS831" s="27">
        <f t="shared" si="247"/>
        <v>3.254035428591006E-2</v>
      </c>
      <c r="AT831" s="27">
        <f t="shared" si="247"/>
        <v>3.2605707422800632E-2</v>
      </c>
      <c r="AU831" s="27">
        <f t="shared" si="247"/>
        <v>3.2597441064811244E-2</v>
      </c>
      <c r="AV831" s="27">
        <f t="shared" si="247"/>
        <v>3.2593663004893809E-2</v>
      </c>
      <c r="AW831" s="27">
        <f t="shared" si="247"/>
        <v>3.2567451832219714E-2</v>
      </c>
      <c r="AY831" s="79"/>
      <c r="AZ831" s="79"/>
    </row>
    <row r="832" spans="1:52" x14ac:dyDescent="0.25">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0.16019971617730655</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0.17531753251219057</v>
      </c>
      <c r="S832" s="27">
        <f t="shared" si="247"/>
        <v>0.16825333375264134</v>
      </c>
      <c r="T832" s="27">
        <f t="shared" si="247"/>
        <v>0.17302828294591105</v>
      </c>
      <c r="U832" s="27">
        <f t="shared" si="247"/>
        <v>0.17706279668292071</v>
      </c>
      <c r="V832" s="27">
        <f t="shared" si="247"/>
        <v>0.18086358169153297</v>
      </c>
      <c r="W832" s="27">
        <f t="shared" si="247"/>
        <v>0.18489109723713351</v>
      </c>
      <c r="X832" s="27">
        <f t="shared" si="247"/>
        <v>0.18876653358422518</v>
      </c>
      <c r="Y832" s="27">
        <f t="shared" si="247"/>
        <v>0.19221701140777733</v>
      </c>
      <c r="Z832" s="27">
        <f t="shared" si="247"/>
        <v>0.19560720594272279</v>
      </c>
      <c r="AA832" s="27">
        <f t="shared" si="247"/>
        <v>0.1990097168831185</v>
      </c>
      <c r="AB832" s="27">
        <f t="shared" si="247"/>
        <v>0.20321999511902894</v>
      </c>
      <c r="AC832" s="27">
        <f t="shared" si="247"/>
        <v>0.20699049302530592</v>
      </c>
      <c r="AD832" s="27">
        <f t="shared" si="247"/>
        <v>0.2113552160123123</v>
      </c>
      <c r="AE832" s="27">
        <f t="shared" si="247"/>
        <v>0.21587260038156506</v>
      </c>
      <c r="AF832" s="27">
        <f t="shared" si="247"/>
        <v>0.22107952288176502</v>
      </c>
      <c r="AG832" s="27">
        <f t="shared" si="247"/>
        <v>0.22664776481187326</v>
      </c>
      <c r="AH832" s="27">
        <f t="shared" si="247"/>
        <v>0.23121292564664225</v>
      </c>
      <c r="AI832" s="27">
        <f t="shared" si="247"/>
        <v>0.23579019102892834</v>
      </c>
      <c r="AJ832" s="27">
        <f t="shared" si="247"/>
        <v>0.24075237126344184</v>
      </c>
      <c r="AK832" s="27">
        <f t="shared" si="247"/>
        <v>0.24570245634840604</v>
      </c>
      <c r="AL832" s="27">
        <f t="shared" si="247"/>
        <v>0.25107769029010202</v>
      </c>
      <c r="AM832" s="27">
        <f t="shared" si="247"/>
        <v>0.25634323263098618</v>
      </c>
      <c r="AN832" s="27">
        <f t="shared" si="247"/>
        <v>0.26229410095269262</v>
      </c>
      <c r="AO832" s="27">
        <f t="shared" si="247"/>
        <v>0.2683187022285074</v>
      </c>
      <c r="AP832" s="27">
        <f t="shared" si="247"/>
        <v>0.27449880857406406</v>
      </c>
      <c r="AQ832" s="27">
        <f t="shared" si="247"/>
        <v>0.28086219308625354</v>
      </c>
      <c r="AR832" s="27">
        <f t="shared" si="247"/>
        <v>0.28746139159021494</v>
      </c>
      <c r="AS832" s="27">
        <f t="shared" si="247"/>
        <v>0.29456224347667398</v>
      </c>
      <c r="AT832" s="27">
        <f t="shared" si="247"/>
        <v>0.29915834644662398</v>
      </c>
      <c r="AU832" s="27">
        <f t="shared" si="247"/>
        <v>0.30337210846687507</v>
      </c>
      <c r="AV832" s="27">
        <f t="shared" si="247"/>
        <v>0.30764910858335387</v>
      </c>
      <c r="AW832" s="27">
        <f t="shared" si="247"/>
        <v>0.31182842143593498</v>
      </c>
      <c r="AY832" s="79"/>
      <c r="AZ832" s="79"/>
    </row>
    <row r="833" spans="1:52" x14ac:dyDescent="0.25">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0.81503229757580642</v>
      </c>
      <c r="P833" s="27">
        <f t="shared" si="247"/>
        <v>0.80443274266431908</v>
      </c>
      <c r="Q833" s="27">
        <f t="shared" si="247"/>
        <v>0.79997057217510759</v>
      </c>
      <c r="R833" s="27">
        <f t="shared" si="247"/>
        <v>0.79652072541357855</v>
      </c>
      <c r="S833" s="27">
        <f t="shared" si="247"/>
        <v>0.68216960817969541</v>
      </c>
      <c r="T833" s="27">
        <f t="shared" si="247"/>
        <v>0.70968595229173803</v>
      </c>
      <c r="U833" s="27">
        <f t="shared" si="247"/>
        <v>0.72724490379815299</v>
      </c>
      <c r="V833" s="27">
        <f t="shared" si="247"/>
        <v>0.74158434073415547</v>
      </c>
      <c r="W833" s="27">
        <f t="shared" si="247"/>
        <v>0.75806192710793396</v>
      </c>
      <c r="X833" s="27">
        <f t="shared" si="247"/>
        <v>0.77225740624655259</v>
      </c>
      <c r="Y833" s="27">
        <f t="shared" si="247"/>
        <v>0.78250382942037</v>
      </c>
      <c r="Z833" s="27">
        <f t="shared" si="247"/>
        <v>0.79308205825747924</v>
      </c>
      <c r="AA833" s="27">
        <f t="shared" si="247"/>
        <v>0.80485338465380685</v>
      </c>
      <c r="AB833" s="27">
        <f t="shared" si="247"/>
        <v>0.82670871938436774</v>
      </c>
      <c r="AC833" s="27">
        <f t="shared" si="247"/>
        <v>0.84466917884682269</v>
      </c>
      <c r="AD833" s="27">
        <f t="shared" si="247"/>
        <v>0.86930442799845664</v>
      </c>
      <c r="AE833" s="27">
        <f t="shared" si="247"/>
        <v>0.89567255063834628</v>
      </c>
      <c r="AF833" s="27">
        <f t="shared" si="247"/>
        <v>0.92956920436931123</v>
      </c>
      <c r="AG833" s="27">
        <f t="shared" si="247"/>
        <v>0.96732795393949833</v>
      </c>
      <c r="AH833" s="27">
        <f t="shared" si="247"/>
        <v>0.99431368977834889</v>
      </c>
      <c r="AI833" s="27">
        <f t="shared" si="247"/>
        <v>1.0214212814142465</v>
      </c>
      <c r="AJ833" s="27">
        <f t="shared" si="247"/>
        <v>1.0525931860076549</v>
      </c>
      <c r="AK833" s="27">
        <f t="shared" si="247"/>
        <v>1.0836051530143598</v>
      </c>
      <c r="AL833" s="27">
        <f t="shared" si="247"/>
        <v>1.1190272494816038</v>
      </c>
      <c r="AM833" s="27">
        <f t="shared" si="247"/>
        <v>1.1532560579426376</v>
      </c>
      <c r="AN833" s="27">
        <f t="shared" si="247"/>
        <v>1.1944749373875045</v>
      </c>
      <c r="AO833" s="27">
        <f t="shared" si="247"/>
        <v>1.2363171682699117</v>
      </c>
      <c r="AP833" s="27">
        <f t="shared" si="247"/>
        <v>1.2796166318750859</v>
      </c>
      <c r="AQ833" s="27">
        <f t="shared" si="247"/>
        <v>1.3246420784644268</v>
      </c>
      <c r="AR833" s="27">
        <f t="shared" si="247"/>
        <v>1.3719053422031866</v>
      </c>
      <c r="AS833" s="27">
        <f t="shared" si="247"/>
        <v>1.4240068691660699</v>
      </c>
      <c r="AT833" s="27">
        <f t="shared" si="247"/>
        <v>1.4509822830012102</v>
      </c>
      <c r="AU833" s="27">
        <f t="shared" si="247"/>
        <v>1.4742409868070054</v>
      </c>
      <c r="AV833" s="27">
        <f t="shared" si="247"/>
        <v>1.4982339575902788</v>
      </c>
      <c r="AW833" s="27">
        <f t="shared" si="247"/>
        <v>1.5213819357492457</v>
      </c>
      <c r="AY833" s="79"/>
      <c r="AZ833" s="79"/>
    </row>
    <row r="834" spans="1:52" x14ac:dyDescent="0.25">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5">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1.0806188340462277</v>
      </c>
      <c r="T835" s="27">
        <f t="shared" si="247"/>
        <v>1.0949768742732389</v>
      </c>
      <c r="U835" s="27">
        <f t="shared" si="247"/>
        <v>1.106701565427328</v>
      </c>
      <c r="V835" s="27">
        <f t="shared" si="247"/>
        <v>1.1176443352920022</v>
      </c>
      <c r="W835" s="27">
        <f t="shared" si="247"/>
        <v>1.1295193974455644</v>
      </c>
      <c r="X835" s="27">
        <f t="shared" si="247"/>
        <v>1.1409161084696087</v>
      </c>
      <c r="Y835" s="27">
        <f t="shared" si="247"/>
        <v>1.1506650248532637</v>
      </c>
      <c r="Z835" s="27">
        <f t="shared" si="247"/>
        <v>1.1601039938678677</v>
      </c>
      <c r="AA835" s="27">
        <f t="shared" si="247"/>
        <v>1.1694883449100779</v>
      </c>
      <c r="AB835" s="27">
        <f t="shared" si="247"/>
        <v>1.1816726182519002</v>
      </c>
      <c r="AC835" s="27">
        <f t="shared" si="247"/>
        <v>1.1921359078040057</v>
      </c>
      <c r="AD835" s="27">
        <f t="shared" si="247"/>
        <v>1.2047007308669548</v>
      </c>
      <c r="AE835" s="27">
        <f t="shared" si="247"/>
        <v>1.2177658514073031</v>
      </c>
      <c r="AF835" s="27">
        <f t="shared" ref="L835:AW837" si="248">AF1483</f>
        <v>1.2332214183945618</v>
      </c>
      <c r="AG835" s="27">
        <f t="shared" si="248"/>
        <v>1.2498775839472498</v>
      </c>
      <c r="AH835" s="27">
        <f t="shared" si="248"/>
        <v>1.2629263100381043</v>
      </c>
      <c r="AI835" s="27">
        <f t="shared" si="248"/>
        <v>1.2759723936740877</v>
      </c>
      <c r="AJ835" s="27">
        <f t="shared" si="248"/>
        <v>1.2903122069113793</v>
      </c>
      <c r="AK835" s="27">
        <f t="shared" si="248"/>
        <v>1.3045505789871135</v>
      </c>
      <c r="AL835" s="27">
        <f t="shared" si="248"/>
        <v>1.3201987978806125</v>
      </c>
      <c r="AM835" s="27">
        <f t="shared" si="248"/>
        <v>1.3353963896968355</v>
      </c>
      <c r="AN835" s="27">
        <f t="shared" si="248"/>
        <v>1.3528808902051863</v>
      </c>
      <c r="AO835" s="27">
        <f t="shared" si="248"/>
        <v>1.3705338852704678</v>
      </c>
      <c r="AP835" s="27">
        <f t="shared" si="248"/>
        <v>1.3886314169172658</v>
      </c>
      <c r="AQ835" s="27">
        <f t="shared" si="248"/>
        <v>1.4072623881668309</v>
      </c>
      <c r="AR835" s="27">
        <f t="shared" si="248"/>
        <v>1.4265986339310561</v>
      </c>
      <c r="AS835" s="27">
        <f t="shared" si="248"/>
        <v>1.4475348901530067</v>
      </c>
      <c r="AT835" s="27">
        <f t="shared" si="248"/>
        <v>1.4599319281071408</v>
      </c>
      <c r="AU835" s="27">
        <f t="shared" si="248"/>
        <v>1.4709931346230474</v>
      </c>
      <c r="AV835" s="27">
        <f t="shared" si="248"/>
        <v>1.4822204449368412</v>
      </c>
      <c r="AW835" s="27">
        <f t="shared" si="248"/>
        <v>1.493073847472443</v>
      </c>
      <c r="AY835" s="79"/>
      <c r="AZ835" s="79"/>
    </row>
    <row r="836" spans="1:52" x14ac:dyDescent="0.25">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0.73590881967437827</v>
      </c>
      <c r="T836" s="27">
        <f t="shared" si="248"/>
        <v>0.74568674330794393</v>
      </c>
      <c r="U836" s="27">
        <f t="shared" si="248"/>
        <v>0.75367133820524446</v>
      </c>
      <c r="V836" s="27">
        <f t="shared" si="248"/>
        <v>0.76112343935447913</v>
      </c>
      <c r="W836" s="27">
        <f t="shared" si="248"/>
        <v>0.76921043793127231</v>
      </c>
      <c r="X836" s="27">
        <f t="shared" si="248"/>
        <v>0.77697167611594364</v>
      </c>
      <c r="Y836" s="27">
        <f t="shared" si="248"/>
        <v>0.78361075487615439</v>
      </c>
      <c r="Z836" s="27">
        <f t="shared" si="248"/>
        <v>0.79003875735735385</v>
      </c>
      <c r="AA836" s="27">
        <f t="shared" si="248"/>
        <v>0.79642956462565251</v>
      </c>
      <c r="AB836" s="27">
        <f t="shared" si="248"/>
        <v>0.80472713813730112</v>
      </c>
      <c r="AC836" s="27">
        <f t="shared" si="248"/>
        <v>0.81185270991303005</v>
      </c>
      <c r="AD836" s="27">
        <f t="shared" si="248"/>
        <v>0.82040944038852059</v>
      </c>
      <c r="AE836" s="27">
        <f t="shared" si="248"/>
        <v>0.82930687686919913</v>
      </c>
      <c r="AF836" s="27">
        <f t="shared" si="248"/>
        <v>0.83983222373586797</v>
      </c>
      <c r="AG836" s="27">
        <f t="shared" si="248"/>
        <v>0.85117518644019508</v>
      </c>
      <c r="AH836" s="27">
        <f t="shared" si="248"/>
        <v>0.86006145818859603</v>
      </c>
      <c r="AI836" s="27">
        <f t="shared" si="248"/>
        <v>0.86894593040714962</v>
      </c>
      <c r="AJ836" s="27">
        <f t="shared" si="248"/>
        <v>0.87871144133600587</v>
      </c>
      <c r="AK836" s="27">
        <f t="shared" si="248"/>
        <v>0.88840787013977229</v>
      </c>
      <c r="AL836" s="27">
        <f t="shared" si="248"/>
        <v>0.89906441427273209</v>
      </c>
      <c r="AM836" s="27">
        <f t="shared" si="248"/>
        <v>0.90941407828283716</v>
      </c>
      <c r="AN836" s="27">
        <f t="shared" si="248"/>
        <v>0.9213211427595106</v>
      </c>
      <c r="AO836" s="27">
        <f t="shared" si="248"/>
        <v>0.93334295318230864</v>
      </c>
      <c r="AP836" s="27">
        <f t="shared" si="248"/>
        <v>0.94566749605867773</v>
      </c>
      <c r="AQ836" s="27">
        <f t="shared" si="248"/>
        <v>0.95835531495437198</v>
      </c>
      <c r="AR836" s="27">
        <f t="shared" si="248"/>
        <v>0.97152343062009994</v>
      </c>
      <c r="AS836" s="27">
        <f t="shared" si="248"/>
        <v>0.98578116435495078</v>
      </c>
      <c r="AT836" s="27">
        <f t="shared" si="248"/>
        <v>0.99422363202333774</v>
      </c>
      <c r="AU836" s="27">
        <f t="shared" si="248"/>
        <v>1.0017563893424157</v>
      </c>
      <c r="AV836" s="27">
        <f t="shared" si="248"/>
        <v>1.0094022644843519</v>
      </c>
      <c r="AW836" s="27">
        <f t="shared" si="248"/>
        <v>1.0167935058710291</v>
      </c>
      <c r="AY836" s="79"/>
      <c r="AZ836" s="79"/>
    </row>
    <row r="837" spans="1:52" x14ac:dyDescent="0.25">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12.173823710037658</v>
      </c>
      <c r="T837" s="27">
        <f t="shared" si="248"/>
        <v>12.408845522815879</v>
      </c>
      <c r="U837" s="27">
        <f t="shared" si="248"/>
        <v>12.53120493880736</v>
      </c>
      <c r="V837" s="27">
        <f t="shared" si="248"/>
        <v>12.615249536434147</v>
      </c>
      <c r="W837" s="27">
        <f t="shared" si="248"/>
        <v>12.720056287568251</v>
      </c>
      <c r="X837" s="27">
        <f t="shared" si="248"/>
        <v>12.797790532825724</v>
      </c>
      <c r="Y837" s="27">
        <f t="shared" si="248"/>
        <v>12.825340074550441</v>
      </c>
      <c r="Z837" s="27">
        <f t="shared" si="248"/>
        <v>12.848632138015942</v>
      </c>
      <c r="AA837" s="27">
        <f t="shared" si="248"/>
        <v>12.876426191831772</v>
      </c>
      <c r="AB837" s="27">
        <f t="shared" si="248"/>
        <v>12.998576976930918</v>
      </c>
      <c r="AC837" s="27">
        <f t="shared" si="248"/>
        <v>13.07139105762268</v>
      </c>
      <c r="AD837" s="27">
        <f t="shared" si="248"/>
        <v>13.094153238260569</v>
      </c>
      <c r="AE837" s="27">
        <f t="shared" si="248"/>
        <v>13.122801560689988</v>
      </c>
      <c r="AF837" s="27">
        <f t="shared" si="248"/>
        <v>13.211123947405707</v>
      </c>
      <c r="AG837" s="27">
        <f t="shared" si="248"/>
        <v>13.320961289854758</v>
      </c>
      <c r="AH837" s="27">
        <f t="shared" si="248"/>
        <v>13.31781552570626</v>
      </c>
      <c r="AI837" s="27">
        <f t="shared" si="248"/>
        <v>13.304992851442076</v>
      </c>
      <c r="AJ837" s="27">
        <f t="shared" si="248"/>
        <v>13.316699380127346</v>
      </c>
      <c r="AK837" s="27">
        <f t="shared" si="248"/>
        <v>13.314937952049275</v>
      </c>
      <c r="AL837" s="27">
        <f t="shared" si="248"/>
        <v>13.337806983587209</v>
      </c>
      <c r="AM837" s="27">
        <f t="shared" si="248"/>
        <v>13.337576771948749</v>
      </c>
      <c r="AN837" s="27">
        <f t="shared" si="248"/>
        <v>13.448208012572485</v>
      </c>
      <c r="AO837" s="27">
        <f t="shared" si="248"/>
        <v>13.551668360632659</v>
      </c>
      <c r="AP837" s="27">
        <f t="shared" si="248"/>
        <v>13.654209872601252</v>
      </c>
      <c r="AQ837" s="27">
        <f t="shared" si="248"/>
        <v>13.757360143911425</v>
      </c>
      <c r="AR837" s="27">
        <f t="shared" si="248"/>
        <v>13.864297345399669</v>
      </c>
      <c r="AS837" s="27">
        <f t="shared" si="248"/>
        <v>13.993153441835565</v>
      </c>
      <c r="AT837" s="27">
        <f t="shared" si="248"/>
        <v>13.929182848882391</v>
      </c>
      <c r="AU837" s="27">
        <f t="shared" si="248"/>
        <v>13.832109139005842</v>
      </c>
      <c r="AV837" s="27">
        <f t="shared" si="248"/>
        <v>13.733939252743578</v>
      </c>
      <c r="AW837" s="27">
        <f t="shared" si="248"/>
        <v>13.623880580201018</v>
      </c>
      <c r="AY837" s="79"/>
      <c r="AZ837" s="79"/>
    </row>
    <row r="838" spans="1:52" x14ac:dyDescent="0.25">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7.6549101832722553</v>
      </c>
      <c r="T838" s="94">
        <f>IF('Net zero activities &amp; levers'!$C$10="Off",'Activity data'!AM70*UDCPPEF*NtoN2O*kgtoGg,IF('Net zero activities &amp; levers'!$C$10="On",'Net zero Activity data'!AM70*UDCPPEF*NtoN2O*kgtoGg,"ERROR"))</f>
        <v>7.8026920890052667</v>
      </c>
      <c r="U838" s="94">
        <f>IF('Net zero activities &amp; levers'!$C$10="Off",'Activity data'!AN70*UDCPPEF*NtoN2O*kgtoGg,IF('Net zero activities &amp; levers'!$C$10="On",'Net zero Activity data'!AN70*UDCPPEF*NtoN2O*kgtoGg,"ERROR"))</f>
        <v>7.8796317886265239</v>
      </c>
      <c r="V838" s="94">
        <f>IF('Net zero activities &amp; levers'!$C$10="Off",'Activity data'!AO70*UDCPPEF*NtoN2O*kgtoGg,IF('Net zero activities &amp; levers'!$C$10="On",'Net zero Activity data'!AO70*UDCPPEF*NtoN2O*kgtoGg,"ERROR"))</f>
        <v>7.9324790995081385</v>
      </c>
      <c r="W838" s="94">
        <f>IF('Net zero activities &amp; levers'!$C$10="Off",'Activity data'!AP70*UDCPPEF*NtoN2O*kgtoGg,IF('Net zero activities &amp; levers'!$C$10="On",'Net zero Activity data'!AP70*UDCPPEF*NtoN2O*kgtoGg,"ERROR"))</f>
        <v>7.9983816692874772</v>
      </c>
      <c r="X838" s="94">
        <f>IF('Net zero activities &amp; levers'!$C$10="Off",'Activity data'!AQ70*UDCPPEF*NtoN2O*kgtoGg,IF('Net zero activities &amp; levers'!$C$10="On",'Net zero Activity data'!AQ70*UDCPPEF*NtoN2O*kgtoGg,"ERROR"))</f>
        <v>8.0472610255015624</v>
      </c>
      <c r="Y838" s="94">
        <f>IF('Net zero activities &amp; levers'!$C$10="Off",'Activity data'!AR70*UDCPPEF*NtoN2O*kgtoGg,IF('Net zero activities &amp; levers'!$C$10="On",'Net zero Activity data'!AR70*UDCPPEF*NtoN2O*kgtoGg,"ERROR"))</f>
        <v>8.0645841995934582</v>
      </c>
      <c r="Z838" s="94">
        <f>IF('Net zero activities &amp; levers'!$C$10="Off",'Activity data'!AS70*UDCPPEF*NtoN2O*kgtoGg,IF('Net zero activities &amp; levers'!$C$10="On",'Net zero Activity data'!AS70*UDCPPEF*NtoN2O*kgtoGg,"ERROR"))</f>
        <v>8.0792302679166319</v>
      </c>
      <c r="AA838" s="94">
        <f>IF('Net zero activities &amp; levers'!$C$10="Off",'Activity data'!AT70*UDCPPEF*NtoN2O*kgtoGg,IF('Net zero activities &amp; levers'!$C$10="On",'Net zero Activity data'!AT70*UDCPPEF*NtoN2O*kgtoGg,"ERROR"))</f>
        <v>8.0967071914089424</v>
      </c>
      <c r="AB838" s="94">
        <f>IF('Net zero activities &amp; levers'!$C$10="Off",'Activity data'!AU70*UDCPPEF*NtoN2O*kgtoGg,IF('Net zero activities &amp; levers'!$C$10="On",'Net zero Activity data'!AU70*UDCPPEF*NtoN2O*kgtoGg,"ERROR"))</f>
        <v>8.1735157037565607</v>
      </c>
      <c r="AC838" s="94">
        <f>IF('Net zero activities &amp; levers'!$C$10="Off",'Activity data'!AV70*UDCPPEF*NtoN2O*kgtoGg,IF('Net zero activities &amp; levers'!$C$10="On",'Net zero Activity data'!AV70*UDCPPEF*NtoN2O*kgtoGg,"ERROR"))</f>
        <v>8.2193012565170616</v>
      </c>
      <c r="AD838" s="94">
        <f>IF('Net zero activities &amp; levers'!$C$10="Off",'Activity data'!AW70*UDCPPEF*NtoN2O*kgtoGg,IF('Net zero activities &amp; levers'!$C$10="On",'Net zero Activity data'!AW70*UDCPPEF*NtoN2O*kgtoGg,"ERROR"))</f>
        <v>8.2336141340901765</v>
      </c>
      <c r="AE838" s="94">
        <f>IF('Net zero activities &amp; levers'!$C$10="Off",'Activity data'!AX70*UDCPPEF*NtoN2O*kgtoGg,IF('Net zero activities &amp; levers'!$C$10="On",'Net zero Activity data'!AX70*UDCPPEF*NtoN2O*kgtoGg,"ERROR"))</f>
        <v>8.2516282223768176</v>
      </c>
      <c r="AF838" s="94">
        <f>IF('Net zero activities &amp; levers'!$C$10="Off",'Activity data'!AY70*UDCPPEF*NtoN2O*kgtoGg,IF('Net zero activities &amp; levers'!$C$10="On",'Net zero Activity data'!AY70*UDCPPEF*NtoN2O*kgtoGg,"ERROR"))</f>
        <v>8.3071654104932886</v>
      </c>
      <c r="AG838" s="94">
        <f>IF('Net zero activities &amp; levers'!$C$10="Off",'Activity data'!AZ70*UDCPPEF*NtoN2O*kgtoGg,IF('Net zero activities &amp; levers'!$C$10="On",'Net zero Activity data'!AZ70*UDCPPEF*NtoN2O*kgtoGg,"ERROR"))</f>
        <v>8.3762312201553328</v>
      </c>
      <c r="AH838" s="94">
        <f>IF('Net zero activities &amp; levers'!$C$10="Off",'Activity data'!BA70*UDCPPEF*NtoN2O*kgtoGg,IF('Net zero activities &amp; levers'!$C$10="On",'Net zero Activity data'!BA70*UDCPPEF*NtoN2O*kgtoGg,"ERROR"))</f>
        <v>8.3742531611175117</v>
      </c>
      <c r="AI838" s="94">
        <f>IF('Net zero activities &amp; levers'!$C$10="Off",'Activity data'!BB70*UDCPPEF*NtoN2O*kgtoGg,IF('Net zero activities &amp; levers'!$C$10="On",'Net zero Activity data'!BB70*UDCPPEF*NtoN2O*kgtoGg,"ERROR"))</f>
        <v>8.3661902531816263</v>
      </c>
      <c r="AJ838" s="94">
        <f>IF('Net zero activities &amp; levers'!$C$10="Off",'Activity data'!BC70*UDCPPEF*NtoN2O*kgtoGg,IF('Net zero activities &amp; levers'!$C$10="On",'Net zero Activity data'!BC70*UDCPPEF*NtoN2O*kgtoGg,"ERROR"))</f>
        <v>8.3735513278758322</v>
      </c>
      <c r="AK838" s="94">
        <f>IF('Net zero activities &amp; levers'!$C$10="Off",'Activity data'!BD70*UDCPPEF*NtoN2O*kgtoGg,IF('Net zero activities &amp; levers'!$C$10="On",'Net zero Activity data'!BD70*UDCPPEF*NtoN2O*kgtoGg,"ERROR"))</f>
        <v>8.3724437404774044</v>
      </c>
      <c r="AL838" s="94">
        <f>IF('Net zero activities &amp; levers'!$C$10="Off",'Activity data'!BE70*UDCPPEF*NtoN2O*kgtoGg,IF('Net zero activities &amp; levers'!$C$10="On",'Net zero Activity data'!BE70*UDCPPEF*NtoN2O*kgtoGg,"ERROR"))</f>
        <v>8.386823805982786</v>
      </c>
      <c r="AM838" s="94">
        <f>IF('Net zero activities &amp; levers'!$C$10="Off",'Activity data'!BF70*UDCPPEF*NtoN2O*kgtoGg,IF('Net zero activities &amp; levers'!$C$10="On",'Net zero Activity data'!BF70*UDCPPEF*NtoN2O*kgtoGg,"ERROR"))</f>
        <v>8.3866790487185483</v>
      </c>
      <c r="AN838" s="94">
        <f>IF('Net zero activities &amp; levers'!$C$10="Off",'Activity data'!BG70*UDCPPEF*NtoN2O*kgtoGg,IF('Net zero activities &amp; levers'!$C$10="On",'Net zero Activity data'!BG70*UDCPPEF*NtoN2O*kgtoGg,"ERROR"))</f>
        <v>8.4562440621941786</v>
      </c>
      <c r="AO838" s="94">
        <f>IF('Net zero activities &amp; levers'!$C$10="Off",'Activity data'!BH70*UDCPPEF*NtoN2O*kgtoGg,IF('Net zero activities &amp; levers'!$C$10="On",'Net zero Activity data'!BH70*UDCPPEF*NtoN2O*kgtoGg,"ERROR"))</f>
        <v>8.5213000126329614</v>
      </c>
      <c r="AP838" s="94">
        <f>IF('Net zero activities &amp; levers'!$C$10="Off",'Activity data'!BI70*UDCPPEF*NtoN2O*kgtoGg,IF('Net zero activities &amp; levers'!$C$10="On",'Net zero Activity data'!BI70*UDCPPEF*NtoN2O*kgtoGg,"ERROR"))</f>
        <v>8.5857781981950971</v>
      </c>
      <c r="AQ838" s="94">
        <f>IF('Net zero activities &amp; levers'!$C$10="Off",'Activity data'!BJ70*UDCPPEF*NtoN2O*kgtoGg,IF('Net zero activities &amp; levers'!$C$10="On",'Net zero Activity data'!BJ70*UDCPPEF*NtoN2O*kgtoGg,"ERROR"))</f>
        <v>8.6506391721229878</v>
      </c>
      <c r="AR838" s="94">
        <f>IF('Net zero activities &amp; levers'!$C$10="Off",'Activity data'!BK70*UDCPPEF*NtoN2O*kgtoGg,IF('Net zero activities &amp; levers'!$C$10="On",'Net zero Activity data'!BK70*UDCPPEF*NtoN2O*kgtoGg,"ERROR"))</f>
        <v>8.7178813708060563</v>
      </c>
      <c r="AS838" s="94">
        <f>IF('Net zero activities &amp; levers'!$C$10="Off",'Activity data'!BL70*UDCPPEF*NtoN2O*kgtoGg,IF('Net zero activities &amp; levers'!$C$10="On",'Net zero Activity data'!BL70*UDCPPEF*NtoN2O*kgtoGg,"ERROR"))</f>
        <v>8.7989061883389912</v>
      </c>
      <c r="AT838" s="94">
        <f>IF('Net zero activities &amp; levers'!$C$10="Off",'Activity data'!BM70*UDCPPEF*NtoN2O*kgtoGg,IF('Net zero activities &amp; levers'!$C$10="On",'Net zero Activity data'!BM70*UDCPPEF*NtoN2O*kgtoGg,"ERROR"))</f>
        <v>8.7586814278125598</v>
      </c>
      <c r="AU838" s="94">
        <f>IF('Net zero activities &amp; levers'!$C$10="Off",'Activity data'!BN70*UDCPPEF*NtoN2O*kgtoGg,IF('Net zero activities &amp; levers'!$C$10="On",'Net zero Activity data'!BN70*UDCPPEF*NtoN2O*kgtoGg,"ERROR"))</f>
        <v>8.6976414006229668</v>
      </c>
      <c r="AV838" s="94">
        <f>IF('Net zero activities &amp; levers'!$C$10="Off",'Activity data'!BO70*UDCPPEF*NtoN2O*kgtoGg,IF('Net zero activities &amp; levers'!$C$10="On",'Net zero Activity data'!BO70*UDCPPEF*NtoN2O*kgtoGg,"ERROR"))</f>
        <v>8.6359120968365133</v>
      </c>
      <c r="AW838" s="94">
        <f>IF('Net zero activities &amp; levers'!$C$10="Off",'Activity data'!BP70*UDCPPEF*NtoN2O*kgtoGg,IF('Net zero activities &amp; levers'!$C$10="On",'Net zero Activity data'!BP70*UDCPPEF*NtoN2O*kgtoGg,"ERROR"))</f>
        <v>8.5667071146328624</v>
      </c>
      <c r="AY838" s="79"/>
      <c r="AZ838" s="79"/>
    </row>
    <row r="839" spans="1:52" x14ac:dyDescent="0.25">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5">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5.8008217784478351</v>
      </c>
      <c r="L840" s="27">
        <f t="shared" si="250"/>
        <v>5.8039582643251126</v>
      </c>
      <c r="M840" s="27">
        <f t="shared" si="250"/>
        <v>5.8114574843873843</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5.9128780423665965</v>
      </c>
      <c r="T840" s="27">
        <f t="shared" si="250"/>
        <v>5.9383116762338153</v>
      </c>
      <c r="U840" s="27">
        <f t="shared" si="250"/>
        <v>5.9664593634532892</v>
      </c>
      <c r="V840" s="27">
        <f t="shared" si="250"/>
        <v>5.9959940014164417</v>
      </c>
      <c r="W840" s="27">
        <f t="shared" si="250"/>
        <v>6.0271967442769121</v>
      </c>
      <c r="X840" s="27">
        <f t="shared" si="250"/>
        <v>6.0598714027568201</v>
      </c>
      <c r="Y840" s="27">
        <f t="shared" si="250"/>
        <v>6.0901419139128459</v>
      </c>
      <c r="Z840" s="27">
        <f t="shared" si="250"/>
        <v>6.1179859477606087</v>
      </c>
      <c r="AA840" s="27">
        <f t="shared" si="250"/>
        <v>6.1432830778938916</v>
      </c>
      <c r="AB840" s="27">
        <f t="shared" si="250"/>
        <v>6.1661829823508389</v>
      </c>
      <c r="AC840" s="27">
        <f t="shared" si="250"/>
        <v>6.1861080746554826</v>
      </c>
      <c r="AD840" s="27">
        <f t="shared" si="250"/>
        <v>6.2058098503103007</v>
      </c>
      <c r="AE840" s="27">
        <f t="shared" si="250"/>
        <v>6.22506889190982</v>
      </c>
      <c r="AF840" s="27">
        <f t="shared" si="250"/>
        <v>6.2440179308909611</v>
      </c>
      <c r="AG840" s="27">
        <f t="shared" si="250"/>
        <v>6.2624848882117874</v>
      </c>
      <c r="AH840" s="27">
        <f t="shared" si="250"/>
        <v>6.2799392318763783</v>
      </c>
      <c r="AI840" s="27">
        <f t="shared" si="250"/>
        <v>6.2969979873553781</v>
      </c>
      <c r="AJ840" s="27">
        <f t="shared" si="250"/>
        <v>6.3137501449278091</v>
      </c>
      <c r="AK840" s="27">
        <f t="shared" si="250"/>
        <v>6.3300179377157644</v>
      </c>
      <c r="AL840" s="27">
        <f t="shared" si="250"/>
        <v>6.3459155563802536</v>
      </c>
      <c r="AM840" s="27">
        <f t="shared" si="250"/>
        <v>6.3612224174433143</v>
      </c>
      <c r="AN840" s="27">
        <f t="shared" si="250"/>
        <v>6.3762654278717958</v>
      </c>
      <c r="AO840" s="27">
        <f t="shared" si="250"/>
        <v>6.3908026499837245</v>
      </c>
      <c r="AP840" s="27">
        <f t="shared" si="250"/>
        <v>6.4048324413674225</v>
      </c>
      <c r="AQ840" s="27">
        <f t="shared" si="250"/>
        <v>6.418335804322461</v>
      </c>
      <c r="AR840" s="27">
        <f t="shared" si="250"/>
        <v>6.4313032654209916</v>
      </c>
      <c r="AS840" s="27">
        <f t="shared" si="250"/>
        <v>6.4438909857178137</v>
      </c>
      <c r="AT840" s="27">
        <f t="shared" si="250"/>
        <v>6.4550653683366059</v>
      </c>
      <c r="AU840" s="27">
        <f t="shared" si="250"/>
        <v>6.4655223573406557</v>
      </c>
      <c r="AV840" s="27">
        <f t="shared" si="250"/>
        <v>6.4753904877648747</v>
      </c>
      <c r="AW840" s="27">
        <f t="shared" si="250"/>
        <v>6.4845957978006945</v>
      </c>
      <c r="AY840" s="79"/>
      <c r="AZ840" s="79"/>
    </row>
    <row r="841" spans="1:52" x14ac:dyDescent="0.25">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0.64754299084306621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0.66005177857211672</v>
      </c>
      <c r="T841" s="27">
        <f t="shared" si="251"/>
        <v>0.6628909230884289</v>
      </c>
      <c r="U841" s="27">
        <f t="shared" si="251"/>
        <v>0.66603303609647413</v>
      </c>
      <c r="V841" s="27">
        <f t="shared" si="251"/>
        <v>0.6693299737598899</v>
      </c>
      <c r="W841" s="27">
        <f t="shared" si="251"/>
        <v>0.67281312118383685</v>
      </c>
      <c r="X841" s="27">
        <f t="shared" si="251"/>
        <v>0.67646057785203972</v>
      </c>
      <c r="Y841" s="27">
        <f t="shared" si="251"/>
        <v>0.67983966069184465</v>
      </c>
      <c r="Z841" s="27">
        <f t="shared" si="251"/>
        <v>0.68294787701766024</v>
      </c>
      <c r="AA841" s="27">
        <f t="shared" si="251"/>
        <v>0.68577178368673131</v>
      </c>
      <c r="AB841" s="27">
        <f t="shared" si="251"/>
        <v>0.68832808918764599</v>
      </c>
      <c r="AC841" s="27">
        <f t="shared" si="251"/>
        <v>0.69055231781533977</v>
      </c>
      <c r="AD841" s="27">
        <f t="shared" si="251"/>
        <v>0.69275161771106142</v>
      </c>
      <c r="AE841" s="27">
        <f t="shared" si="251"/>
        <v>0.6949014954136411</v>
      </c>
      <c r="AF841" s="27">
        <f t="shared" si="251"/>
        <v>0.69701676767058907</v>
      </c>
      <c r="AG841" s="27">
        <f t="shared" si="251"/>
        <v>0.69907822537986175</v>
      </c>
      <c r="AH841" s="27">
        <f t="shared" si="251"/>
        <v>0.70102664550574212</v>
      </c>
      <c r="AI841" s="27">
        <f t="shared" si="251"/>
        <v>0.70293090630961197</v>
      </c>
      <c r="AJ841" s="27">
        <f t="shared" si="251"/>
        <v>0.70480094173421826</v>
      </c>
      <c r="AK841" s="27">
        <f t="shared" si="251"/>
        <v>0.70661690774707997</v>
      </c>
      <c r="AL841" s="27">
        <f t="shared" si="251"/>
        <v>0.70839155139766286</v>
      </c>
      <c r="AM841" s="27">
        <f t="shared" si="251"/>
        <v>0.71010024905667724</v>
      </c>
      <c r="AN841" s="27">
        <f t="shared" si="251"/>
        <v>0.71177949319417733</v>
      </c>
      <c r="AO841" s="27">
        <f t="shared" si="251"/>
        <v>0.71340227642118192</v>
      </c>
      <c r="AP841" s="27">
        <f t="shared" si="251"/>
        <v>0.71496841539605238</v>
      </c>
      <c r="AQ841" s="27">
        <f t="shared" si="251"/>
        <v>0.71647578941447732</v>
      </c>
      <c r="AR841" s="27">
        <f t="shared" si="251"/>
        <v>0.71792334096218746</v>
      </c>
      <c r="AS841" s="27">
        <f t="shared" si="251"/>
        <v>0.71932850222385303</v>
      </c>
      <c r="AT841" s="27">
        <f t="shared" si="251"/>
        <v>0.7205758932691495</v>
      </c>
      <c r="AU841" s="27">
        <f t="shared" si="251"/>
        <v>0.72174320200462116</v>
      </c>
      <c r="AV841" s="27">
        <f t="shared" si="251"/>
        <v>0.7228447767354067</v>
      </c>
      <c r="AW841" s="27">
        <f t="shared" si="251"/>
        <v>0.72387236113980569</v>
      </c>
      <c r="AY841" s="79"/>
      <c r="AZ841" s="79"/>
    </row>
    <row r="842" spans="1:52" x14ac:dyDescent="0.25">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0.74546276642001108</v>
      </c>
      <c r="T842" s="27">
        <f t="shared" si="252"/>
        <v>0.75077266896876049</v>
      </c>
      <c r="U842" s="27">
        <f t="shared" si="252"/>
        <v>0.75652258980264753</v>
      </c>
      <c r="V842" s="27">
        <f t="shared" si="252"/>
        <v>0.76246224642593508</v>
      </c>
      <c r="W842" s="27">
        <f t="shared" si="252"/>
        <v>0.76864841133885309</v>
      </c>
      <c r="X842" s="27">
        <f t="shared" si="252"/>
        <v>0.7750465067743445</v>
      </c>
      <c r="Y842" s="27">
        <f t="shared" si="252"/>
        <v>0.78092698212614464</v>
      </c>
      <c r="Z842" s="27">
        <f t="shared" si="252"/>
        <v>0.78629260688217595</v>
      </c>
      <c r="AA842" s="27">
        <f t="shared" si="252"/>
        <v>0.79112721213137049</v>
      </c>
      <c r="AB842" s="27">
        <f t="shared" si="252"/>
        <v>0.79546502462521251</v>
      </c>
      <c r="AC842" s="27">
        <f t="shared" si="252"/>
        <v>0.79920346730127911</v>
      </c>
      <c r="AD842" s="27">
        <f t="shared" si="252"/>
        <v>0.80286240775643813</v>
      </c>
      <c r="AE842" s="27">
        <f t="shared" si="252"/>
        <v>0.80640329928860377</v>
      </c>
      <c r="AF842" s="27">
        <f t="shared" si="252"/>
        <v>0.8098532477578595</v>
      </c>
      <c r="AG842" s="27">
        <f t="shared" si="252"/>
        <v>0.81318238037137835</v>
      </c>
      <c r="AH842" s="27">
        <f t="shared" si="252"/>
        <v>0.81629447930656951</v>
      </c>
      <c r="AI842" s="27">
        <f t="shared" si="252"/>
        <v>0.81930620567309298</v>
      </c>
      <c r="AJ842" s="27">
        <f t="shared" si="252"/>
        <v>0.82223571854646449</v>
      </c>
      <c r="AK842" s="27">
        <f t="shared" si="252"/>
        <v>0.82505177715035061</v>
      </c>
      <c r="AL842" s="27">
        <f t="shared" si="252"/>
        <v>0.82777698580452974</v>
      </c>
      <c r="AM842" s="27">
        <f t="shared" si="252"/>
        <v>0.83037222492712148</v>
      </c>
      <c r="AN842" s="27">
        <f t="shared" si="252"/>
        <v>0.83289893494488298</v>
      </c>
      <c r="AO842" s="27">
        <f t="shared" si="252"/>
        <v>0.83531396208185438</v>
      </c>
      <c r="AP842" s="27">
        <f t="shared" si="252"/>
        <v>0.8376182849053887</v>
      </c>
      <c r="AQ842" s="27">
        <f t="shared" si="252"/>
        <v>0.83980965044052169</v>
      </c>
      <c r="AR842" s="27">
        <f t="shared" si="252"/>
        <v>0.84188749994728107</v>
      </c>
      <c r="AS842" s="27">
        <f t="shared" si="252"/>
        <v>0.84388133316340397</v>
      </c>
      <c r="AT842" s="27">
        <f t="shared" si="252"/>
        <v>0.8456045154607611</v>
      </c>
      <c r="AU842" s="27">
        <f t="shared" si="252"/>
        <v>0.84718491533982065</v>
      </c>
      <c r="AV842" s="27">
        <f t="shared" si="252"/>
        <v>0.84864689750983635</v>
      </c>
      <c r="AW842" s="27">
        <f t="shared" si="252"/>
        <v>0.84997806395391917</v>
      </c>
      <c r="AY842" s="79"/>
      <c r="AZ842" s="79"/>
    </row>
    <row r="843" spans="1:52" x14ac:dyDescent="0.25">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1.2123460769338652</v>
      </c>
      <c r="Q843" s="27">
        <f t="shared" si="253"/>
        <v>1.2198688909683484</v>
      </c>
      <c r="R843" s="27">
        <f t="shared" si="253"/>
        <v>1.2278946750888551</v>
      </c>
      <c r="S843" s="27">
        <f t="shared" si="253"/>
        <v>1.2337257361205181</v>
      </c>
      <c r="T843" s="27">
        <f t="shared" si="253"/>
        <v>1.242513516980646</v>
      </c>
      <c r="U843" s="27">
        <f t="shared" si="253"/>
        <v>1.2520295191647515</v>
      </c>
      <c r="V843" s="27">
        <f t="shared" si="253"/>
        <v>1.2618595302262827</v>
      </c>
      <c r="W843" s="27">
        <f t="shared" si="253"/>
        <v>1.2720975074999226</v>
      </c>
      <c r="X843" s="27">
        <f t="shared" si="253"/>
        <v>1.2826862254835565</v>
      </c>
      <c r="Y843" s="27">
        <f t="shared" si="253"/>
        <v>1.2924182927429033</v>
      </c>
      <c r="Z843" s="27">
        <f t="shared" si="253"/>
        <v>1.3012982927242187</v>
      </c>
      <c r="AA843" s="27">
        <f t="shared" si="253"/>
        <v>1.309299466208119</v>
      </c>
      <c r="AB843" s="27">
        <f t="shared" si="253"/>
        <v>1.3164784577730748</v>
      </c>
      <c r="AC843" s="27">
        <f t="shared" si="253"/>
        <v>1.3226655044643858</v>
      </c>
      <c r="AD843" s="27">
        <f t="shared" si="253"/>
        <v>1.3287209765949934</v>
      </c>
      <c r="AE843" s="27">
        <f t="shared" si="253"/>
        <v>1.3345810801559308</v>
      </c>
      <c r="AF843" s="27">
        <f t="shared" si="253"/>
        <v>1.3402906747950443</v>
      </c>
      <c r="AG843" s="27">
        <f t="shared" si="253"/>
        <v>1.3458003216470007</v>
      </c>
      <c r="AH843" s="27">
        <f t="shared" si="253"/>
        <v>1.3509507821698477</v>
      </c>
      <c r="AI843" s="27">
        <f t="shared" si="253"/>
        <v>1.3559351281303795</v>
      </c>
      <c r="AJ843" s="27">
        <f t="shared" si="253"/>
        <v>1.3607834124297173</v>
      </c>
      <c r="AK843" s="27">
        <f t="shared" si="253"/>
        <v>1.3654439322176097</v>
      </c>
      <c r="AL843" s="27">
        <f t="shared" si="253"/>
        <v>1.3699540971841391</v>
      </c>
      <c r="AM843" s="27">
        <f t="shared" si="253"/>
        <v>1.3742491652159128</v>
      </c>
      <c r="AN843" s="27">
        <f t="shared" si="253"/>
        <v>1.3784308189711982</v>
      </c>
      <c r="AO843" s="27">
        <f t="shared" si="253"/>
        <v>1.3824276398273487</v>
      </c>
      <c r="AP843" s="27">
        <f t="shared" si="253"/>
        <v>1.386241247293456</v>
      </c>
      <c r="AQ843" s="27">
        <f t="shared" si="253"/>
        <v>1.3898679127417177</v>
      </c>
      <c r="AR843" s="27">
        <f t="shared" si="253"/>
        <v>1.3933067114688293</v>
      </c>
      <c r="AS843" s="27">
        <f t="shared" si="253"/>
        <v>1.3966064649415295</v>
      </c>
      <c r="AT843" s="27">
        <f t="shared" si="253"/>
        <v>1.3994582966413016</v>
      </c>
      <c r="AU843" s="27">
        <f t="shared" si="253"/>
        <v>1.4020738263390773</v>
      </c>
      <c r="AV843" s="27">
        <f t="shared" si="253"/>
        <v>1.4044933771337595</v>
      </c>
      <c r="AW843" s="27">
        <f t="shared" si="253"/>
        <v>1.4066964305592335</v>
      </c>
      <c r="AY843" s="79"/>
      <c r="AZ843" s="79"/>
    </row>
    <row r="844" spans="1:52" x14ac:dyDescent="0.25">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0.19132863754616408</v>
      </c>
      <c r="S844" s="27">
        <f t="shared" si="254"/>
        <v>0.18136841330015693</v>
      </c>
      <c r="T844" s="27">
        <f t="shared" si="254"/>
        <v>0.18345822458376965</v>
      </c>
      <c r="U844" s="27">
        <f t="shared" si="254"/>
        <v>0.18464582261190818</v>
      </c>
      <c r="V844" s="27">
        <f t="shared" si="254"/>
        <v>0.18553058306687564</v>
      </c>
      <c r="W844" s="27">
        <f t="shared" si="254"/>
        <v>0.18656058912898402</v>
      </c>
      <c r="X844" s="27">
        <f t="shared" si="254"/>
        <v>0.18736899038763516</v>
      </c>
      <c r="Y844" s="27">
        <f t="shared" si="254"/>
        <v>0.18787705034162167</v>
      </c>
      <c r="Z844" s="27">
        <f t="shared" si="254"/>
        <v>0.18844120674526471</v>
      </c>
      <c r="AA844" s="27">
        <f t="shared" si="254"/>
        <v>0.18913276545613814</v>
      </c>
      <c r="AB844" s="27">
        <f t="shared" si="254"/>
        <v>0.19066730863621939</v>
      </c>
      <c r="AC844" s="27">
        <f t="shared" si="254"/>
        <v>0.19191847520331407</v>
      </c>
      <c r="AD844" s="27">
        <f t="shared" si="254"/>
        <v>0.1936999437199188</v>
      </c>
      <c r="AE844" s="27">
        <f t="shared" si="254"/>
        <v>0.19561452503107124</v>
      </c>
      <c r="AF844" s="27">
        <f t="shared" si="254"/>
        <v>0.19812151082898782</v>
      </c>
      <c r="AG844" s="27">
        <f t="shared" si="254"/>
        <v>0.20092735069982415</v>
      </c>
      <c r="AH844" s="27">
        <f t="shared" si="254"/>
        <v>0.20287934904470517</v>
      </c>
      <c r="AI844" s="27">
        <f t="shared" si="254"/>
        <v>0.20483693172592837</v>
      </c>
      <c r="AJ844" s="27">
        <f t="shared" si="254"/>
        <v>0.207109924607427</v>
      </c>
      <c r="AK844" s="27">
        <f t="shared" si="254"/>
        <v>0.2093674114464209</v>
      </c>
      <c r="AL844" s="27">
        <f t="shared" si="254"/>
        <v>0.21196684066273433</v>
      </c>
      <c r="AM844" s="27">
        <f t="shared" si="254"/>
        <v>0.2144720020278022</v>
      </c>
      <c r="AN844" s="27">
        <f t="shared" si="254"/>
        <v>0.21751781242665882</v>
      </c>
      <c r="AO844" s="27">
        <f t="shared" si="254"/>
        <v>0.22060992064537502</v>
      </c>
      <c r="AP844" s="27">
        <f t="shared" si="254"/>
        <v>0.22381417685972468</v>
      </c>
      <c r="AQ844" s="27">
        <f t="shared" si="254"/>
        <v>0.22715248328616933</v>
      </c>
      <c r="AR844" s="27">
        <f t="shared" si="254"/>
        <v>0.2306654354072965</v>
      </c>
      <c r="AS844" s="27">
        <f t="shared" si="254"/>
        <v>0.2345518997989349</v>
      </c>
      <c r="AT844" s="27">
        <f t="shared" si="254"/>
        <v>0.2365130439142242</v>
      </c>
      <c r="AU844" s="27">
        <f t="shared" si="254"/>
        <v>0.23819857107692927</v>
      </c>
      <c r="AV844" s="27">
        <f t="shared" si="254"/>
        <v>0.23995132104736874</v>
      </c>
      <c r="AW844" s="27">
        <f t="shared" si="254"/>
        <v>0.24165141191983225</v>
      </c>
      <c r="AY844" s="79"/>
      <c r="AZ844" s="79"/>
    </row>
    <row r="845" spans="1:52" x14ac:dyDescent="0.25">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5">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5">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5">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5">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5">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5">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5">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5">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5">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5">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5">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5">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5">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5">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5">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5">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5">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0.66038726306154449</v>
      </c>
      <c r="U862" s="27">
        <f t="shared" si="273"/>
        <v>0.66020002997082528</v>
      </c>
      <c r="V862" s="27">
        <f t="shared" si="273"/>
        <v>0.66005457366448894</v>
      </c>
      <c r="W862" s="27">
        <f t="shared" si="273"/>
        <v>0.65992350562914992</v>
      </c>
      <c r="X862" s="27">
        <f t="shared" si="273"/>
        <v>0.65978486389847713</v>
      </c>
      <c r="Y862" s="27">
        <f t="shared" si="273"/>
        <v>0.65965639810393306</v>
      </c>
      <c r="Z862" s="27">
        <f t="shared" si="273"/>
        <v>0.65954708141501051</v>
      </c>
      <c r="AA862" s="27">
        <f t="shared" si="273"/>
        <v>0.65943979304985567</v>
      </c>
      <c r="AB862" s="27">
        <f t="shared" si="273"/>
        <v>0.65933117474876313</v>
      </c>
      <c r="AC862" s="27">
        <f t="shared" si="273"/>
        <v>0.65918690289756232</v>
      </c>
      <c r="AD862" s="27">
        <f t="shared" si="273"/>
        <v>0.65906148508337081</v>
      </c>
      <c r="AE862" s="27">
        <f t="shared" si="273"/>
        <v>0.65891273982698484</v>
      </c>
      <c r="AF862" s="27">
        <f t="shared" si="273"/>
        <v>0.65875995086839834</v>
      </c>
      <c r="AG862" s="27">
        <f t="shared" si="273"/>
        <v>0.65858199666465378</v>
      </c>
      <c r="AH862" s="27">
        <f t="shared" si="273"/>
        <v>0.65839334830622387</v>
      </c>
      <c r="AI862" s="27">
        <f t="shared" si="273"/>
        <v>0.65824663418886864</v>
      </c>
      <c r="AJ862" s="27">
        <f t="shared" si="273"/>
        <v>0.65810171831654196</v>
      </c>
      <c r="AK862" s="27">
        <f t="shared" si="273"/>
        <v>0.6579448658451339</v>
      </c>
      <c r="AL862" s="27">
        <f t="shared" si="273"/>
        <v>0.65779106785147645</v>
      </c>
      <c r="AM862" s="27">
        <f t="shared" si="273"/>
        <v>0.6576248080326782</v>
      </c>
      <c r="AN862" s="27">
        <f t="shared" si="273"/>
        <v>0.65746531158775878</v>
      </c>
      <c r="AO862" s="27">
        <f t="shared" si="273"/>
        <v>0.65728549113125223</v>
      </c>
      <c r="AP862" s="27">
        <f t="shared" si="273"/>
        <v>0.65710686783120698</v>
      </c>
      <c r="AQ862" s="27">
        <f t="shared" si="273"/>
        <v>0.6569268138761164</v>
      </c>
      <c r="AR862" s="27">
        <f t="shared" si="273"/>
        <v>0.65674463585813403</v>
      </c>
      <c r="AS862" s="27">
        <f t="shared" si="273"/>
        <v>0.65655895511841811</v>
      </c>
      <c r="AT862" s="27">
        <f t="shared" si="273"/>
        <v>0.65636221954064322</v>
      </c>
      <c r="AU862" s="27">
        <f t="shared" si="273"/>
        <v>0.65624320815905013</v>
      </c>
      <c r="AV862" s="27">
        <f t="shared" si="273"/>
        <v>0.65613664431071128</v>
      </c>
      <c r="AW862" s="27">
        <f t="shared" si="273"/>
        <v>0.65602928481299638</v>
      </c>
      <c r="AY862" s="79"/>
      <c r="AZ862" s="79"/>
    </row>
    <row r="863" spans="1:52" x14ac:dyDescent="0.25">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8.7171118724123902E-3</v>
      </c>
      <c r="U863" s="27">
        <f t="shared" si="274"/>
        <v>8.7146403956148942E-3</v>
      </c>
      <c r="V863" s="27">
        <f t="shared" si="274"/>
        <v>8.7127203723712538E-3</v>
      </c>
      <c r="W863" s="27">
        <f t="shared" si="274"/>
        <v>8.7109902743047803E-3</v>
      </c>
      <c r="X863" s="27">
        <f t="shared" si="274"/>
        <v>8.7091602034598987E-3</v>
      </c>
      <c r="Y863" s="27">
        <f t="shared" si="274"/>
        <v>8.7074644549719176E-3</v>
      </c>
      <c r="Z863" s="27">
        <f t="shared" si="274"/>
        <v>8.7060214746781384E-3</v>
      </c>
      <c r="AA863" s="27">
        <f t="shared" si="274"/>
        <v>8.7046052682580987E-3</v>
      </c>
      <c r="AB863" s="27">
        <f t="shared" si="274"/>
        <v>8.7031715066836768E-3</v>
      </c>
      <c r="AC863" s="27">
        <f t="shared" si="274"/>
        <v>8.7012671182478251E-3</v>
      </c>
      <c r="AD863" s="27">
        <f t="shared" si="274"/>
        <v>8.6996116031004978E-3</v>
      </c>
      <c r="AE863" s="27">
        <f t="shared" si="274"/>
        <v>8.6976481657162E-3</v>
      </c>
      <c r="AF863" s="27">
        <f t="shared" si="274"/>
        <v>8.6956313514628594E-3</v>
      </c>
      <c r="AG863" s="27">
        <f t="shared" si="274"/>
        <v>8.6932823559734314E-3</v>
      </c>
      <c r="AH863" s="27">
        <f t="shared" si="274"/>
        <v>8.6907921976421536E-3</v>
      </c>
      <c r="AI863" s="27">
        <f t="shared" si="274"/>
        <v>8.6888555712930672E-3</v>
      </c>
      <c r="AJ863" s="27">
        <f t="shared" si="274"/>
        <v>8.6869426817783556E-3</v>
      </c>
      <c r="AK863" s="27">
        <f t="shared" si="274"/>
        <v>8.6848722291557687E-3</v>
      </c>
      <c r="AL863" s="27">
        <f t="shared" si="274"/>
        <v>8.682842095639489E-3</v>
      </c>
      <c r="AM863" s="27">
        <f t="shared" si="274"/>
        <v>8.6806474660313538E-3</v>
      </c>
      <c r="AN863" s="27">
        <f t="shared" si="274"/>
        <v>8.6785421129584196E-3</v>
      </c>
      <c r="AO863" s="27">
        <f t="shared" si="274"/>
        <v>8.6761684829325322E-3</v>
      </c>
      <c r="AP863" s="27">
        <f t="shared" si="274"/>
        <v>8.6738106553719309E-3</v>
      </c>
      <c r="AQ863" s="27">
        <f t="shared" si="274"/>
        <v>8.6714339431647382E-3</v>
      </c>
      <c r="AR863" s="27">
        <f t="shared" si="274"/>
        <v>8.6690291933273714E-3</v>
      </c>
      <c r="AS863" s="27">
        <f t="shared" si="274"/>
        <v>8.6665782075631189E-3</v>
      </c>
      <c r="AT863" s="27">
        <f t="shared" si="274"/>
        <v>8.6639812979364909E-3</v>
      </c>
      <c r="AU863" s="27">
        <f t="shared" si="274"/>
        <v>8.6624103476994636E-3</v>
      </c>
      <c r="AV863" s="27">
        <f t="shared" si="274"/>
        <v>8.6610037049013894E-3</v>
      </c>
      <c r="AW863" s="27">
        <f t="shared" si="274"/>
        <v>8.6595865595315551E-3</v>
      </c>
      <c r="AY863" s="79"/>
      <c r="AZ863" s="79"/>
    </row>
    <row r="864" spans="1:52" x14ac:dyDescent="0.25">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1.1697766221705692</v>
      </c>
      <c r="R864" s="27">
        <f t="shared" si="275"/>
        <v>1.1606871439933113</v>
      </c>
      <c r="S864" s="27">
        <f t="shared" si="275"/>
        <v>1.058476487955921</v>
      </c>
      <c r="T864" s="27">
        <f t="shared" si="275"/>
        <v>1.0816880755713558</v>
      </c>
      <c r="U864" s="27">
        <f t="shared" si="275"/>
        <v>1.0967711868746099</v>
      </c>
      <c r="V864" s="27">
        <f t="shared" si="275"/>
        <v>1.1091822350017362</v>
      </c>
      <c r="W864" s="27">
        <f t="shared" si="275"/>
        <v>1.1233688876808099</v>
      </c>
      <c r="X864" s="27">
        <f t="shared" si="275"/>
        <v>1.1356983609552338</v>
      </c>
      <c r="Y864" s="27">
        <f t="shared" si="275"/>
        <v>1.144326316480476</v>
      </c>
      <c r="Z864" s="27">
        <f t="shared" si="275"/>
        <v>1.1527456763598856</v>
      </c>
      <c r="AA864" s="27">
        <f t="shared" si="275"/>
        <v>1.1616362014014128</v>
      </c>
      <c r="AB864" s="27">
        <f t="shared" si="275"/>
        <v>1.178085246758573</v>
      </c>
      <c r="AC864" s="27">
        <f t="shared" si="275"/>
        <v>1.1908494116800152</v>
      </c>
      <c r="AD864" s="27">
        <f t="shared" si="275"/>
        <v>1.2045254347408654</v>
      </c>
      <c r="AE864" s="27">
        <f t="shared" si="275"/>
        <v>1.2191339884234007</v>
      </c>
      <c r="AF864" s="27">
        <f t="shared" si="275"/>
        <v>1.2391338850492311</v>
      </c>
      <c r="AG864" s="27">
        <f t="shared" si="275"/>
        <v>1.2615576765896324</v>
      </c>
      <c r="AH864" s="27">
        <f t="shared" si="275"/>
        <v>1.2751819691411059</v>
      </c>
      <c r="AI864" s="27">
        <f t="shared" si="275"/>
        <v>1.2884912783663207</v>
      </c>
      <c r="AJ864" s="27">
        <f t="shared" si="275"/>
        <v>1.3044368495793204</v>
      </c>
      <c r="AK864" s="27">
        <f t="shared" si="275"/>
        <v>1.3198064894219663</v>
      </c>
      <c r="AL864" s="27">
        <f t="shared" si="275"/>
        <v>1.3379685667546493</v>
      </c>
      <c r="AM864" s="27">
        <f t="shared" si="275"/>
        <v>1.3547547640256385</v>
      </c>
      <c r="AN864" s="27">
        <f t="shared" si="275"/>
        <v>1.3786537543782429</v>
      </c>
      <c r="AO864" s="27">
        <f t="shared" si="275"/>
        <v>1.4025535558585267</v>
      </c>
      <c r="AP864" s="27">
        <f t="shared" si="275"/>
        <v>1.4270443292995241</v>
      </c>
      <c r="AQ864" s="27">
        <f t="shared" si="275"/>
        <v>1.4522992952779166</v>
      </c>
      <c r="AR864" s="27">
        <f t="shared" si="275"/>
        <v>1.4786584503483471</v>
      </c>
      <c r="AS864" s="27">
        <f t="shared" si="275"/>
        <v>1.5079270235836588</v>
      </c>
      <c r="AT864" s="27">
        <f t="shared" si="275"/>
        <v>1.5191838139131086</v>
      </c>
      <c r="AU864" s="27">
        <f t="shared" si="275"/>
        <v>1.5275846774806281</v>
      </c>
      <c r="AV864" s="27">
        <f t="shared" si="275"/>
        <v>1.5362398643768622</v>
      </c>
      <c r="AW864" s="27">
        <f t="shared" si="275"/>
        <v>1.5440633686665597</v>
      </c>
      <c r="AY864" s="79"/>
      <c r="AZ864" s="79"/>
    </row>
    <row r="865" spans="1:52" x14ac:dyDescent="0.25">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3.9181516163446473</v>
      </c>
      <c r="T865" s="27">
        <f t="shared" si="276"/>
        <v>3.9677376391970314</v>
      </c>
      <c r="U865" s="27">
        <f t="shared" si="276"/>
        <v>3.9991871436181747</v>
      </c>
      <c r="V865" s="27">
        <f t="shared" si="276"/>
        <v>4.0246130223236758</v>
      </c>
      <c r="W865" s="27">
        <f t="shared" si="276"/>
        <v>4.0541081681946736</v>
      </c>
      <c r="X865" s="27">
        <f t="shared" si="276"/>
        <v>4.0795087892278783</v>
      </c>
      <c r="Y865" s="27">
        <f t="shared" si="276"/>
        <v>4.0955888996361178</v>
      </c>
      <c r="Z865" s="27">
        <f t="shared" si="276"/>
        <v>4.1101218162274797</v>
      </c>
      <c r="AA865" s="27">
        <f t="shared" si="276"/>
        <v>4.124556104638609</v>
      </c>
      <c r="AB865" s="27">
        <f t="shared" si="276"/>
        <v>4.1542017305079808</v>
      </c>
      <c r="AC865" s="27">
        <f t="shared" si="276"/>
        <v>4.1744857753593525</v>
      </c>
      <c r="AD865" s="27">
        <f t="shared" si="276"/>
        <v>4.1869848278648796</v>
      </c>
      <c r="AE865" s="27">
        <f t="shared" si="276"/>
        <v>4.2003922237798577</v>
      </c>
      <c r="AF865" s="27">
        <f t="shared" si="276"/>
        <v>4.2239224406773443</v>
      </c>
      <c r="AG865" s="27">
        <f t="shared" si="276"/>
        <v>4.2510472755874398</v>
      </c>
      <c r="AH865" s="27">
        <f t="shared" si="276"/>
        <v>4.2586518573714098</v>
      </c>
      <c r="AI865" s="27">
        <f t="shared" si="276"/>
        <v>4.264539688995086</v>
      </c>
      <c r="AJ865" s="27">
        <f t="shared" si="276"/>
        <v>4.2745915783598978</v>
      </c>
      <c r="AK865" s="27">
        <f t="shared" si="276"/>
        <v>4.282261721706516</v>
      </c>
      <c r="AL865" s="27">
        <f t="shared" si="276"/>
        <v>4.2941185207439112</v>
      </c>
      <c r="AM865" s="27">
        <f t="shared" si="276"/>
        <v>4.3019179548845763</v>
      </c>
      <c r="AN865" s="27">
        <f t="shared" si="276"/>
        <v>4.3281720225405946</v>
      </c>
      <c r="AO865" s="27">
        <f t="shared" si="276"/>
        <v>4.3531239252494505</v>
      </c>
      <c r="AP865" s="27">
        <f t="shared" si="276"/>
        <v>4.3778517258273508</v>
      </c>
      <c r="AQ865" s="27">
        <f t="shared" si="276"/>
        <v>4.4026181442423464</v>
      </c>
      <c r="AR865" s="27">
        <f t="shared" si="276"/>
        <v>4.4279754430027189</v>
      </c>
      <c r="AS865" s="27">
        <f t="shared" si="276"/>
        <v>4.4571175199230737</v>
      </c>
      <c r="AT865" s="27">
        <f t="shared" si="276"/>
        <v>4.4525735214926661</v>
      </c>
      <c r="AU865" s="27">
        <f t="shared" si="276"/>
        <v>4.4421226950653629</v>
      </c>
      <c r="AV865" s="27">
        <f t="shared" si="276"/>
        <v>4.4313408922240924</v>
      </c>
      <c r="AW865" s="27">
        <f t="shared" si="276"/>
        <v>4.418332432178147</v>
      </c>
      <c r="AY865" s="79"/>
      <c r="AZ865" s="79"/>
    </row>
    <row r="866" spans="1:52" x14ac:dyDescent="0.25">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2.2783360575623284E-4</v>
      </c>
      <c r="U866" s="27">
        <f t="shared" si="277"/>
        <v>2.277690103399347E-4</v>
      </c>
      <c r="V866" s="27">
        <f t="shared" si="277"/>
        <v>2.2771882791424862E-4</v>
      </c>
      <c r="W866" s="27">
        <f t="shared" si="277"/>
        <v>2.2767360944205673E-4</v>
      </c>
      <c r="X866" s="27">
        <f t="shared" si="277"/>
        <v>2.2762577804497457E-4</v>
      </c>
      <c r="Y866" s="27">
        <f t="shared" si="277"/>
        <v>2.2758145734585685E-4</v>
      </c>
      <c r="Z866" s="27">
        <f t="shared" si="277"/>
        <v>2.2754374308817861E-4</v>
      </c>
      <c r="AA866" s="27">
        <f t="shared" si="277"/>
        <v>2.2750672860220023E-4</v>
      </c>
      <c r="AB866" s="27">
        <f t="shared" si="277"/>
        <v>2.2746925528832322E-4</v>
      </c>
      <c r="AC866" s="27">
        <f t="shared" si="277"/>
        <v>2.2741948149965896E-4</v>
      </c>
      <c r="AD866" s="27">
        <f t="shared" si="277"/>
        <v>2.2737621235376291E-4</v>
      </c>
      <c r="AE866" s="27">
        <f t="shared" si="277"/>
        <v>2.2732489524030969E-4</v>
      </c>
      <c r="AF866" s="27">
        <f t="shared" si="277"/>
        <v>2.2727218304959741E-4</v>
      </c>
      <c r="AG866" s="27">
        <f t="shared" si="277"/>
        <v>2.2721078884930555E-4</v>
      </c>
      <c r="AH866" s="27">
        <f t="shared" si="277"/>
        <v>2.271457051656472E-4</v>
      </c>
      <c r="AI866" s="27">
        <f t="shared" si="277"/>
        <v>2.2709508879515969E-4</v>
      </c>
      <c r="AJ866" s="27">
        <f t="shared" si="277"/>
        <v>2.2704509281920696E-4</v>
      </c>
      <c r="AK866" s="27">
        <f t="shared" si="277"/>
        <v>2.2699097871657119E-4</v>
      </c>
      <c r="AL866" s="27">
        <f t="shared" si="277"/>
        <v>2.2693791840875933E-4</v>
      </c>
      <c r="AM866" s="27">
        <f t="shared" si="277"/>
        <v>2.2688055877127398E-4</v>
      </c>
      <c r="AN866" s="27">
        <f t="shared" si="277"/>
        <v>2.2682553249777677E-4</v>
      </c>
      <c r="AO866" s="27">
        <f t="shared" si="277"/>
        <v>2.2676349444028204E-4</v>
      </c>
      <c r="AP866" s="27">
        <f t="shared" si="277"/>
        <v>2.267018694017664E-4</v>
      </c>
      <c r="AQ866" s="27">
        <f t="shared" si="277"/>
        <v>2.2663975078726013E-4</v>
      </c>
      <c r="AR866" s="27">
        <f t="shared" si="277"/>
        <v>2.2657689937105621E-4</v>
      </c>
      <c r="AS866" s="27">
        <f t="shared" si="277"/>
        <v>2.2651283951585413E-4</v>
      </c>
      <c r="AT866" s="27">
        <f t="shared" si="277"/>
        <v>2.264449657415219E-4</v>
      </c>
      <c r="AU866" s="27">
        <f t="shared" si="277"/>
        <v>2.2640390681487226E-4</v>
      </c>
      <c r="AV866" s="27">
        <f t="shared" si="277"/>
        <v>2.263671422871954E-4</v>
      </c>
      <c r="AW866" s="27">
        <f t="shared" si="277"/>
        <v>2.263301032604837E-4</v>
      </c>
      <c r="AY866" s="79"/>
      <c r="AZ866" s="79"/>
    </row>
    <row r="867" spans="1:52" x14ac:dyDescent="0.25">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1.5037017979911371E-6</v>
      </c>
      <c r="U867" s="27">
        <f t="shared" si="278"/>
        <v>1.5032754682435692E-6</v>
      </c>
      <c r="V867" s="27">
        <f t="shared" si="278"/>
        <v>1.502944264234041E-6</v>
      </c>
      <c r="W867" s="27">
        <f t="shared" si="278"/>
        <v>1.5026458223175745E-6</v>
      </c>
      <c r="X867" s="27">
        <f t="shared" si="278"/>
        <v>1.5023301350968323E-6</v>
      </c>
      <c r="Y867" s="27">
        <f t="shared" si="278"/>
        <v>1.5020376184826557E-6</v>
      </c>
      <c r="Z867" s="27">
        <f t="shared" si="278"/>
        <v>1.5017887043819789E-6</v>
      </c>
      <c r="AA867" s="27">
        <f t="shared" si="278"/>
        <v>1.5015444087745217E-6</v>
      </c>
      <c r="AB867" s="27">
        <f t="shared" si="278"/>
        <v>1.5012970849029339E-6</v>
      </c>
      <c r="AC867" s="27">
        <f t="shared" si="278"/>
        <v>1.5009685778977496E-6</v>
      </c>
      <c r="AD867" s="27">
        <f t="shared" si="278"/>
        <v>1.5006830015348358E-6</v>
      </c>
      <c r="AE867" s="27">
        <f t="shared" si="278"/>
        <v>1.5003443085860446E-6</v>
      </c>
      <c r="AF867" s="27">
        <f t="shared" si="278"/>
        <v>1.4999964081273431E-6</v>
      </c>
      <c r="AG867" s="27">
        <f t="shared" si="278"/>
        <v>1.4995912064054167E-6</v>
      </c>
      <c r="AH867" s="27">
        <f t="shared" si="278"/>
        <v>1.4991616540932717E-6</v>
      </c>
      <c r="AI867" s="27">
        <f t="shared" si="278"/>
        <v>1.4988275860480544E-6</v>
      </c>
      <c r="AJ867" s="27">
        <f t="shared" si="278"/>
        <v>1.4984976126067661E-6</v>
      </c>
      <c r="AK867" s="27">
        <f t="shared" si="278"/>
        <v>1.49814045952937E-6</v>
      </c>
      <c r="AL867" s="27">
        <f t="shared" si="278"/>
        <v>1.4977902614978117E-6</v>
      </c>
      <c r="AM867" s="27">
        <f t="shared" si="278"/>
        <v>1.4974116878904084E-6</v>
      </c>
      <c r="AN867" s="27">
        <f t="shared" si="278"/>
        <v>1.497048514485327E-6</v>
      </c>
      <c r="AO867" s="27">
        <f t="shared" si="278"/>
        <v>1.4966390633058616E-6</v>
      </c>
      <c r="AP867" s="27">
        <f t="shared" si="278"/>
        <v>1.4962323380516582E-6</v>
      </c>
      <c r="AQ867" s="27">
        <f t="shared" si="278"/>
        <v>1.4958223551959173E-6</v>
      </c>
      <c r="AR867" s="27">
        <f t="shared" si="278"/>
        <v>1.495407535848971E-6</v>
      </c>
      <c r="AS867" s="27">
        <f t="shared" si="278"/>
        <v>1.4949847408046379E-6</v>
      </c>
      <c r="AT867" s="27">
        <f t="shared" si="278"/>
        <v>1.4945367738940447E-6</v>
      </c>
      <c r="AU867" s="27">
        <f t="shared" si="278"/>
        <v>1.4942657849781573E-6</v>
      </c>
      <c r="AV867" s="27">
        <f t="shared" si="278"/>
        <v>1.4940231390954898E-6</v>
      </c>
      <c r="AW867" s="27">
        <f t="shared" si="278"/>
        <v>1.4937786815191927E-6</v>
      </c>
      <c r="AY867" s="79"/>
      <c r="AZ867" s="79"/>
    </row>
    <row r="868" spans="1:52" x14ac:dyDescent="0.25">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0.18258719417239633</v>
      </c>
      <c r="T868" s="27">
        <f t="shared" si="279"/>
        <v>0.18659119303605887</v>
      </c>
      <c r="U868" s="27">
        <f t="shared" si="279"/>
        <v>0.18919302973587018</v>
      </c>
      <c r="V868" s="27">
        <f t="shared" si="279"/>
        <v>0.19133393553779945</v>
      </c>
      <c r="W868" s="27">
        <f t="shared" si="279"/>
        <v>0.19378113312493972</v>
      </c>
      <c r="X868" s="27">
        <f t="shared" si="279"/>
        <v>0.19590796726477783</v>
      </c>
      <c r="Y868" s="27">
        <f t="shared" si="279"/>
        <v>0.19739628959288202</v>
      </c>
      <c r="Z868" s="27">
        <f t="shared" si="279"/>
        <v>0.19884862917208024</v>
      </c>
      <c r="AA868" s="27">
        <f t="shared" si="279"/>
        <v>0.20038224474174365</v>
      </c>
      <c r="AB868" s="27">
        <f t="shared" si="279"/>
        <v>0.20321970506585377</v>
      </c>
      <c r="AC868" s="27">
        <f t="shared" si="279"/>
        <v>0.20542152351480261</v>
      </c>
      <c r="AD868" s="27">
        <f t="shared" si="279"/>
        <v>0.20778063749279929</v>
      </c>
      <c r="AE868" s="27">
        <f t="shared" si="279"/>
        <v>0.21030061300303665</v>
      </c>
      <c r="AF868" s="27">
        <f t="shared" si="279"/>
        <v>0.21375059517099232</v>
      </c>
      <c r="AG868" s="27">
        <f t="shared" si="279"/>
        <v>0.21761869921171154</v>
      </c>
      <c r="AH868" s="27">
        <f t="shared" si="279"/>
        <v>0.2199688896768407</v>
      </c>
      <c r="AI868" s="27">
        <f t="shared" si="279"/>
        <v>0.22226474551819031</v>
      </c>
      <c r="AJ868" s="27">
        <f t="shared" si="279"/>
        <v>0.22501535655243274</v>
      </c>
      <c r="AK868" s="27">
        <f t="shared" si="279"/>
        <v>0.22766661942528918</v>
      </c>
      <c r="AL868" s="27">
        <f t="shared" si="279"/>
        <v>0.23079957776517698</v>
      </c>
      <c r="AM868" s="27">
        <f t="shared" si="279"/>
        <v>0.23369519679442258</v>
      </c>
      <c r="AN868" s="27">
        <f t="shared" si="279"/>
        <v>0.23781777263024687</v>
      </c>
      <c r="AO868" s="27">
        <f t="shared" si="279"/>
        <v>0.24194048838559584</v>
      </c>
      <c r="AP868" s="27">
        <f t="shared" si="279"/>
        <v>0.24616514680416793</v>
      </c>
      <c r="AQ868" s="27">
        <f t="shared" si="279"/>
        <v>0.25052162843544062</v>
      </c>
      <c r="AR868" s="27">
        <f t="shared" si="279"/>
        <v>0.25506858268508992</v>
      </c>
      <c r="AS868" s="27">
        <f t="shared" si="279"/>
        <v>0.26011741156818113</v>
      </c>
      <c r="AT868" s="27">
        <f t="shared" si="279"/>
        <v>0.26205920790001125</v>
      </c>
      <c r="AU868" s="27">
        <f t="shared" si="279"/>
        <v>0.26350835686540836</v>
      </c>
      <c r="AV868" s="27">
        <f t="shared" si="279"/>
        <v>0.26500137660500872</v>
      </c>
      <c r="AW868" s="27">
        <f t="shared" si="279"/>
        <v>0.26635093109498148</v>
      </c>
      <c r="AY868" s="79"/>
      <c r="AZ868" s="79"/>
    </row>
    <row r="869" spans="1:52" x14ac:dyDescent="0.25">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5">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0.10242303574309712</v>
      </c>
      <c r="U870" s="27">
        <f t="shared" si="281"/>
        <v>0.10290527845894326</v>
      </c>
      <c r="V870" s="27">
        <f t="shared" si="281"/>
        <v>0.10327991973594811</v>
      </c>
      <c r="W870" s="27">
        <f t="shared" si="281"/>
        <v>0.10361750218507411</v>
      </c>
      <c r="X870" s="27">
        <f t="shared" si="281"/>
        <v>0.10397459165292641</v>
      </c>
      <c r="Y870" s="27">
        <f t="shared" si="281"/>
        <v>0.10430547169884286</v>
      </c>
      <c r="Z870" s="27">
        <f t="shared" si="281"/>
        <v>0.10458703077983039</v>
      </c>
      <c r="AA870" s="27">
        <f t="shared" si="281"/>
        <v>0.10486336565414194</v>
      </c>
      <c r="AB870" s="27">
        <f t="shared" si="281"/>
        <v>0.10514312594815978</v>
      </c>
      <c r="AC870" s="27">
        <f t="shared" si="281"/>
        <v>0.10551471650982788</v>
      </c>
      <c r="AD870" s="27">
        <f t="shared" si="281"/>
        <v>0.10583774609342775</v>
      </c>
      <c r="AE870" s="27">
        <f t="shared" si="281"/>
        <v>0.10622085848095154</v>
      </c>
      <c r="AF870" s="27">
        <f t="shared" si="281"/>
        <v>0.10661438593946296</v>
      </c>
      <c r="AG870" s="27">
        <f t="shared" si="281"/>
        <v>0.10707272969793173</v>
      </c>
      <c r="AH870" s="27">
        <f t="shared" si="281"/>
        <v>0.10755861761635321</v>
      </c>
      <c r="AI870" s="27">
        <f t="shared" si="281"/>
        <v>0.10793649854613152</v>
      </c>
      <c r="AJ870" s="27">
        <f t="shared" si="281"/>
        <v>0.10830974786638585</v>
      </c>
      <c r="AK870" s="27">
        <f t="shared" si="281"/>
        <v>0.10871374142066853</v>
      </c>
      <c r="AL870" s="27">
        <f t="shared" si="281"/>
        <v>0.1091098677777573</v>
      </c>
      <c r="AM870" s="27">
        <f t="shared" si="281"/>
        <v>0.10953809115560811</v>
      </c>
      <c r="AN870" s="27">
        <f t="shared" si="281"/>
        <v>0.10994889460103707</v>
      </c>
      <c r="AO870" s="27">
        <f t="shared" si="281"/>
        <v>0.11041204513162567</v>
      </c>
      <c r="AP870" s="27">
        <f t="shared" si="281"/>
        <v>0.11087211223299304</v>
      </c>
      <c r="AQ870" s="27">
        <f t="shared" si="281"/>
        <v>0.11133586416897914</v>
      </c>
      <c r="AR870" s="27">
        <f t="shared" si="281"/>
        <v>0.11180508689997067</v>
      </c>
      <c r="AS870" s="27">
        <f t="shared" si="281"/>
        <v>0.11228333133773015</v>
      </c>
      <c r="AT870" s="27">
        <f t="shared" si="281"/>
        <v>0.11279004892149266</v>
      </c>
      <c r="AU870" s="27">
        <f t="shared" si="281"/>
        <v>0.11309657792048296</v>
      </c>
      <c r="AV870" s="27">
        <f t="shared" si="281"/>
        <v>0.1133710467092879</v>
      </c>
      <c r="AW870" s="27">
        <f t="shared" si="281"/>
        <v>0.11364756479458502</v>
      </c>
      <c r="AY870" s="79"/>
      <c r="AZ870" s="79"/>
    </row>
    <row r="871" spans="1:52" x14ac:dyDescent="0.25">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5">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5">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5">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5">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5">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5">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5">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5">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5">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5">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5">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5">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0.39721446331308263</v>
      </c>
      <c r="T883" s="27">
        <f t="shared" si="294"/>
        <v>0.40249219960946453</v>
      </c>
      <c r="U883" s="27">
        <f t="shared" si="294"/>
        <v>0.4068019680102658</v>
      </c>
      <c r="V883" s="27">
        <f t="shared" si="294"/>
        <v>0.41082431735492764</v>
      </c>
      <c r="W883" s="27">
        <f t="shared" si="294"/>
        <v>0.41518935921013445</v>
      </c>
      <c r="X883" s="27">
        <f t="shared" si="294"/>
        <v>0.41937856849496585</v>
      </c>
      <c r="Y883" s="27">
        <f t="shared" si="294"/>
        <v>0.42296208052271583</v>
      </c>
      <c r="Z883" s="27">
        <f t="shared" si="294"/>
        <v>0.42643166192666554</v>
      </c>
      <c r="AA883" s="27">
        <f t="shared" si="294"/>
        <v>0.42988116682638638</v>
      </c>
      <c r="AB883" s="27">
        <f t="shared" si="294"/>
        <v>0.43435986869965487</v>
      </c>
      <c r="AC883" s="27">
        <f t="shared" si="294"/>
        <v>0.43820597040821635</v>
      </c>
      <c r="AD883" s="27">
        <f t="shared" si="294"/>
        <v>0.44282455495655826</v>
      </c>
      <c r="AE883" s="27">
        <f t="shared" si="294"/>
        <v>0.44762703912585894</v>
      </c>
      <c r="AF883" s="27">
        <f t="shared" si="294"/>
        <v>0.45330820491033447</v>
      </c>
      <c r="AG883" s="27">
        <f t="shared" si="294"/>
        <v>0.4594306873735467</v>
      </c>
      <c r="AH883" s="27">
        <f t="shared" si="294"/>
        <v>0.46422714526211667</v>
      </c>
      <c r="AI883" s="27">
        <f t="shared" si="294"/>
        <v>0.4690226318356765</v>
      </c>
      <c r="AJ883" s="27">
        <f t="shared" si="294"/>
        <v>0.47429366824518704</v>
      </c>
      <c r="AK883" s="27">
        <f t="shared" si="294"/>
        <v>0.47952741685693195</v>
      </c>
      <c r="AL883" s="27">
        <f t="shared" si="294"/>
        <v>0.48527939773469708</v>
      </c>
      <c r="AM883" s="27">
        <f t="shared" si="294"/>
        <v>0.49086573686440554</v>
      </c>
      <c r="AN883" s="27">
        <f t="shared" si="294"/>
        <v>0.49729269914463614</v>
      </c>
      <c r="AO883" s="27">
        <f t="shared" si="294"/>
        <v>0.50378159674645628</v>
      </c>
      <c r="AP883" s="27">
        <f t="shared" si="294"/>
        <v>0.5104338973485637</v>
      </c>
      <c r="AQ883" s="27">
        <f t="shared" si="294"/>
        <v>0.5172822799722383</v>
      </c>
      <c r="AR883" s="27">
        <f t="shared" si="294"/>
        <v>0.52438990778857708</v>
      </c>
      <c r="AS883" s="27">
        <f t="shared" si="294"/>
        <v>0.53208566832594295</v>
      </c>
      <c r="AT883" s="27">
        <f t="shared" si="294"/>
        <v>0.53664257833202234</v>
      </c>
      <c r="AU883" s="27">
        <f t="shared" si="294"/>
        <v>0.54070846268586037</v>
      </c>
      <c r="AV883" s="27">
        <f t="shared" si="294"/>
        <v>0.54483540356476812</v>
      </c>
      <c r="AW883" s="27">
        <f t="shared" si="294"/>
        <v>0.54882490321762667</v>
      </c>
      <c r="AY883" s="79"/>
      <c r="AZ883" s="79"/>
    </row>
    <row r="884" spans="1:52" x14ac:dyDescent="0.25">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3.1337946187340607E-2</v>
      </c>
      <c r="T884" s="27">
        <f t="shared" si="295"/>
        <v>3.175432935392393E-2</v>
      </c>
      <c r="U884" s="27">
        <f t="shared" si="295"/>
        <v>3.2094345397392511E-2</v>
      </c>
      <c r="V884" s="27">
        <f t="shared" si="295"/>
        <v>3.2411685723468059E-2</v>
      </c>
      <c r="W884" s="27">
        <f t="shared" si="295"/>
        <v>3.2756062525921364E-2</v>
      </c>
      <c r="X884" s="27">
        <f t="shared" si="295"/>
        <v>3.3086567145618653E-2</v>
      </c>
      <c r="Y884" s="27">
        <f t="shared" si="295"/>
        <v>3.3369285720744657E-2</v>
      </c>
      <c r="Z884" s="27">
        <f t="shared" si="295"/>
        <v>3.3643015822168158E-2</v>
      </c>
      <c r="AA884" s="27">
        <f t="shared" si="295"/>
        <v>3.3915162002392259E-2</v>
      </c>
      <c r="AB884" s="27">
        <f t="shared" si="295"/>
        <v>3.426850592930511E-2</v>
      </c>
      <c r="AC884" s="27">
        <f t="shared" si="295"/>
        <v>3.4571941326316163E-2</v>
      </c>
      <c r="AD884" s="27">
        <f t="shared" si="295"/>
        <v>3.4936321195141687E-2</v>
      </c>
      <c r="AE884" s="27">
        <f t="shared" si="295"/>
        <v>3.5315209690811797E-2</v>
      </c>
      <c r="AF884" s="27">
        <f t="shared" si="295"/>
        <v>3.5763421133442296E-2</v>
      </c>
      <c r="AG884" s="27">
        <f t="shared" si="295"/>
        <v>3.6246449934470244E-2</v>
      </c>
      <c r="AH884" s="27">
        <f t="shared" si="295"/>
        <v>3.6624862991105026E-2</v>
      </c>
      <c r="AI884" s="27">
        <f t="shared" si="295"/>
        <v>3.7003199416548546E-2</v>
      </c>
      <c r="AJ884" s="27">
        <f t="shared" si="295"/>
        <v>3.7419054000430003E-2</v>
      </c>
      <c r="AK884" s="27">
        <f t="shared" si="295"/>
        <v>3.7831966790626288E-2</v>
      </c>
      <c r="AL884" s="27">
        <f t="shared" si="295"/>
        <v>3.8285765138537764E-2</v>
      </c>
      <c r="AM884" s="27">
        <f t="shared" si="295"/>
        <v>3.8726495301208239E-2</v>
      </c>
      <c r="AN884" s="27">
        <f t="shared" si="295"/>
        <v>3.9233545815950406E-2</v>
      </c>
      <c r="AO884" s="27">
        <f t="shared" si="295"/>
        <v>3.9745482672843564E-2</v>
      </c>
      <c r="AP884" s="27">
        <f t="shared" si="295"/>
        <v>4.0270311090600697E-2</v>
      </c>
      <c r="AQ884" s="27">
        <f t="shared" si="295"/>
        <v>4.081060925683809E-2</v>
      </c>
      <c r="AR884" s="27">
        <f t="shared" si="295"/>
        <v>4.1371360384000633E-2</v>
      </c>
      <c r="AS884" s="27">
        <f t="shared" si="295"/>
        <v>4.1978511814437201E-2</v>
      </c>
      <c r="AT884" s="27">
        <f t="shared" si="295"/>
        <v>4.2338025915107082E-2</v>
      </c>
      <c r="AU884" s="27">
        <f t="shared" si="295"/>
        <v>4.2658800904068366E-2</v>
      </c>
      <c r="AV884" s="27">
        <f t="shared" si="295"/>
        <v>4.2984392903168391E-2</v>
      </c>
      <c r="AW884" s="27">
        <f t="shared" si="295"/>
        <v>4.3299141576700839E-2</v>
      </c>
      <c r="AY884" s="79"/>
      <c r="AZ884" s="79"/>
    </row>
    <row r="885" spans="1:52" x14ac:dyDescent="0.25">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2.904903235556756E-4</v>
      </c>
      <c r="T885" s="27">
        <f t="shared" si="296"/>
        <v>2.943500302531358E-4</v>
      </c>
      <c r="U885" s="27">
        <f t="shared" si="296"/>
        <v>2.9750184402838601E-4</v>
      </c>
      <c r="V885" s="27">
        <f t="shared" si="296"/>
        <v>3.0044346290308388E-4</v>
      </c>
      <c r="W885" s="27">
        <f t="shared" si="296"/>
        <v>3.0363569918339701E-4</v>
      </c>
      <c r="X885" s="27">
        <f t="shared" si="296"/>
        <v>3.0669934583524099E-4</v>
      </c>
      <c r="Y885" s="27">
        <f t="shared" si="296"/>
        <v>3.0932003481953465E-4</v>
      </c>
      <c r="Z885" s="27">
        <f t="shared" si="296"/>
        <v>3.1185740422000813E-4</v>
      </c>
      <c r="AA885" s="27">
        <f t="shared" si="296"/>
        <v>3.1438009129959962E-4</v>
      </c>
      <c r="AB885" s="27">
        <f t="shared" si="296"/>
        <v>3.1765544926472413E-4</v>
      </c>
      <c r="AC885" s="27">
        <f t="shared" si="296"/>
        <v>3.204681749656698E-4</v>
      </c>
      <c r="AD885" s="27">
        <f t="shared" si="296"/>
        <v>3.238458317323107E-4</v>
      </c>
      <c r="AE885" s="27">
        <f t="shared" si="296"/>
        <v>3.2735797771152607E-4</v>
      </c>
      <c r="AF885" s="27">
        <f t="shared" si="296"/>
        <v>3.3151271989573738E-4</v>
      </c>
      <c r="AG885" s="27">
        <f t="shared" si="296"/>
        <v>3.3599020517376121E-4</v>
      </c>
      <c r="AH885" s="27">
        <f t="shared" si="296"/>
        <v>3.3949794402181424E-4</v>
      </c>
      <c r="AI885" s="27">
        <f t="shared" si="296"/>
        <v>3.4300497252913811E-4</v>
      </c>
      <c r="AJ885" s="27">
        <f t="shared" si="296"/>
        <v>3.4685977947473918E-4</v>
      </c>
      <c r="AK885" s="27">
        <f t="shared" si="296"/>
        <v>3.5068731716043639E-4</v>
      </c>
      <c r="AL885" s="27">
        <f t="shared" si="296"/>
        <v>3.5489384773923629E-4</v>
      </c>
      <c r="AM885" s="27">
        <f t="shared" si="296"/>
        <v>3.5897924142743565E-4</v>
      </c>
      <c r="AN885" s="27">
        <f t="shared" si="296"/>
        <v>3.6367939845770157E-4</v>
      </c>
      <c r="AO885" s="27">
        <f t="shared" si="296"/>
        <v>3.6842484994038506E-4</v>
      </c>
      <c r="AP885" s="27">
        <f t="shared" si="296"/>
        <v>3.7328980107579387E-4</v>
      </c>
      <c r="AQ885" s="27">
        <f t="shared" si="296"/>
        <v>3.7829815063988365E-4</v>
      </c>
      <c r="AR885" s="27">
        <f t="shared" si="296"/>
        <v>3.8349609103424995E-4</v>
      </c>
      <c r="AS885" s="27">
        <f t="shared" si="296"/>
        <v>3.8912414382432281E-4</v>
      </c>
      <c r="AT885" s="27">
        <f t="shared" si="296"/>
        <v>3.9245669685131744E-4</v>
      </c>
      <c r="AU885" s="27">
        <f t="shared" si="296"/>
        <v>3.9543015368779578E-4</v>
      </c>
      <c r="AV885" s="27">
        <f t="shared" si="296"/>
        <v>3.9844826229645466E-4</v>
      </c>
      <c r="AW885" s="27">
        <f t="shared" si="296"/>
        <v>4.013658575806695E-4</v>
      </c>
      <c r="AY885" s="79"/>
      <c r="AZ885" s="79"/>
    </row>
    <row r="886" spans="1:52" x14ac:dyDescent="0.25">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2.5629102547447703E-3</v>
      </c>
      <c r="T886" s="27">
        <f t="shared" si="297"/>
        <v>2.6123885311191328E-3</v>
      </c>
      <c r="U886" s="27">
        <f t="shared" si="297"/>
        <v>2.6381484081699708E-3</v>
      </c>
      <c r="V886" s="27">
        <f t="shared" si="297"/>
        <v>2.6558420076703468E-3</v>
      </c>
      <c r="W886" s="27">
        <f t="shared" si="297"/>
        <v>2.6779065868564743E-3</v>
      </c>
      <c r="X886" s="27">
        <f t="shared" si="297"/>
        <v>2.6942716911212052E-3</v>
      </c>
      <c r="Y886" s="27">
        <f t="shared" si="297"/>
        <v>2.7000715946421988E-3</v>
      </c>
      <c r="Z886" s="27">
        <f t="shared" si="297"/>
        <v>2.704975186950725E-3</v>
      </c>
      <c r="AA886" s="27">
        <f t="shared" si="297"/>
        <v>2.7108265667014262E-3</v>
      </c>
      <c r="AB886" s="27">
        <f t="shared" si="297"/>
        <v>2.7365425214591413E-3</v>
      </c>
      <c r="AC886" s="27">
        <f t="shared" si="297"/>
        <v>2.7518718016047751E-3</v>
      </c>
      <c r="AD886" s="27">
        <f t="shared" si="297"/>
        <v>2.7566638396338047E-3</v>
      </c>
      <c r="AE886" s="27">
        <f t="shared" si="297"/>
        <v>2.7626950654084182E-3</v>
      </c>
      <c r="AF886" s="27">
        <f t="shared" si="297"/>
        <v>2.781289252085413E-3</v>
      </c>
      <c r="AG886" s="27">
        <f t="shared" si="297"/>
        <v>2.8044129031273178E-3</v>
      </c>
      <c r="AH886" s="27">
        <f t="shared" si="297"/>
        <v>2.8037506369907924E-3</v>
      </c>
      <c r="AI886" s="27">
        <f t="shared" si="297"/>
        <v>2.8010511266193844E-3</v>
      </c>
      <c r="AJ886" s="27">
        <f t="shared" si="297"/>
        <v>2.8035156589741781E-3</v>
      </c>
      <c r="AK886" s="27">
        <f t="shared" si="297"/>
        <v>2.8031448320103743E-3</v>
      </c>
      <c r="AL886" s="27">
        <f t="shared" si="297"/>
        <v>2.8079593649657283E-3</v>
      </c>
      <c r="AM886" s="27">
        <f t="shared" si="297"/>
        <v>2.8079108993576316E-3</v>
      </c>
      <c r="AN886" s="27">
        <f t="shared" si="297"/>
        <v>2.8312016868573659E-3</v>
      </c>
      <c r="AO886" s="27">
        <f t="shared" si="297"/>
        <v>2.8529828127647709E-3</v>
      </c>
      <c r="AP886" s="27">
        <f t="shared" si="297"/>
        <v>2.8745704994950004E-3</v>
      </c>
      <c r="AQ886" s="27">
        <f t="shared" si="297"/>
        <v>2.8962863460866165E-3</v>
      </c>
      <c r="AR886" s="27">
        <f t="shared" si="297"/>
        <v>2.9187994411367726E-3</v>
      </c>
      <c r="AS886" s="27">
        <f t="shared" si="297"/>
        <v>2.9459270403864352E-3</v>
      </c>
      <c r="AT886" s="27">
        <f t="shared" si="297"/>
        <v>2.9324595471331349E-3</v>
      </c>
      <c r="AU886" s="27">
        <f t="shared" si="297"/>
        <v>2.9120229766328091E-3</v>
      </c>
      <c r="AV886" s="27">
        <f t="shared" si="297"/>
        <v>2.8913556321565432E-3</v>
      </c>
      <c r="AW886" s="27">
        <f t="shared" si="297"/>
        <v>2.8681853853054777E-3</v>
      </c>
      <c r="AY886" s="79"/>
      <c r="AZ886" s="79"/>
    </row>
    <row r="887" spans="1:52" x14ac:dyDescent="0.25">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1.2758183638787089E-2</v>
      </c>
      <c r="T887" s="27">
        <f t="shared" si="298"/>
        <v>1.3004486815008778E-2</v>
      </c>
      <c r="U887" s="27">
        <f t="shared" si="298"/>
        <v>1.3132719647710874E-2</v>
      </c>
      <c r="V887" s="27">
        <f t="shared" si="298"/>
        <v>1.3220798499180229E-2</v>
      </c>
      <c r="W887" s="27">
        <f t="shared" si="298"/>
        <v>1.3330636115479131E-2</v>
      </c>
      <c r="X887" s="27">
        <f t="shared" si="298"/>
        <v>1.3412101709169269E-2</v>
      </c>
      <c r="Y887" s="27">
        <f t="shared" si="298"/>
        <v>1.3440973665989099E-2</v>
      </c>
      <c r="Z887" s="27">
        <f t="shared" si="298"/>
        <v>1.346538377986105E-2</v>
      </c>
      <c r="AA887" s="27">
        <f t="shared" si="298"/>
        <v>1.3494511985681572E-2</v>
      </c>
      <c r="AB887" s="27">
        <f t="shared" si="298"/>
        <v>1.3622526172927604E-2</v>
      </c>
      <c r="AC887" s="27">
        <f t="shared" si="298"/>
        <v>1.3698835427528436E-2</v>
      </c>
      <c r="AD887" s="27">
        <f t="shared" si="298"/>
        <v>1.3722690223483628E-2</v>
      </c>
      <c r="AE887" s="27">
        <f t="shared" si="298"/>
        <v>1.3752713703961365E-2</v>
      </c>
      <c r="AF887" s="27">
        <f t="shared" si="298"/>
        <v>1.3845275684155478E-2</v>
      </c>
      <c r="AG887" s="27">
        <f t="shared" si="298"/>
        <v>1.3960385366925555E-2</v>
      </c>
      <c r="AH887" s="27">
        <f t="shared" si="298"/>
        <v>1.3957088601862521E-2</v>
      </c>
      <c r="AI887" s="27">
        <f t="shared" si="298"/>
        <v>1.3943650421969381E-2</v>
      </c>
      <c r="AJ887" s="27">
        <f t="shared" si="298"/>
        <v>1.395591887979305E-2</v>
      </c>
      <c r="AK887" s="27">
        <f t="shared" si="298"/>
        <v>1.3954072900795676E-2</v>
      </c>
      <c r="AL887" s="27">
        <f t="shared" si="298"/>
        <v>1.3978039676637978E-2</v>
      </c>
      <c r="AM887" s="27">
        <f t="shared" si="298"/>
        <v>1.3977798414530914E-2</v>
      </c>
      <c r="AN887" s="27">
        <f t="shared" si="298"/>
        <v>1.4093740103656964E-2</v>
      </c>
      <c r="AO887" s="27">
        <f t="shared" si="298"/>
        <v>1.4202166687721602E-2</v>
      </c>
      <c r="AP887" s="27">
        <f t="shared" si="298"/>
        <v>1.430963033032516E-2</v>
      </c>
      <c r="AQ887" s="27">
        <f t="shared" si="298"/>
        <v>1.4417731953538314E-2</v>
      </c>
      <c r="AR887" s="27">
        <f t="shared" si="298"/>
        <v>1.4529802284676759E-2</v>
      </c>
      <c r="AS887" s="27">
        <f t="shared" si="298"/>
        <v>1.4664843647231651E-2</v>
      </c>
      <c r="AT887" s="27">
        <f t="shared" si="298"/>
        <v>1.4597802379687599E-2</v>
      </c>
      <c r="AU887" s="27">
        <f t="shared" si="298"/>
        <v>1.4496069001038276E-2</v>
      </c>
      <c r="AV887" s="27">
        <f t="shared" si="298"/>
        <v>1.4393186828060855E-2</v>
      </c>
      <c r="AW887" s="27">
        <f t="shared" si="298"/>
        <v>1.4277845191054772E-2</v>
      </c>
      <c r="AY887" s="79"/>
      <c r="AZ887" s="79"/>
    </row>
    <row r="888" spans="1:52" x14ac:dyDescent="0.25">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0.17476418316081974</v>
      </c>
      <c r="O888" s="27">
        <f t="shared" si="299"/>
        <v>0.17840915017095654</v>
      </c>
      <c r="P888" s="27">
        <f t="shared" si="299"/>
        <v>0.18092055691117107</v>
      </c>
      <c r="Q888" s="27">
        <f t="shared" si="299"/>
        <v>0.18434967364231716</v>
      </c>
      <c r="R888" s="27">
        <f t="shared" si="299"/>
        <v>0.18794438918293385</v>
      </c>
      <c r="S888" s="27">
        <f t="shared" si="299"/>
        <v>0.17361452293400698</v>
      </c>
      <c r="T888" s="27">
        <f t="shared" si="299"/>
        <v>0.18122983234318238</v>
      </c>
      <c r="U888" s="27">
        <f t="shared" si="299"/>
        <v>0.18736569869016145</v>
      </c>
      <c r="V888" s="27">
        <f t="shared" si="299"/>
        <v>0.19304737892649457</v>
      </c>
      <c r="W888" s="27">
        <f t="shared" si="299"/>
        <v>0.19916394252628336</v>
      </c>
      <c r="X888" s="27">
        <f t="shared" si="299"/>
        <v>0.20497598185205718</v>
      </c>
      <c r="Y888" s="27">
        <f t="shared" si="299"/>
        <v>0.21008003786653304</v>
      </c>
      <c r="Z888" s="27">
        <f t="shared" si="299"/>
        <v>0.21519415807379266</v>
      </c>
      <c r="AA888" s="27">
        <f t="shared" si="299"/>
        <v>0.22046711318957019</v>
      </c>
      <c r="AB888" s="27">
        <f t="shared" si="299"/>
        <v>0.22747999362519944</v>
      </c>
      <c r="AC888" s="27">
        <f t="shared" si="299"/>
        <v>0.23377520748657318</v>
      </c>
      <c r="AD888" s="27">
        <f t="shared" si="299"/>
        <v>0.24194841701051853</v>
      </c>
      <c r="AE888" s="27">
        <f t="shared" si="299"/>
        <v>0.25053440423872092</v>
      </c>
      <c r="AF888" s="27">
        <f t="shared" si="299"/>
        <v>0.26062237101157232</v>
      </c>
      <c r="AG888" s="27">
        <f t="shared" si="299"/>
        <v>0.27157081601101718</v>
      </c>
      <c r="AH888" s="27">
        <f t="shared" si="299"/>
        <v>0.28061403432528592</v>
      </c>
      <c r="AI888" s="27">
        <f t="shared" si="299"/>
        <v>0.28978900234061006</v>
      </c>
      <c r="AJ888" s="27">
        <f t="shared" si="299"/>
        <v>0.29986479871060151</v>
      </c>
      <c r="AK888" s="27">
        <f t="shared" si="299"/>
        <v>0.3100339842687691</v>
      </c>
      <c r="AL888" s="27">
        <f t="shared" si="299"/>
        <v>0.321206589671512</v>
      </c>
      <c r="AM888" s="27">
        <f t="shared" si="299"/>
        <v>0.33228026882461004</v>
      </c>
      <c r="AN888" s="27">
        <f t="shared" si="299"/>
        <v>0.34448956687299959</v>
      </c>
      <c r="AO888" s="27">
        <f t="shared" si="299"/>
        <v>0.35696829991233459</v>
      </c>
      <c r="AP888" s="27">
        <f t="shared" si="299"/>
        <v>0.36989227584557205</v>
      </c>
      <c r="AQ888" s="27">
        <f t="shared" si="299"/>
        <v>0.38332536891436336</v>
      </c>
      <c r="AR888" s="27">
        <f t="shared" si="299"/>
        <v>0.39738501026664286</v>
      </c>
      <c r="AS888" s="27">
        <f t="shared" si="299"/>
        <v>0.41264183329899567</v>
      </c>
      <c r="AT888" s="27">
        <f t="shared" si="299"/>
        <v>0.42266450717711668</v>
      </c>
      <c r="AU888" s="27">
        <f t="shared" si="299"/>
        <v>0.43196158941660778</v>
      </c>
      <c r="AV888" s="27">
        <f t="shared" si="299"/>
        <v>0.44148739103649337</v>
      </c>
      <c r="AW888" s="27">
        <f t="shared" si="299"/>
        <v>0.45089587125553532</v>
      </c>
      <c r="AY888" s="79"/>
      <c r="AZ888" s="79"/>
    </row>
    <row r="889" spans="1:52" x14ac:dyDescent="0.25">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1.171883187565219E-4</v>
      </c>
      <c r="L889" s="27">
        <f t="shared" si="300"/>
        <v>1.1725168210757805E-4</v>
      </c>
      <c r="M889" s="27">
        <f t="shared" si="300"/>
        <v>1.1740318150277544E-4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1.1945208166397168E-4</v>
      </c>
      <c r="T889" s="27">
        <f t="shared" si="300"/>
        <v>1.1996589244916799E-4</v>
      </c>
      <c r="U889" s="27">
        <f t="shared" si="300"/>
        <v>1.2053453259501592E-4</v>
      </c>
      <c r="V889" s="27">
        <f t="shared" si="300"/>
        <v>1.2113119194780691E-4</v>
      </c>
      <c r="W889" s="27">
        <f t="shared" si="300"/>
        <v>1.2176155038943257E-4</v>
      </c>
      <c r="X889" s="27">
        <f t="shared" si="300"/>
        <v>1.2242164450013777E-4</v>
      </c>
      <c r="Y889" s="27">
        <f t="shared" si="300"/>
        <v>1.2303316997803725E-4</v>
      </c>
      <c r="Z889" s="27">
        <f t="shared" si="300"/>
        <v>1.2359567571233556E-4</v>
      </c>
      <c r="AA889" s="27">
        <f t="shared" si="300"/>
        <v>1.2410672884634127E-4</v>
      </c>
      <c r="AB889" s="27">
        <f t="shared" si="300"/>
        <v>1.2456935317880485E-4</v>
      </c>
      <c r="AC889" s="27">
        <f t="shared" si="300"/>
        <v>1.2497188029607037E-4</v>
      </c>
      <c r="AD889" s="27">
        <f t="shared" si="300"/>
        <v>1.2536989596586466E-4</v>
      </c>
      <c r="AE889" s="27">
        <f t="shared" si="300"/>
        <v>1.2575896751332969E-4</v>
      </c>
      <c r="AF889" s="27">
        <f t="shared" si="300"/>
        <v>1.261417763816356E-4</v>
      </c>
      <c r="AG889" s="27">
        <f t="shared" si="300"/>
        <v>1.2651484622650078E-4</v>
      </c>
      <c r="AH889" s="27">
        <f t="shared" si="300"/>
        <v>1.2686745922982584E-4</v>
      </c>
      <c r="AI889" s="27">
        <f t="shared" si="300"/>
        <v>1.2721208055263393E-4</v>
      </c>
      <c r="AJ889" s="27">
        <f t="shared" si="300"/>
        <v>1.2755050797833958E-4</v>
      </c>
      <c r="AK889" s="27">
        <f t="shared" si="300"/>
        <v>1.2787915025688418E-4</v>
      </c>
      <c r="AL889" s="27">
        <f t="shared" si="300"/>
        <v>1.2820031427030818E-4</v>
      </c>
      <c r="AM889" s="27">
        <f t="shared" si="300"/>
        <v>1.2850954378673365E-4</v>
      </c>
      <c r="AN889" s="27">
        <f t="shared" si="300"/>
        <v>1.2881344298730903E-4</v>
      </c>
      <c r="AO889" s="27">
        <f t="shared" si="300"/>
        <v>1.2910712424209542E-4</v>
      </c>
      <c r="AP889" s="27">
        <f t="shared" si="300"/>
        <v>1.2939055437105907E-4</v>
      </c>
      <c r="AQ889" s="27">
        <f t="shared" si="300"/>
        <v>1.2966334958227195E-4</v>
      </c>
      <c r="AR889" s="27">
        <f t="shared" si="300"/>
        <v>1.2992531849335335E-4</v>
      </c>
      <c r="AS889" s="27">
        <f t="shared" si="300"/>
        <v>1.3017961587308716E-4</v>
      </c>
      <c r="AT889" s="27">
        <f t="shared" si="300"/>
        <v>1.3040536097649709E-4</v>
      </c>
      <c r="AU889" s="27">
        <f t="shared" si="300"/>
        <v>1.3061661327960918E-4</v>
      </c>
      <c r="AV889" s="27">
        <f t="shared" si="300"/>
        <v>1.3081596944979545E-4</v>
      </c>
      <c r="AW889" s="27">
        <f t="shared" si="300"/>
        <v>1.3100193530910493E-4</v>
      </c>
      <c r="AY889" s="79"/>
      <c r="AZ889" s="79"/>
    </row>
    <row r="890" spans="1:52" x14ac:dyDescent="0.25">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8.0420661765993721E-4</v>
      </c>
      <c r="L890" s="27">
        <f t="shared" si="301"/>
        <v>8.046414496191049E-4</v>
      </c>
      <c r="M890" s="27">
        <f t="shared" si="301"/>
        <v>8.0568111652005558E-4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8.1974172500085462E-4</v>
      </c>
      <c r="T890" s="27">
        <f t="shared" si="301"/>
        <v>8.2326775931950064E-4</v>
      </c>
      <c r="U890" s="27">
        <f t="shared" si="301"/>
        <v>8.271700609585247E-4</v>
      </c>
      <c r="V890" s="27">
        <f t="shared" si="301"/>
        <v>8.3126464483083116E-4</v>
      </c>
      <c r="W890" s="27">
        <f t="shared" si="301"/>
        <v>8.3559048921218453E-4</v>
      </c>
      <c r="X890" s="27">
        <f t="shared" si="301"/>
        <v>8.4012039507430744E-4</v>
      </c>
      <c r="Y890" s="27">
        <f t="shared" si="301"/>
        <v>8.4431699795600083E-4</v>
      </c>
      <c r="Z890" s="27">
        <f t="shared" si="301"/>
        <v>8.4817720210257814E-4</v>
      </c>
      <c r="AA890" s="27">
        <f t="shared" si="301"/>
        <v>8.5168431199803744E-4</v>
      </c>
      <c r="AB890" s="27">
        <f t="shared" si="301"/>
        <v>8.5485907850723806E-4</v>
      </c>
      <c r="AC890" s="27">
        <f t="shared" si="301"/>
        <v>8.5762142696421239E-4</v>
      </c>
      <c r="AD890" s="27">
        <f t="shared" si="301"/>
        <v>8.6035281554438289E-4</v>
      </c>
      <c r="AE890" s="27">
        <f t="shared" si="301"/>
        <v>8.6302282494919974E-4</v>
      </c>
      <c r="AF890" s="27">
        <f t="shared" si="301"/>
        <v>8.6564985662315112E-4</v>
      </c>
      <c r="AG890" s="27">
        <f t="shared" si="301"/>
        <v>8.6821005410079634E-4</v>
      </c>
      <c r="AH890" s="27">
        <f t="shared" si="301"/>
        <v>8.7062986619261551E-4</v>
      </c>
      <c r="AI890" s="27">
        <f t="shared" si="301"/>
        <v>8.7299483525548607E-4</v>
      </c>
      <c r="AJ890" s="27">
        <f t="shared" si="301"/>
        <v>8.7531729860540019E-4</v>
      </c>
      <c r="AK890" s="27">
        <f t="shared" si="301"/>
        <v>8.7757261123427692E-4</v>
      </c>
      <c r="AL890" s="27">
        <f t="shared" si="301"/>
        <v>8.7977660415516207E-4</v>
      </c>
      <c r="AM890" s="27">
        <f t="shared" si="301"/>
        <v>8.8189869640909911E-4</v>
      </c>
      <c r="AN890" s="27">
        <f t="shared" si="301"/>
        <v>8.8398420928954304E-4</v>
      </c>
      <c r="AO890" s="27">
        <f t="shared" si="301"/>
        <v>8.859996013617906E-4</v>
      </c>
      <c r="AP890" s="27">
        <f t="shared" si="301"/>
        <v>8.8794464492735544E-4</v>
      </c>
      <c r="AQ890" s="27">
        <f t="shared" si="301"/>
        <v>8.8981670620830264E-4</v>
      </c>
      <c r="AR890" s="27">
        <f t="shared" si="301"/>
        <v>8.916144718401364E-4</v>
      </c>
      <c r="AS890" s="27">
        <f t="shared" si="301"/>
        <v>8.9335959147155959E-4</v>
      </c>
      <c r="AT890" s="27">
        <f t="shared" si="301"/>
        <v>8.9490877067297621E-4</v>
      </c>
      <c r="AU890" s="27">
        <f t="shared" si="301"/>
        <v>8.9635849281219089E-4</v>
      </c>
      <c r="AV890" s="27">
        <f t="shared" si="301"/>
        <v>8.9772657755848905E-4</v>
      </c>
      <c r="AW890" s="27">
        <f t="shared" si="301"/>
        <v>8.990027710929848E-4</v>
      </c>
      <c r="AY890" s="79"/>
      <c r="AZ890" s="79"/>
    </row>
    <row r="891" spans="1:52" x14ac:dyDescent="0.25">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1.5059853867070929E-5</v>
      </c>
      <c r="T891" s="27">
        <f t="shared" si="302"/>
        <v>1.5167124625631526E-5</v>
      </c>
      <c r="U891" s="27">
        <f t="shared" si="302"/>
        <v>1.5283284642477729E-5</v>
      </c>
      <c r="V891" s="27">
        <f t="shared" si="302"/>
        <v>1.5403277705574446E-5</v>
      </c>
      <c r="W891" s="27">
        <f t="shared" si="302"/>
        <v>1.5528250734118246E-5</v>
      </c>
      <c r="X891" s="27">
        <f t="shared" si="302"/>
        <v>1.5657505187360494E-5</v>
      </c>
      <c r="Y891" s="27">
        <f t="shared" si="302"/>
        <v>1.5776302669215045E-5</v>
      </c>
      <c r="Z891" s="27">
        <f t="shared" si="302"/>
        <v>1.5884699128932849E-5</v>
      </c>
      <c r="AA891" s="27">
        <f t="shared" si="302"/>
        <v>1.598236792184587E-5</v>
      </c>
      <c r="AB891" s="27">
        <f t="shared" si="302"/>
        <v>1.6070000497479039E-5</v>
      </c>
      <c r="AC891" s="27">
        <f t="shared" si="302"/>
        <v>1.6145524591945034E-5</v>
      </c>
      <c r="AD891" s="27">
        <f t="shared" si="302"/>
        <v>1.6219442580938144E-5</v>
      </c>
      <c r="AE891" s="27">
        <f t="shared" si="302"/>
        <v>1.6290975743204122E-5</v>
      </c>
      <c r="AF891" s="27">
        <f t="shared" si="302"/>
        <v>1.6360671671875951E-5</v>
      </c>
      <c r="AG891" s="27">
        <f t="shared" si="302"/>
        <v>1.6427926876189465E-5</v>
      </c>
      <c r="AH891" s="27">
        <f t="shared" si="302"/>
        <v>1.6490797561748879E-5</v>
      </c>
      <c r="AI891" s="27">
        <f t="shared" si="302"/>
        <v>1.6551640518648345E-5</v>
      </c>
      <c r="AJ891" s="27">
        <f t="shared" si="302"/>
        <v>1.6610822596898277E-5</v>
      </c>
      <c r="AK891" s="27">
        <f t="shared" si="302"/>
        <v>1.6667712669704048E-5</v>
      </c>
      <c r="AL891" s="27">
        <f t="shared" si="302"/>
        <v>1.6722767389990501E-5</v>
      </c>
      <c r="AM891" s="27">
        <f t="shared" si="302"/>
        <v>1.6775196463174171E-5</v>
      </c>
      <c r="AN891" s="27">
        <f t="shared" si="302"/>
        <v>1.6826241109997634E-5</v>
      </c>
      <c r="AO891" s="27">
        <f t="shared" si="302"/>
        <v>1.6875029537007162E-5</v>
      </c>
      <c r="AP891" s="27">
        <f t="shared" si="302"/>
        <v>1.6921581513240172E-5</v>
      </c>
      <c r="AQ891" s="27">
        <f t="shared" si="302"/>
        <v>1.6965851524050945E-5</v>
      </c>
      <c r="AR891" s="27">
        <f t="shared" si="302"/>
        <v>1.7007828281763253E-5</v>
      </c>
      <c r="AS891" s="27">
        <f t="shared" si="302"/>
        <v>1.7048107740674831E-5</v>
      </c>
      <c r="AT891" s="27">
        <f t="shared" si="302"/>
        <v>1.7082919504257796E-5</v>
      </c>
      <c r="AU891" s="27">
        <f t="shared" si="302"/>
        <v>1.7114846774541831E-5</v>
      </c>
      <c r="AV891" s="27">
        <f t="shared" si="302"/>
        <v>1.7144381767875482E-5</v>
      </c>
      <c r="AW891" s="27">
        <f t="shared" si="302"/>
        <v>1.7171274019271092E-5</v>
      </c>
      <c r="AY891" s="79"/>
      <c r="AZ891" s="79"/>
    </row>
    <row r="892" spans="1:52" x14ac:dyDescent="0.25">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1.5056556116759298E-3</v>
      </c>
      <c r="Q892" s="27">
        <f t="shared" si="303"/>
        <v>1.5149984613639169E-3</v>
      </c>
      <c r="R892" s="27">
        <f t="shared" si="303"/>
        <v>1.5249659674490626E-3</v>
      </c>
      <c r="S892" s="27">
        <f t="shared" si="303"/>
        <v>1.5322077690529017E-3</v>
      </c>
      <c r="T892" s="27">
        <f t="shared" si="303"/>
        <v>1.5431216259275771E-3</v>
      </c>
      <c r="U892" s="27">
        <f t="shared" si="303"/>
        <v>1.554939886704611E-3</v>
      </c>
      <c r="V892" s="27">
        <f t="shared" si="303"/>
        <v>1.567148126248771E-3</v>
      </c>
      <c r="W892" s="27">
        <f t="shared" si="303"/>
        <v>1.5798630335079687E-3</v>
      </c>
      <c r="X892" s="27">
        <f t="shared" si="303"/>
        <v>1.5930135381005462E-3</v>
      </c>
      <c r="Y892" s="27">
        <f t="shared" si="303"/>
        <v>1.6051001377613478E-3</v>
      </c>
      <c r="Z892" s="27">
        <f t="shared" si="303"/>
        <v>1.6161285248349172E-3</v>
      </c>
      <c r="AA892" s="27">
        <f t="shared" si="303"/>
        <v>1.6260654660971801E-3</v>
      </c>
      <c r="AB892" s="27">
        <f t="shared" si="303"/>
        <v>1.6349813104601094E-3</v>
      </c>
      <c r="AC892" s="27">
        <f t="shared" si="303"/>
        <v>1.6426652232864149E-3</v>
      </c>
      <c r="AD892" s="27">
        <f t="shared" si="303"/>
        <v>1.6501857289970086E-3</v>
      </c>
      <c r="AE892" s="27">
        <f t="shared" si="303"/>
        <v>1.6574635995484953E-3</v>
      </c>
      <c r="AF892" s="27">
        <f t="shared" si="303"/>
        <v>1.6645545477293293E-3</v>
      </c>
      <c r="AG892" s="27">
        <f t="shared" si="303"/>
        <v>1.6713971736583722E-3</v>
      </c>
      <c r="AH892" s="27">
        <f t="shared" si="303"/>
        <v>1.6777937133399721E-3</v>
      </c>
      <c r="AI892" s="27">
        <f t="shared" si="303"/>
        <v>1.683983949452246E-3</v>
      </c>
      <c r="AJ892" s="27">
        <f t="shared" si="303"/>
        <v>1.6900052057594883E-3</v>
      </c>
      <c r="AK892" s="27">
        <f t="shared" si="303"/>
        <v>1.6957932706573547E-3</v>
      </c>
      <c r="AL892" s="27">
        <f t="shared" si="303"/>
        <v>1.7013946045673987E-3</v>
      </c>
      <c r="AM892" s="27">
        <f t="shared" si="303"/>
        <v>1.7067288019616985E-3</v>
      </c>
      <c r="AN892" s="27">
        <f t="shared" si="303"/>
        <v>1.71192214614165E-3</v>
      </c>
      <c r="AO892" s="27">
        <f t="shared" si="303"/>
        <v>1.716885939785579E-3</v>
      </c>
      <c r="AP892" s="27">
        <f t="shared" si="303"/>
        <v>1.7216221942192923E-3</v>
      </c>
      <c r="AQ892" s="27">
        <f t="shared" si="303"/>
        <v>1.7261262787276175E-3</v>
      </c>
      <c r="AR892" s="27">
        <f t="shared" si="303"/>
        <v>1.7303970448887078E-3</v>
      </c>
      <c r="AS892" s="27">
        <f t="shared" si="303"/>
        <v>1.7344951258144805E-3</v>
      </c>
      <c r="AT892" s="27">
        <f t="shared" si="303"/>
        <v>1.7380369167964555E-3</v>
      </c>
      <c r="AU892" s="27">
        <f t="shared" si="303"/>
        <v>1.7412852359372415E-3</v>
      </c>
      <c r="AV892" s="27">
        <f t="shared" si="303"/>
        <v>1.7442901619241858E-3</v>
      </c>
      <c r="AW892" s="27">
        <f t="shared" si="303"/>
        <v>1.7470262121461449E-3</v>
      </c>
      <c r="AY892" s="79"/>
      <c r="AZ892" s="79"/>
    </row>
    <row r="893" spans="1:52" x14ac:dyDescent="0.25">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5">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5">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0.12233950618032063</v>
      </c>
      <c r="R895" s="27">
        <f t="shared" si="306"/>
        <v>0.12056837226162823</v>
      </c>
      <c r="S895" s="27">
        <f t="shared" si="306"/>
        <v>0.10749993250765247</v>
      </c>
      <c r="T895" s="27">
        <f t="shared" si="306"/>
        <v>0.10909460476481191</v>
      </c>
      <c r="U895" s="27">
        <f t="shared" si="306"/>
        <v>0.10967897190302667</v>
      </c>
      <c r="V895" s="27">
        <f t="shared" si="306"/>
        <v>0.10993607646040858</v>
      </c>
      <c r="W895" s="27">
        <f t="shared" si="306"/>
        <v>0.11039656933692092</v>
      </c>
      <c r="X895" s="27">
        <f t="shared" si="306"/>
        <v>0.11062930408961913</v>
      </c>
      <c r="Y895" s="27">
        <f t="shared" si="306"/>
        <v>0.11044894472785742</v>
      </c>
      <c r="Z895" s="27">
        <f t="shared" si="306"/>
        <v>0.11026722170212108</v>
      </c>
      <c r="AA895" s="27">
        <f t="shared" si="306"/>
        <v>0.11016137280346233</v>
      </c>
      <c r="AB895" s="27">
        <f t="shared" si="306"/>
        <v>0.11093231987781835</v>
      </c>
      <c r="AC895" s="27">
        <f t="shared" si="306"/>
        <v>0.11129462358625096</v>
      </c>
      <c r="AD895" s="27">
        <f t="shared" si="306"/>
        <v>0.11221759192072639</v>
      </c>
      <c r="AE895" s="27">
        <f t="shared" si="306"/>
        <v>0.11324767647428659</v>
      </c>
      <c r="AF895" s="27">
        <f t="shared" si="306"/>
        <v>0.11487834124486472</v>
      </c>
      <c r="AG895" s="27">
        <f t="shared" si="306"/>
        <v>0.11677360265456475</v>
      </c>
      <c r="AH895" s="27">
        <f t="shared" si="306"/>
        <v>0.11769292685587922</v>
      </c>
      <c r="AI895" s="27">
        <f t="shared" si="306"/>
        <v>0.11857685478458881</v>
      </c>
      <c r="AJ895" s="27">
        <f t="shared" si="306"/>
        <v>0.1197479550652055</v>
      </c>
      <c r="AK895" s="27">
        <f t="shared" si="306"/>
        <v>0.12085246107990889</v>
      </c>
      <c r="AL895" s="27">
        <f t="shared" si="306"/>
        <v>0.12225601493093669</v>
      </c>
      <c r="AM895" s="27">
        <f t="shared" si="306"/>
        <v>0.12350409916269037</v>
      </c>
      <c r="AN895" s="27">
        <f t="shared" si="306"/>
        <v>0.12523827638032828</v>
      </c>
      <c r="AO895" s="27">
        <f t="shared" si="306"/>
        <v>0.12694922306936196</v>
      </c>
      <c r="AP895" s="27">
        <f t="shared" si="306"/>
        <v>0.12869906094221986</v>
      </c>
      <c r="AQ895" s="27">
        <f t="shared" si="306"/>
        <v>0.1305043942582346</v>
      </c>
      <c r="AR895" s="27">
        <f t="shared" si="306"/>
        <v>0.13239884504080182</v>
      </c>
      <c r="AS895" s="27">
        <f t="shared" si="306"/>
        <v>0.13456730614075865</v>
      </c>
      <c r="AT895" s="27">
        <f t="shared" si="306"/>
        <v>0.13483756735248184</v>
      </c>
      <c r="AU895" s="27">
        <f t="shared" si="306"/>
        <v>0.1348033826746983</v>
      </c>
      <c r="AV895" s="27">
        <f t="shared" si="306"/>
        <v>0.13478775889442043</v>
      </c>
      <c r="AW895" s="27">
        <f t="shared" si="306"/>
        <v>0.13467936527133467</v>
      </c>
      <c r="AY895" s="79"/>
      <c r="AZ895" s="79"/>
    </row>
    <row r="896" spans="1:52" x14ac:dyDescent="0.25">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1.2355059245839611E-2</v>
      </c>
      <c r="P896" s="27">
        <f t="shared" si="307"/>
        <v>1.2094642930917434E-2</v>
      </c>
      <c r="Q896" s="27">
        <f t="shared" si="307"/>
        <v>1.1905551806853844E-2</v>
      </c>
      <c r="R896" s="27">
        <f t="shared" si="307"/>
        <v>1.1733192711380727E-2</v>
      </c>
      <c r="S896" s="27">
        <f t="shared" si="307"/>
        <v>1.0461428655897439E-2</v>
      </c>
      <c r="T896" s="27">
        <f t="shared" si="307"/>
        <v>1.0616615265401821E-2</v>
      </c>
      <c r="U896" s="27">
        <f t="shared" si="307"/>
        <v>1.0673483348782705E-2</v>
      </c>
      <c r="V896" s="27">
        <f t="shared" si="307"/>
        <v>1.0698503652716063E-2</v>
      </c>
      <c r="W896" s="27">
        <f t="shared" si="307"/>
        <v>1.0743316828518201E-2</v>
      </c>
      <c r="X896" s="27">
        <f t="shared" si="307"/>
        <v>1.0765965568422542E-2</v>
      </c>
      <c r="Y896" s="27">
        <f t="shared" si="307"/>
        <v>1.0748413775119234E-2</v>
      </c>
      <c r="Z896" s="27">
        <f t="shared" si="307"/>
        <v>1.0730729275933722E-2</v>
      </c>
      <c r="AA896" s="27">
        <f t="shared" si="307"/>
        <v>1.0720428518753761E-2</v>
      </c>
      <c r="AB896" s="27">
        <f t="shared" si="307"/>
        <v>1.0795453754841925E-2</v>
      </c>
      <c r="AC896" s="27">
        <f t="shared" si="307"/>
        <v>1.0830711585327214E-2</v>
      </c>
      <c r="AD896" s="27">
        <f t="shared" si="307"/>
        <v>1.0920530873186578E-2</v>
      </c>
      <c r="AE896" s="27">
        <f t="shared" si="307"/>
        <v>1.1020774248370509E-2</v>
      </c>
      <c r="AF896" s="27">
        <f t="shared" si="307"/>
        <v>1.1179463493667238E-2</v>
      </c>
      <c r="AG896" s="27">
        <f t="shared" si="307"/>
        <v>1.1363902139900257E-2</v>
      </c>
      <c r="AH896" s="27">
        <f t="shared" si="307"/>
        <v>1.1453366796475805E-2</v>
      </c>
      <c r="AI896" s="27">
        <f t="shared" si="307"/>
        <v>1.1539386840837152E-2</v>
      </c>
      <c r="AJ896" s="27">
        <f t="shared" si="307"/>
        <v>1.1653353256897004E-2</v>
      </c>
      <c r="AK896" s="27">
        <f t="shared" si="307"/>
        <v>1.1760839006918352E-2</v>
      </c>
      <c r="AL896" s="27">
        <f t="shared" si="307"/>
        <v>1.1897426799438055E-2</v>
      </c>
      <c r="AM896" s="27">
        <f t="shared" si="307"/>
        <v>1.2018884960782591E-2</v>
      </c>
      <c r="AN896" s="27">
        <f t="shared" si="307"/>
        <v>1.2187647589891319E-2</v>
      </c>
      <c r="AO896" s="27">
        <f t="shared" si="307"/>
        <v>1.2354149524393423E-2</v>
      </c>
      <c r="AP896" s="27">
        <f t="shared" si="307"/>
        <v>1.2524436180759343E-2</v>
      </c>
      <c r="AQ896" s="27">
        <f t="shared" si="307"/>
        <v>1.2700123413718845E-2</v>
      </c>
      <c r="AR896" s="27">
        <f t="shared" si="307"/>
        <v>1.2884483173224048E-2</v>
      </c>
      <c r="AS896" s="27">
        <f t="shared" si="307"/>
        <v>1.3095508432134534E-2</v>
      </c>
      <c r="AT896" s="27">
        <f t="shared" si="307"/>
        <v>1.3121809084785618E-2</v>
      </c>
      <c r="AU896" s="27">
        <f t="shared" si="307"/>
        <v>1.3118482379741109E-2</v>
      </c>
      <c r="AV896" s="27">
        <f t="shared" si="307"/>
        <v>1.3116961940993847E-2</v>
      </c>
      <c r="AW896" s="27">
        <f t="shared" si="307"/>
        <v>1.3106413542234763E-2</v>
      </c>
      <c r="AY896" s="79"/>
      <c r="AZ896" s="79"/>
    </row>
    <row r="897" spans="1:52" x14ac:dyDescent="0.25">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6.5763803942104529E-2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7.1969839340941866E-2</v>
      </c>
      <c r="S897" s="27">
        <f t="shared" si="308"/>
        <v>6.9069905475160995E-2</v>
      </c>
      <c r="T897" s="27">
        <f t="shared" si="308"/>
        <v>7.1030076379784493E-2</v>
      </c>
      <c r="U897" s="27">
        <f t="shared" si="308"/>
        <v>7.2686290115573982E-2</v>
      </c>
      <c r="V897" s="27">
        <f t="shared" si="308"/>
        <v>7.4246555552348034E-2</v>
      </c>
      <c r="W897" s="27">
        <f t="shared" si="308"/>
        <v>7.5899896451039159E-2</v>
      </c>
      <c r="X897" s="27">
        <f t="shared" si="308"/>
        <v>7.7490807110569715E-2</v>
      </c>
      <c r="Y897" s="27">
        <f t="shared" si="308"/>
        <v>7.8907267467113157E-2</v>
      </c>
      <c r="Z897" s="27">
        <f t="shared" si="308"/>
        <v>8.0298980848646132E-2</v>
      </c>
      <c r="AA897" s="27">
        <f t="shared" si="308"/>
        <v>8.1695750254575622E-2</v>
      </c>
      <c r="AB897" s="27">
        <f t="shared" si="308"/>
        <v>8.3424117314487733E-2</v>
      </c>
      <c r="AC897" s="27">
        <f t="shared" si="308"/>
        <v>8.4971949551581563E-2</v>
      </c>
      <c r="AD897" s="27">
        <f t="shared" si="308"/>
        <v>8.6763717936872528E-2</v>
      </c>
      <c r="AE897" s="27">
        <f t="shared" si="308"/>
        <v>8.8618155554364086E-2</v>
      </c>
      <c r="AF897" s="27">
        <f t="shared" si="308"/>
        <v>9.0755656410270003E-2</v>
      </c>
      <c r="AG897" s="27">
        <f t="shared" si="308"/>
        <v>9.304148299805591E-2</v>
      </c>
      <c r="AH897" s="27">
        <f t="shared" si="308"/>
        <v>9.4915533397556248E-2</v>
      </c>
      <c r="AI897" s="27">
        <f t="shared" si="308"/>
        <v>9.6794552851364055E-2</v>
      </c>
      <c r="AJ897" s="27">
        <f t="shared" si="308"/>
        <v>9.8831584226043614E-2</v>
      </c>
      <c r="AK897" s="27">
        <f t="shared" si="308"/>
        <v>0.10086365040438827</v>
      </c>
      <c r="AL897" s="27">
        <f t="shared" si="308"/>
        <v>0.10307024501965835</v>
      </c>
      <c r="AM897" s="27">
        <f t="shared" si="308"/>
        <v>0.10523180998629976</v>
      </c>
      <c r="AN897" s="27">
        <f t="shared" si="308"/>
        <v>0.10767470905586386</v>
      </c>
      <c r="AO897" s="27">
        <f t="shared" si="308"/>
        <v>0.11014787634096397</v>
      </c>
      <c r="AP897" s="27">
        <f t="shared" si="308"/>
        <v>0.11268488022429619</v>
      </c>
      <c r="AQ897" s="27">
        <f t="shared" si="308"/>
        <v>0.11529712187773757</v>
      </c>
      <c r="AR897" s="27">
        <f t="shared" si="308"/>
        <v>0.11800616785450584</v>
      </c>
      <c r="AS897" s="27">
        <f t="shared" si="308"/>
        <v>0.12092114824539603</v>
      </c>
      <c r="AT897" s="27">
        <f t="shared" si="308"/>
        <v>0.12280790074300332</v>
      </c>
      <c r="AU897" s="27">
        <f t="shared" si="308"/>
        <v>0.12453769793597573</v>
      </c>
      <c r="AV897" s="27">
        <f t="shared" si="308"/>
        <v>0.12629345508606429</v>
      </c>
      <c r="AW897" s="27">
        <f t="shared" si="308"/>
        <v>0.12800911050424035</v>
      </c>
      <c r="AY897" s="79"/>
      <c r="AZ897" s="79"/>
    </row>
    <row r="898" spans="1:52" x14ac:dyDescent="0.25">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0.32172327535887091</v>
      </c>
      <c r="P898" s="27">
        <f t="shared" si="309"/>
        <v>0.31753924052538912</v>
      </c>
      <c r="Q898" s="27">
        <f t="shared" si="309"/>
        <v>0.31577785743754244</v>
      </c>
      <c r="R898" s="27">
        <f t="shared" si="309"/>
        <v>0.31441607582114939</v>
      </c>
      <c r="S898" s="27">
        <f t="shared" si="309"/>
        <v>0.26927747691303766</v>
      </c>
      <c r="T898" s="27">
        <f t="shared" si="309"/>
        <v>0.28013919169410711</v>
      </c>
      <c r="U898" s="27">
        <f t="shared" si="309"/>
        <v>0.28707035676242876</v>
      </c>
      <c r="V898" s="27">
        <f t="shared" si="309"/>
        <v>0.29273066081611399</v>
      </c>
      <c r="W898" s="27">
        <f t="shared" si="309"/>
        <v>0.29923497122681597</v>
      </c>
      <c r="X898" s="27">
        <f t="shared" si="309"/>
        <v>0.30483844983416553</v>
      </c>
      <c r="Y898" s="27">
        <f t="shared" si="309"/>
        <v>0.30888309056067237</v>
      </c>
      <c r="Z898" s="27">
        <f t="shared" si="309"/>
        <v>0.31305870720689966</v>
      </c>
      <c r="AA898" s="27">
        <f t="shared" si="309"/>
        <v>0.31770528341597637</v>
      </c>
      <c r="AB898" s="27">
        <f t="shared" si="309"/>
        <v>0.32633238923067143</v>
      </c>
      <c r="AC898" s="27">
        <f t="shared" si="309"/>
        <v>0.33342204428164046</v>
      </c>
      <c r="AD898" s="27">
        <f t="shared" si="309"/>
        <v>0.34314648473623283</v>
      </c>
      <c r="AE898" s="27">
        <f t="shared" si="309"/>
        <v>0.35355495419934724</v>
      </c>
      <c r="AF898" s="27">
        <f t="shared" si="309"/>
        <v>0.36693521225104381</v>
      </c>
      <c r="AG898" s="27">
        <f t="shared" si="309"/>
        <v>0.38183998181822304</v>
      </c>
      <c r="AH898" s="27">
        <f t="shared" si="309"/>
        <v>0.39249224596513771</v>
      </c>
      <c r="AI898" s="27">
        <f t="shared" si="309"/>
        <v>0.403192611084571</v>
      </c>
      <c r="AJ898" s="27">
        <f t="shared" si="309"/>
        <v>0.41549731026617959</v>
      </c>
      <c r="AK898" s="27">
        <f t="shared" si="309"/>
        <v>0.42773887618987877</v>
      </c>
      <c r="AL898" s="27">
        <f t="shared" si="309"/>
        <v>0.44172128269010674</v>
      </c>
      <c r="AM898" s="27">
        <f t="shared" si="309"/>
        <v>0.45523265445104122</v>
      </c>
      <c r="AN898" s="27">
        <f t="shared" si="309"/>
        <v>0.47150326475822557</v>
      </c>
      <c r="AO898" s="27">
        <f t="shared" si="309"/>
        <v>0.48801993484338602</v>
      </c>
      <c r="AP898" s="27">
        <f t="shared" si="309"/>
        <v>0.5051118283717444</v>
      </c>
      <c r="AQ898" s="27">
        <f t="shared" si="309"/>
        <v>0.52288503097279992</v>
      </c>
      <c r="AR898" s="27">
        <f t="shared" si="309"/>
        <v>0.54154158244862627</v>
      </c>
      <c r="AS898" s="27">
        <f t="shared" si="309"/>
        <v>0.56210797467081697</v>
      </c>
      <c r="AT898" s="27">
        <f t="shared" si="309"/>
        <v>0.57275616434258303</v>
      </c>
      <c r="AU898" s="27">
        <f t="shared" si="309"/>
        <v>0.5819372316343443</v>
      </c>
      <c r="AV898" s="27">
        <f t="shared" si="309"/>
        <v>0.59140814115405727</v>
      </c>
      <c r="AW898" s="27">
        <f t="shared" si="309"/>
        <v>0.60054550095364956</v>
      </c>
      <c r="AY898" s="79"/>
      <c r="AZ898" s="79"/>
    </row>
    <row r="899" spans="1:52" x14ac:dyDescent="0.25">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8.9462716962405986E-2</v>
      </c>
      <c r="T899" s="27">
        <f t="shared" si="310"/>
        <v>9.0651396308437951E-2</v>
      </c>
      <c r="U899" s="27">
        <f t="shared" si="310"/>
        <v>9.1622064867176986E-2</v>
      </c>
      <c r="V899" s="27">
        <f t="shared" si="310"/>
        <v>9.2527999404262984E-2</v>
      </c>
      <c r="W899" s="27">
        <f t="shared" si="310"/>
        <v>9.3511116939219485E-2</v>
      </c>
      <c r="X899" s="27">
        <f t="shared" si="310"/>
        <v>9.4454632543911218E-2</v>
      </c>
      <c r="Y899" s="27">
        <f t="shared" si="310"/>
        <v>9.5261729847458523E-2</v>
      </c>
      <c r="Z899" s="27">
        <f t="shared" si="310"/>
        <v>9.6043167100600346E-2</v>
      </c>
      <c r="AA899" s="27">
        <f t="shared" si="310"/>
        <v>9.6820082618555486E-2</v>
      </c>
      <c r="AB899" s="27">
        <f t="shared" si="310"/>
        <v>9.7828799256679019E-2</v>
      </c>
      <c r="AC899" s="27">
        <f t="shared" si="310"/>
        <v>9.8695038380228889E-2</v>
      </c>
      <c r="AD899" s="27">
        <f t="shared" si="310"/>
        <v>9.9735260125350944E-2</v>
      </c>
      <c r="AE899" s="27">
        <f t="shared" si="310"/>
        <v>0.10081690070402227</v>
      </c>
      <c r="AF899" s="27">
        <f t="shared" si="310"/>
        <v>0.10209644254737262</v>
      </c>
      <c r="AG899" s="27">
        <f t="shared" si="310"/>
        <v>0.1034753800390871</v>
      </c>
      <c r="AH899" s="27">
        <f t="shared" si="310"/>
        <v>0.10455566334732354</v>
      </c>
      <c r="AI899" s="27">
        <f t="shared" si="310"/>
        <v>0.10563572789091812</v>
      </c>
      <c r="AJ899" s="27">
        <f t="shared" si="310"/>
        <v>0.10682289825342051</v>
      </c>
      <c r="AK899" s="27">
        <f t="shared" si="310"/>
        <v>0.10800167046327296</v>
      </c>
      <c r="AL899" s="27">
        <f t="shared" si="310"/>
        <v>0.10929716165195881</v>
      </c>
      <c r="AM899" s="27">
        <f t="shared" si="310"/>
        <v>0.11055534614063188</v>
      </c>
      <c r="AN899" s="27">
        <f t="shared" si="310"/>
        <v>0.11200286016771083</v>
      </c>
      <c r="AO899" s="27">
        <f t="shared" si="310"/>
        <v>0.11346432359154421</v>
      </c>
      <c r="AP899" s="27">
        <f t="shared" si="310"/>
        <v>0.11496258949291976</v>
      </c>
      <c r="AQ899" s="27">
        <f t="shared" si="310"/>
        <v>0.11650501801176535</v>
      </c>
      <c r="AR899" s="27">
        <f t="shared" si="310"/>
        <v>0.11810583508751735</v>
      </c>
      <c r="AS899" s="27">
        <f t="shared" si="310"/>
        <v>0.119839114487825</v>
      </c>
      <c r="AT899" s="27">
        <f t="shared" si="310"/>
        <v>0.1208654455702753</v>
      </c>
      <c r="AU899" s="27">
        <f t="shared" si="310"/>
        <v>0.12178118528960818</v>
      </c>
      <c r="AV899" s="27">
        <f t="shared" si="310"/>
        <v>0.12271067647855134</v>
      </c>
      <c r="AW899" s="27">
        <f t="shared" si="310"/>
        <v>0.12360921243640238</v>
      </c>
      <c r="AY899" s="79"/>
      <c r="AZ899" s="79"/>
    </row>
    <row r="900" spans="1:52" x14ac:dyDescent="0.25">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2.7015470851155701E-2</v>
      </c>
      <c r="T900" s="27">
        <f t="shared" si="311"/>
        <v>2.7374421856830977E-2</v>
      </c>
      <c r="U900" s="27">
        <f t="shared" si="311"/>
        <v>2.7667539135683199E-2</v>
      </c>
      <c r="V900" s="27">
        <f t="shared" si="311"/>
        <v>2.7941108382300052E-2</v>
      </c>
      <c r="W900" s="27">
        <f t="shared" si="311"/>
        <v>2.8237984936139111E-2</v>
      </c>
      <c r="X900" s="27">
        <f t="shared" si="311"/>
        <v>2.8522902711740218E-2</v>
      </c>
      <c r="Y900" s="27">
        <f t="shared" si="311"/>
        <v>2.8766625621331601E-2</v>
      </c>
      <c r="Z900" s="27">
        <f t="shared" si="311"/>
        <v>2.9002599846696699E-2</v>
      </c>
      <c r="AA900" s="27">
        <f t="shared" si="311"/>
        <v>2.9237208622751944E-2</v>
      </c>
      <c r="AB900" s="27">
        <f t="shared" si="311"/>
        <v>2.9541815456297509E-2</v>
      </c>
      <c r="AC900" s="27">
        <f t="shared" si="311"/>
        <v>2.9803397695100139E-2</v>
      </c>
      <c r="AD900" s="27">
        <f t="shared" si="311"/>
        <v>3.011751827167387E-2</v>
      </c>
      <c r="AE900" s="27">
        <f t="shared" si="311"/>
        <v>3.0444146285182588E-2</v>
      </c>
      <c r="AF900" s="27">
        <f t="shared" si="311"/>
        <v>3.0830535459864049E-2</v>
      </c>
      <c r="AG900" s="27">
        <f t="shared" si="311"/>
        <v>3.1246939598681252E-2</v>
      </c>
      <c r="AH900" s="27">
        <f t="shared" si="311"/>
        <v>3.1573157750952617E-2</v>
      </c>
      <c r="AI900" s="27">
        <f t="shared" si="311"/>
        <v>3.18993098418522E-2</v>
      </c>
      <c r="AJ900" s="27">
        <f t="shared" si="311"/>
        <v>3.2257805172784482E-2</v>
      </c>
      <c r="AK900" s="27">
        <f t="shared" si="311"/>
        <v>3.2613764474677835E-2</v>
      </c>
      <c r="AL900" s="27">
        <f t="shared" si="311"/>
        <v>3.3004969947015315E-2</v>
      </c>
      <c r="AM900" s="27">
        <f t="shared" si="311"/>
        <v>3.3384909742420886E-2</v>
      </c>
      <c r="AN900" s="27">
        <f t="shared" si="311"/>
        <v>3.3822022255129661E-2</v>
      </c>
      <c r="AO900" s="27">
        <f t="shared" si="311"/>
        <v>3.4263347131761691E-2</v>
      </c>
      <c r="AP900" s="27">
        <f t="shared" si="311"/>
        <v>3.471578542293164E-2</v>
      </c>
      <c r="AQ900" s="27">
        <f t="shared" si="311"/>
        <v>3.5181559704170771E-2</v>
      </c>
      <c r="AR900" s="27">
        <f t="shared" si="311"/>
        <v>3.5664965848276414E-2</v>
      </c>
      <c r="AS900" s="27">
        <f t="shared" si="311"/>
        <v>3.6188372253825173E-2</v>
      </c>
      <c r="AT900" s="27">
        <f t="shared" si="311"/>
        <v>3.6498298202678525E-2</v>
      </c>
      <c r="AU900" s="27">
        <f t="shared" si="311"/>
        <v>3.677482836557619E-2</v>
      </c>
      <c r="AV900" s="27">
        <f t="shared" si="311"/>
        <v>3.705551112342103E-2</v>
      </c>
      <c r="AW900" s="27">
        <f t="shared" si="311"/>
        <v>3.732684618681107E-2</v>
      </c>
      <c r="AY900" s="79"/>
      <c r="AZ900" s="79"/>
    </row>
    <row r="901" spans="1:52" x14ac:dyDescent="0.25">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1.4524516177783782E-3</v>
      </c>
      <c r="T901" s="27">
        <f t="shared" si="312"/>
        <v>1.471750151265679E-3</v>
      </c>
      <c r="U901" s="27">
        <f t="shared" si="312"/>
        <v>1.4875092201419302E-3</v>
      </c>
      <c r="V901" s="27">
        <f t="shared" si="312"/>
        <v>1.5022173145154195E-3</v>
      </c>
      <c r="W901" s="27">
        <f t="shared" si="312"/>
        <v>1.5181784959169848E-3</v>
      </c>
      <c r="X901" s="27">
        <f t="shared" si="312"/>
        <v>1.5334967291762047E-3</v>
      </c>
      <c r="Y901" s="27">
        <f t="shared" si="312"/>
        <v>1.5466001740976735E-3</v>
      </c>
      <c r="Z901" s="27">
        <f t="shared" si="312"/>
        <v>1.5592870211000409E-3</v>
      </c>
      <c r="AA901" s="27">
        <f t="shared" si="312"/>
        <v>1.5719004564979985E-3</v>
      </c>
      <c r="AB901" s="27">
        <f t="shared" si="312"/>
        <v>1.5882772463236207E-3</v>
      </c>
      <c r="AC901" s="27">
        <f t="shared" si="312"/>
        <v>1.6023408748283494E-3</v>
      </c>
      <c r="AD901" s="27">
        <f t="shared" si="312"/>
        <v>1.6192291586615538E-3</v>
      </c>
      <c r="AE901" s="27">
        <f t="shared" si="312"/>
        <v>1.6367898885576305E-3</v>
      </c>
      <c r="AF901" s="27">
        <f t="shared" si="312"/>
        <v>1.6575635994786871E-3</v>
      </c>
      <c r="AG901" s="27">
        <f t="shared" si="312"/>
        <v>1.6799510258688063E-3</v>
      </c>
      <c r="AH901" s="27">
        <f t="shared" si="312"/>
        <v>1.6974897201090711E-3</v>
      </c>
      <c r="AI901" s="27">
        <f t="shared" si="312"/>
        <v>1.7150248626456904E-3</v>
      </c>
      <c r="AJ901" s="27">
        <f t="shared" si="312"/>
        <v>1.7342988973736962E-3</v>
      </c>
      <c r="AK901" s="27">
        <f t="shared" si="312"/>
        <v>1.7534365858021821E-3</v>
      </c>
      <c r="AL901" s="27">
        <f t="shared" si="312"/>
        <v>1.7744692386961816E-3</v>
      </c>
      <c r="AM901" s="27">
        <f t="shared" si="312"/>
        <v>1.7948962071371785E-3</v>
      </c>
      <c r="AN901" s="27">
        <f t="shared" si="312"/>
        <v>1.8183969922885078E-3</v>
      </c>
      <c r="AO901" s="27">
        <f t="shared" si="312"/>
        <v>1.8421242497019253E-3</v>
      </c>
      <c r="AP901" s="27">
        <f t="shared" si="312"/>
        <v>1.8664490053789697E-3</v>
      </c>
      <c r="AQ901" s="27">
        <f t="shared" si="312"/>
        <v>1.8914907531994186E-3</v>
      </c>
      <c r="AR901" s="27">
        <f t="shared" si="312"/>
        <v>1.9174804551712499E-3</v>
      </c>
      <c r="AS901" s="27">
        <f t="shared" si="312"/>
        <v>1.9456207191216137E-3</v>
      </c>
      <c r="AT901" s="27">
        <f t="shared" si="312"/>
        <v>1.9622834842565875E-3</v>
      </c>
      <c r="AU901" s="27">
        <f t="shared" si="312"/>
        <v>1.9771507684389787E-3</v>
      </c>
      <c r="AV901" s="27">
        <f t="shared" si="312"/>
        <v>1.9922413114822732E-3</v>
      </c>
      <c r="AW901" s="27">
        <f t="shared" si="312"/>
        <v>2.0068292879033478E-3</v>
      </c>
      <c r="AY901" s="79"/>
      <c r="AZ901" s="79"/>
    </row>
    <row r="902" spans="1:52" x14ac:dyDescent="0.25">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2.4027283638232224E-2</v>
      </c>
      <c r="T902" s="27">
        <f t="shared" si="313"/>
        <v>2.4491142479241869E-2</v>
      </c>
      <c r="U902" s="27">
        <f t="shared" si="313"/>
        <v>2.4732641326593474E-2</v>
      </c>
      <c r="V902" s="27">
        <f t="shared" si="313"/>
        <v>2.4898518821909504E-2</v>
      </c>
      <c r="W902" s="27">
        <f t="shared" si="313"/>
        <v>2.5105374251779448E-2</v>
      </c>
      <c r="X902" s="27">
        <f t="shared" si="313"/>
        <v>2.52587971042613E-2</v>
      </c>
      <c r="Y902" s="27">
        <f t="shared" si="313"/>
        <v>2.5313171199770612E-2</v>
      </c>
      <c r="Z902" s="27">
        <f t="shared" si="313"/>
        <v>2.5359142377663044E-2</v>
      </c>
      <c r="AA902" s="27">
        <f t="shared" si="313"/>
        <v>2.5413999062825866E-2</v>
      </c>
      <c r="AB902" s="27">
        <f t="shared" si="313"/>
        <v>2.5655086138679447E-2</v>
      </c>
      <c r="AC902" s="27">
        <f t="shared" si="313"/>
        <v>2.5798798140044769E-2</v>
      </c>
      <c r="AD902" s="27">
        <f t="shared" si="313"/>
        <v>2.5843723496566915E-2</v>
      </c>
      <c r="AE902" s="27">
        <f t="shared" si="313"/>
        <v>2.5900266238203924E-2</v>
      </c>
      <c r="AF902" s="27">
        <f t="shared" si="313"/>
        <v>2.6074586738300744E-2</v>
      </c>
      <c r="AG902" s="27">
        <f t="shared" si="313"/>
        <v>2.6291370966818602E-2</v>
      </c>
      <c r="AH902" s="27">
        <f t="shared" si="313"/>
        <v>2.6285162221788675E-2</v>
      </c>
      <c r="AI902" s="27">
        <f t="shared" si="313"/>
        <v>2.625985431205673E-2</v>
      </c>
      <c r="AJ902" s="27">
        <f t="shared" si="313"/>
        <v>2.6282959302882922E-2</v>
      </c>
      <c r="AK902" s="27">
        <f t="shared" si="313"/>
        <v>2.6279482800097263E-2</v>
      </c>
      <c r="AL902" s="27">
        <f t="shared" si="313"/>
        <v>2.6324619046553699E-2</v>
      </c>
      <c r="AM902" s="27">
        <f t="shared" si="313"/>
        <v>2.6324164681477795E-2</v>
      </c>
      <c r="AN902" s="27">
        <f t="shared" si="313"/>
        <v>2.6542515814287803E-2</v>
      </c>
      <c r="AO902" s="27">
        <f t="shared" si="313"/>
        <v>2.6746713869669723E-2</v>
      </c>
      <c r="AP902" s="27">
        <f t="shared" si="313"/>
        <v>2.6949098432765623E-2</v>
      </c>
      <c r="AQ902" s="27">
        <f t="shared" si="313"/>
        <v>2.715268449456202E-2</v>
      </c>
      <c r="AR902" s="27">
        <f t="shared" si="313"/>
        <v>2.7363744760657248E-2</v>
      </c>
      <c r="AS902" s="27">
        <f t="shared" si="313"/>
        <v>2.7618066003622831E-2</v>
      </c>
      <c r="AT902" s="27">
        <f t="shared" si="313"/>
        <v>2.7491808254373144E-2</v>
      </c>
      <c r="AU902" s="27">
        <f t="shared" si="313"/>
        <v>2.7300215405932585E-2</v>
      </c>
      <c r="AV902" s="27">
        <f t="shared" si="313"/>
        <v>2.7106459051467597E-2</v>
      </c>
      <c r="AW902" s="27">
        <f t="shared" si="313"/>
        <v>2.688923798723885E-2</v>
      </c>
      <c r="AY902" s="79"/>
      <c r="AZ902" s="79"/>
    </row>
    <row r="903" spans="1:52" x14ac:dyDescent="0.25">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3.1895459096967733E-2</v>
      </c>
      <c r="T903" s="27">
        <f t="shared" si="314"/>
        <v>3.2511217037521946E-2</v>
      </c>
      <c r="U903" s="27">
        <f t="shared" si="314"/>
        <v>3.2831799119277187E-2</v>
      </c>
      <c r="V903" s="27">
        <f t="shared" si="314"/>
        <v>3.3051996247950577E-2</v>
      </c>
      <c r="W903" s="27">
        <f t="shared" si="314"/>
        <v>3.3326590288697826E-2</v>
      </c>
      <c r="X903" s="27">
        <f t="shared" si="314"/>
        <v>3.353025427292318E-2</v>
      </c>
      <c r="Y903" s="27">
        <f t="shared" si="314"/>
        <v>3.3602434164972751E-2</v>
      </c>
      <c r="Z903" s="27">
        <f t="shared" si="314"/>
        <v>3.3663459449652634E-2</v>
      </c>
      <c r="AA903" s="27">
        <f t="shared" si="314"/>
        <v>3.3736279964203933E-2</v>
      </c>
      <c r="AB903" s="27">
        <f t="shared" si="314"/>
        <v>3.4056315432319011E-2</v>
      </c>
      <c r="AC903" s="27">
        <f t="shared" si="314"/>
        <v>3.4247088568821089E-2</v>
      </c>
      <c r="AD903" s="27">
        <f t="shared" si="314"/>
        <v>3.4306725558709068E-2</v>
      </c>
      <c r="AE903" s="27">
        <f t="shared" si="314"/>
        <v>3.4381784259903403E-2</v>
      </c>
      <c r="AF903" s="27">
        <f t="shared" si="314"/>
        <v>3.4613189210388688E-2</v>
      </c>
      <c r="AG903" s="27">
        <f t="shared" si="314"/>
        <v>3.4900963417313899E-2</v>
      </c>
      <c r="AH903" s="27">
        <f t="shared" si="314"/>
        <v>3.4892721504656304E-2</v>
      </c>
      <c r="AI903" s="27">
        <f t="shared" si="314"/>
        <v>3.4859126054923452E-2</v>
      </c>
      <c r="AJ903" s="27">
        <f t="shared" si="314"/>
        <v>3.4889797199482625E-2</v>
      </c>
      <c r="AK903" s="27">
        <f t="shared" si="314"/>
        <v>3.4885182251989187E-2</v>
      </c>
      <c r="AL903" s="27">
        <f t="shared" si="314"/>
        <v>3.4945099191594942E-2</v>
      </c>
      <c r="AM903" s="27">
        <f t="shared" si="314"/>
        <v>3.494449603632728E-2</v>
      </c>
      <c r="AN903" s="27">
        <f t="shared" si="314"/>
        <v>3.5234350259142407E-2</v>
      </c>
      <c r="AO903" s="27">
        <f t="shared" si="314"/>
        <v>3.550541671930401E-2</v>
      </c>
      <c r="AP903" s="27">
        <f t="shared" si="314"/>
        <v>3.5774075825812907E-2</v>
      </c>
      <c r="AQ903" s="27">
        <f t="shared" si="314"/>
        <v>3.6044329883845774E-2</v>
      </c>
      <c r="AR903" s="27">
        <f t="shared" si="314"/>
        <v>3.6324505711691907E-2</v>
      </c>
      <c r="AS903" s="27">
        <f t="shared" si="314"/>
        <v>3.6662109118079128E-2</v>
      </c>
      <c r="AT903" s="27">
        <f t="shared" si="314"/>
        <v>3.6494505949218999E-2</v>
      </c>
      <c r="AU903" s="27">
        <f t="shared" si="314"/>
        <v>3.6240172502595688E-2</v>
      </c>
      <c r="AV903" s="27">
        <f t="shared" si="314"/>
        <v>3.5982967070152132E-2</v>
      </c>
      <c r="AW903" s="27">
        <f t="shared" si="314"/>
        <v>3.569461297763693E-2</v>
      </c>
      <c r="AY903" s="79"/>
      <c r="AZ903" s="79"/>
    </row>
    <row r="904" spans="1:52" x14ac:dyDescent="0.25">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4.6315596244033502E-2</v>
      </c>
      <c r="O904" s="27">
        <f t="shared" si="315"/>
        <v>4.7281576900430188E-2</v>
      </c>
      <c r="P904" s="27">
        <f t="shared" si="315"/>
        <v>4.7947144057730852E-2</v>
      </c>
      <c r="Q904" s="27">
        <f t="shared" si="315"/>
        <v>4.8855920576585825E-2</v>
      </c>
      <c r="R904" s="27">
        <f t="shared" si="315"/>
        <v>4.9808583705724517E-2</v>
      </c>
      <c r="S904" s="27">
        <f t="shared" si="315"/>
        <v>4.6010915971909983E-2</v>
      </c>
      <c r="T904" s="27">
        <f t="shared" si="315"/>
        <v>4.802910751144409E-2</v>
      </c>
      <c r="U904" s="27">
        <f t="shared" si="315"/>
        <v>4.9655220500926189E-2</v>
      </c>
      <c r="V904" s="27">
        <f t="shared" si="315"/>
        <v>5.11609661465975E-2</v>
      </c>
      <c r="W904" s="27">
        <f t="shared" si="315"/>
        <v>5.2781963567036239E-2</v>
      </c>
      <c r="X904" s="27">
        <f t="shared" si="315"/>
        <v>5.4322256674573466E-2</v>
      </c>
      <c r="Y904" s="27">
        <f t="shared" si="315"/>
        <v>5.5674921696077649E-2</v>
      </c>
      <c r="Z904" s="27">
        <f t="shared" si="315"/>
        <v>5.7030253906482163E-2</v>
      </c>
      <c r="AA904" s="27">
        <f t="shared" si="315"/>
        <v>5.8427680173914358E-2</v>
      </c>
      <c r="AB904" s="27">
        <f t="shared" si="315"/>
        <v>6.0286217391837323E-2</v>
      </c>
      <c r="AC904" s="27">
        <f t="shared" si="315"/>
        <v>6.1954560287961084E-2</v>
      </c>
      <c r="AD904" s="27">
        <f t="shared" si="315"/>
        <v>6.4120605214801743E-2</v>
      </c>
      <c r="AE904" s="27">
        <f t="shared" si="315"/>
        <v>6.639604352616281E-2</v>
      </c>
      <c r="AF904" s="27">
        <f t="shared" si="315"/>
        <v>6.9069532953596913E-2</v>
      </c>
      <c r="AG904" s="27">
        <f t="shared" si="315"/>
        <v>7.1971064313873803E-2</v>
      </c>
      <c r="AH904" s="27">
        <f t="shared" si="315"/>
        <v>7.4367676941330188E-2</v>
      </c>
      <c r="AI904" s="27">
        <f t="shared" si="315"/>
        <v>7.6799205567299494E-2</v>
      </c>
      <c r="AJ904" s="27">
        <f t="shared" si="315"/>
        <v>7.9469469622950942E-2</v>
      </c>
      <c r="AK904" s="27">
        <f t="shared" si="315"/>
        <v>8.2164483463454716E-2</v>
      </c>
      <c r="AL904" s="27">
        <f t="shared" si="315"/>
        <v>8.5125421291036757E-2</v>
      </c>
      <c r="AM904" s="27">
        <f t="shared" si="315"/>
        <v>8.8060141914649323E-2</v>
      </c>
      <c r="AN904" s="27">
        <f t="shared" si="315"/>
        <v>9.1295821609452182E-2</v>
      </c>
      <c r="AO904" s="27">
        <f t="shared" si="315"/>
        <v>9.460290633719115E-2</v>
      </c>
      <c r="AP904" s="27">
        <f t="shared" si="315"/>
        <v>9.8027988298296467E-2</v>
      </c>
      <c r="AQ904" s="27">
        <f t="shared" si="315"/>
        <v>0.10158799529532597</v>
      </c>
      <c r="AR904" s="27">
        <f t="shared" si="315"/>
        <v>0.10531404865723754</v>
      </c>
      <c r="AS904" s="27">
        <f t="shared" si="315"/>
        <v>0.10935737631598824</v>
      </c>
      <c r="AT904" s="27">
        <f t="shared" si="315"/>
        <v>0.1120135619727341</v>
      </c>
      <c r="AU904" s="27">
        <f t="shared" si="315"/>
        <v>0.11447745302560278</v>
      </c>
      <c r="AV904" s="27">
        <f t="shared" si="315"/>
        <v>0.11700195875525442</v>
      </c>
      <c r="AW904" s="27">
        <f t="shared" si="315"/>
        <v>0.11949537224086629</v>
      </c>
      <c r="AY904" s="79"/>
      <c r="AZ904" s="79"/>
    </row>
    <row r="905" spans="1:52" x14ac:dyDescent="0.25">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4.4026193063540792E-3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4.4794530623989371E-3</v>
      </c>
      <c r="T905" s="27">
        <f t="shared" si="316"/>
        <v>4.4987209668437998E-3</v>
      </c>
      <c r="U905" s="27">
        <f t="shared" si="316"/>
        <v>4.5200449723130963E-3</v>
      </c>
      <c r="V905" s="27">
        <f t="shared" si="316"/>
        <v>4.5424196980427588E-3</v>
      </c>
      <c r="W905" s="27">
        <f t="shared" si="316"/>
        <v>4.5660581396037205E-3</v>
      </c>
      <c r="X905" s="27">
        <f t="shared" si="316"/>
        <v>4.5908116687551669E-3</v>
      </c>
      <c r="Y905" s="27">
        <f t="shared" si="316"/>
        <v>4.6137438741763979E-3</v>
      </c>
      <c r="Z905" s="27">
        <f t="shared" si="316"/>
        <v>4.6348378392125833E-3</v>
      </c>
      <c r="AA905" s="27">
        <f t="shared" si="316"/>
        <v>4.6540023317377969E-3</v>
      </c>
      <c r="AB905" s="27">
        <f t="shared" si="316"/>
        <v>4.6713507442051822E-3</v>
      </c>
      <c r="AC905" s="27">
        <f t="shared" si="316"/>
        <v>4.6864455111026377E-3</v>
      </c>
      <c r="AD905" s="27">
        <f t="shared" si="316"/>
        <v>4.7013710987199248E-3</v>
      </c>
      <c r="AE905" s="27">
        <f t="shared" si="316"/>
        <v>4.7159612817498633E-3</v>
      </c>
      <c r="AF905" s="27">
        <f t="shared" si="316"/>
        <v>4.7303166143113345E-3</v>
      </c>
      <c r="AG905" s="27">
        <f t="shared" si="316"/>
        <v>4.7443067334937781E-3</v>
      </c>
      <c r="AH905" s="27">
        <f t="shared" si="316"/>
        <v>4.7575297211184687E-3</v>
      </c>
      <c r="AI905" s="27">
        <f t="shared" si="316"/>
        <v>4.7704530207237717E-3</v>
      </c>
      <c r="AJ905" s="27">
        <f t="shared" si="316"/>
        <v>4.7831440491877333E-3</v>
      </c>
      <c r="AK905" s="27">
        <f t="shared" si="316"/>
        <v>4.7954681346331551E-3</v>
      </c>
      <c r="AL905" s="27">
        <f t="shared" si="316"/>
        <v>4.8075117851365569E-3</v>
      </c>
      <c r="AM905" s="27">
        <f t="shared" si="316"/>
        <v>4.8191078920025122E-3</v>
      </c>
      <c r="AN905" s="27">
        <f t="shared" si="316"/>
        <v>4.8305041120240881E-3</v>
      </c>
      <c r="AO905" s="27">
        <f t="shared" si="316"/>
        <v>4.8415171590785793E-3</v>
      </c>
      <c r="AP905" s="27">
        <f t="shared" si="316"/>
        <v>4.8521457889147152E-3</v>
      </c>
      <c r="AQ905" s="27">
        <f t="shared" si="316"/>
        <v>4.8623756093351981E-3</v>
      </c>
      <c r="AR905" s="27">
        <f t="shared" si="316"/>
        <v>4.8721994435007507E-3</v>
      </c>
      <c r="AS905" s="27">
        <f t="shared" si="316"/>
        <v>4.8817355952407689E-3</v>
      </c>
      <c r="AT905" s="27">
        <f t="shared" si="316"/>
        <v>4.8902010366186415E-3</v>
      </c>
      <c r="AU905" s="27">
        <f t="shared" si="316"/>
        <v>4.898122997985345E-3</v>
      </c>
      <c r="AV905" s="27">
        <f t="shared" si="316"/>
        <v>4.9055988543673301E-3</v>
      </c>
      <c r="AW905" s="27">
        <f t="shared" si="316"/>
        <v>4.9125725740914346E-3</v>
      </c>
      <c r="AY905" s="79"/>
      <c r="AZ905" s="79"/>
    </row>
    <row r="906" spans="1:52" x14ac:dyDescent="0.25">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3.6554846257269868E-3</v>
      </c>
      <c r="L906" s="27">
        <f t="shared" si="317"/>
        <v>3.6574611346322943E-3</v>
      </c>
      <c r="M906" s="27">
        <f t="shared" si="317"/>
        <v>3.6621868932729799E-3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3.7260987500038843E-3</v>
      </c>
      <c r="T906" s="27">
        <f t="shared" si="317"/>
        <v>3.7421261787250032E-3</v>
      </c>
      <c r="U906" s="27">
        <f t="shared" si="317"/>
        <v>3.7598639134478391E-3</v>
      </c>
      <c r="V906" s="27">
        <f t="shared" si="317"/>
        <v>3.7784756583219593E-3</v>
      </c>
      <c r="W906" s="27">
        <f t="shared" si="317"/>
        <v>3.7981385873281119E-3</v>
      </c>
      <c r="X906" s="27">
        <f t="shared" si="317"/>
        <v>3.8187290685195792E-3</v>
      </c>
      <c r="Y906" s="27">
        <f t="shared" si="317"/>
        <v>3.8378045361636402E-3</v>
      </c>
      <c r="Z906" s="27">
        <f t="shared" si="317"/>
        <v>3.8553509186480825E-3</v>
      </c>
      <c r="AA906" s="27">
        <f t="shared" si="317"/>
        <v>3.8712923272638065E-3</v>
      </c>
      <c r="AB906" s="27">
        <f t="shared" si="317"/>
        <v>3.8857230841238097E-3</v>
      </c>
      <c r="AC906" s="27">
        <f t="shared" si="317"/>
        <v>3.8982792134736933E-3</v>
      </c>
      <c r="AD906" s="27">
        <f t="shared" si="317"/>
        <v>3.9106946161108309E-3</v>
      </c>
      <c r="AE906" s="27">
        <f t="shared" si="317"/>
        <v>3.9228310224963623E-3</v>
      </c>
      <c r="AF906" s="27">
        <f t="shared" si="317"/>
        <v>3.9347720755597776E-3</v>
      </c>
      <c r="AG906" s="27">
        <f t="shared" si="317"/>
        <v>3.9464093368218019E-3</v>
      </c>
      <c r="AH906" s="27">
        <f t="shared" si="317"/>
        <v>3.957408482693707E-3</v>
      </c>
      <c r="AI906" s="27">
        <f t="shared" si="317"/>
        <v>3.9681583420703905E-3</v>
      </c>
      <c r="AJ906" s="27">
        <f t="shared" si="317"/>
        <v>3.97871499366091E-3</v>
      </c>
      <c r="AK906" s="27">
        <f t="shared" si="317"/>
        <v>3.9889664147012577E-3</v>
      </c>
      <c r="AL906" s="27">
        <f t="shared" si="317"/>
        <v>3.9989845643416452E-3</v>
      </c>
      <c r="AM906" s="27">
        <f t="shared" si="317"/>
        <v>4.0086304382231782E-3</v>
      </c>
      <c r="AN906" s="27">
        <f t="shared" si="317"/>
        <v>4.0181100422251956E-3</v>
      </c>
      <c r="AO906" s="27">
        <f t="shared" si="317"/>
        <v>4.0272709152808662E-3</v>
      </c>
      <c r="AP906" s="27">
        <f t="shared" si="317"/>
        <v>4.0361120223970717E-3</v>
      </c>
      <c r="AQ906" s="27">
        <f t="shared" si="317"/>
        <v>4.044621391855921E-3</v>
      </c>
      <c r="AR906" s="27">
        <f t="shared" si="317"/>
        <v>4.0527930538188017E-3</v>
      </c>
      <c r="AS906" s="27">
        <f t="shared" si="317"/>
        <v>4.0607254157798154E-3</v>
      </c>
      <c r="AT906" s="27">
        <f t="shared" si="317"/>
        <v>4.0677671394226192E-3</v>
      </c>
      <c r="AU906" s="27">
        <f t="shared" si="317"/>
        <v>4.0743567855099586E-3</v>
      </c>
      <c r="AV906" s="27">
        <f t="shared" si="317"/>
        <v>4.0805753525385872E-3</v>
      </c>
      <c r="AW906" s="27">
        <f t="shared" si="317"/>
        <v>4.0863762322408403E-3</v>
      </c>
      <c r="AY906" s="79"/>
      <c r="AZ906" s="79"/>
    </row>
    <row r="907" spans="1:52" x14ac:dyDescent="0.25">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5.6474452001515989E-4</v>
      </c>
      <c r="T907" s="27">
        <f t="shared" si="318"/>
        <v>5.6876717346118224E-4</v>
      </c>
      <c r="U907" s="27">
        <f t="shared" si="318"/>
        <v>5.7312317409291492E-4</v>
      </c>
      <c r="V907" s="27">
        <f t="shared" si="318"/>
        <v>5.7762291395904166E-4</v>
      </c>
      <c r="W907" s="27">
        <f t="shared" si="318"/>
        <v>5.8230940252943419E-4</v>
      </c>
      <c r="X907" s="27">
        <f t="shared" si="318"/>
        <v>5.8715644452601856E-4</v>
      </c>
      <c r="Y907" s="27">
        <f t="shared" si="318"/>
        <v>5.9161135009556422E-4</v>
      </c>
      <c r="Z907" s="27">
        <f t="shared" si="318"/>
        <v>5.9567621733498178E-4</v>
      </c>
      <c r="AA907" s="27">
        <f t="shared" si="318"/>
        <v>5.9933879706922013E-4</v>
      </c>
      <c r="AB907" s="27">
        <f t="shared" si="318"/>
        <v>6.0262501865546397E-4</v>
      </c>
      <c r="AC907" s="27">
        <f t="shared" si="318"/>
        <v>6.0545717219793874E-4</v>
      </c>
      <c r="AD907" s="27">
        <f t="shared" si="318"/>
        <v>6.082290967851803E-4</v>
      </c>
      <c r="AE907" s="27">
        <f t="shared" si="318"/>
        <v>6.1091159037015435E-4</v>
      </c>
      <c r="AF907" s="27">
        <f t="shared" si="318"/>
        <v>6.1352518769534805E-4</v>
      </c>
      <c r="AG907" s="27">
        <f t="shared" si="318"/>
        <v>6.1604725785710502E-4</v>
      </c>
      <c r="AH907" s="27">
        <f t="shared" si="318"/>
        <v>6.1840490856558304E-4</v>
      </c>
      <c r="AI907" s="27">
        <f t="shared" si="318"/>
        <v>6.2068651944931295E-4</v>
      </c>
      <c r="AJ907" s="27">
        <f t="shared" si="318"/>
        <v>6.2290584738368534E-4</v>
      </c>
      <c r="AK907" s="27">
        <f t="shared" si="318"/>
        <v>6.2503922511390189E-4</v>
      </c>
      <c r="AL907" s="27">
        <f t="shared" si="318"/>
        <v>6.2710377712464377E-4</v>
      </c>
      <c r="AM907" s="27">
        <f t="shared" si="318"/>
        <v>6.2906986736903142E-4</v>
      </c>
      <c r="AN907" s="27">
        <f t="shared" si="318"/>
        <v>6.3098404162491132E-4</v>
      </c>
      <c r="AO907" s="27">
        <f t="shared" si="318"/>
        <v>6.3281360763776863E-4</v>
      </c>
      <c r="AP907" s="27">
        <f t="shared" si="318"/>
        <v>6.3455930674650649E-4</v>
      </c>
      <c r="AQ907" s="27">
        <f t="shared" si="318"/>
        <v>6.3621943215191044E-4</v>
      </c>
      <c r="AR907" s="27">
        <f t="shared" si="318"/>
        <v>6.3779356056612184E-4</v>
      </c>
      <c r="AS907" s="27">
        <f t="shared" si="318"/>
        <v>6.3930404027530614E-4</v>
      </c>
      <c r="AT907" s="27">
        <f t="shared" si="318"/>
        <v>6.4060948140966755E-4</v>
      </c>
      <c r="AU907" s="27">
        <f t="shared" si="318"/>
        <v>6.4180675404531867E-4</v>
      </c>
      <c r="AV907" s="27">
        <f t="shared" si="318"/>
        <v>6.4291431629533049E-4</v>
      </c>
      <c r="AW907" s="27">
        <f t="shared" si="318"/>
        <v>6.439227757226659E-4</v>
      </c>
      <c r="AY907" s="79"/>
      <c r="AZ907" s="79"/>
    </row>
    <row r="908" spans="1:52" x14ac:dyDescent="0.25">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6.8438891439814992E-3</v>
      </c>
      <c r="Q908" s="27">
        <f t="shared" si="319"/>
        <v>6.8863566425632575E-3</v>
      </c>
      <c r="R908" s="27">
        <f t="shared" si="319"/>
        <v>6.9316634884048298E-3</v>
      </c>
      <c r="S908" s="27">
        <f t="shared" si="319"/>
        <v>6.9645807684222804E-3</v>
      </c>
      <c r="T908" s="27">
        <f t="shared" si="319"/>
        <v>7.0141892087617133E-3</v>
      </c>
      <c r="U908" s="27">
        <f t="shared" si="319"/>
        <v>7.0679085759300505E-3</v>
      </c>
      <c r="V908" s="27">
        <f t="shared" si="319"/>
        <v>7.1234005738580498E-3</v>
      </c>
      <c r="W908" s="27">
        <f t="shared" si="319"/>
        <v>7.1811956068544014E-3</v>
      </c>
      <c r="X908" s="27">
        <f t="shared" si="319"/>
        <v>7.2409706277297555E-3</v>
      </c>
      <c r="Y908" s="27">
        <f t="shared" si="319"/>
        <v>7.295909717097036E-3</v>
      </c>
      <c r="Z908" s="27">
        <f t="shared" si="319"/>
        <v>7.3460387492496225E-3</v>
      </c>
      <c r="AA908" s="27">
        <f t="shared" si="319"/>
        <v>7.3912066640780911E-3</v>
      </c>
      <c r="AB908" s="27">
        <f t="shared" si="319"/>
        <v>7.431733229364133E-3</v>
      </c>
      <c r="AC908" s="27">
        <f t="shared" si="319"/>
        <v>7.4666601058473404E-3</v>
      </c>
      <c r="AD908" s="27">
        <f t="shared" si="319"/>
        <v>7.5008442227136743E-3</v>
      </c>
      <c r="AE908" s="27">
        <f t="shared" si="319"/>
        <v>7.5339254524931596E-3</v>
      </c>
      <c r="AF908" s="27">
        <f t="shared" si="319"/>
        <v>7.5661570351333151E-3</v>
      </c>
      <c r="AG908" s="27">
        <f t="shared" si="319"/>
        <v>7.5972598802653288E-3</v>
      </c>
      <c r="AH908" s="27">
        <f t="shared" si="319"/>
        <v>7.6263350606362371E-3</v>
      </c>
      <c r="AI908" s="27">
        <f t="shared" si="319"/>
        <v>7.65447249751021E-3</v>
      </c>
      <c r="AJ908" s="27">
        <f t="shared" si="319"/>
        <v>7.6818418443613083E-3</v>
      </c>
      <c r="AK908" s="27">
        <f t="shared" si="319"/>
        <v>7.7081512302607019E-3</v>
      </c>
      <c r="AL908" s="27">
        <f t="shared" si="319"/>
        <v>7.7336118389427213E-3</v>
      </c>
      <c r="AM908" s="27">
        <f t="shared" si="319"/>
        <v>7.7578581907349923E-3</v>
      </c>
      <c r="AN908" s="27">
        <f t="shared" si="319"/>
        <v>7.7814643006438623E-3</v>
      </c>
      <c r="AO908" s="27">
        <f t="shared" si="319"/>
        <v>7.8040269990253576E-3</v>
      </c>
      <c r="AP908" s="27">
        <f t="shared" si="319"/>
        <v>7.8255554282695115E-3</v>
      </c>
      <c r="AQ908" s="27">
        <f t="shared" si="319"/>
        <v>7.8460285396709881E-3</v>
      </c>
      <c r="AR908" s="27">
        <f t="shared" si="319"/>
        <v>7.8654411131304884E-3</v>
      </c>
      <c r="AS908" s="27">
        <f t="shared" si="319"/>
        <v>7.8840687537021833E-3</v>
      </c>
      <c r="AT908" s="27">
        <f t="shared" si="319"/>
        <v>7.9001678036202533E-3</v>
      </c>
      <c r="AU908" s="27">
        <f t="shared" si="319"/>
        <v>7.9149328906238259E-3</v>
      </c>
      <c r="AV908" s="27">
        <f t="shared" si="319"/>
        <v>7.9285916451099364E-3</v>
      </c>
      <c r="AW908" s="27">
        <f t="shared" si="319"/>
        <v>7.941028237027933E-3</v>
      </c>
      <c r="AY908" s="79"/>
      <c r="AZ908" s="79"/>
    </row>
    <row r="909" spans="1:52" x14ac:dyDescent="0.25">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5">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5">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2.6729002214214564E-2</v>
      </c>
      <c r="M911" s="27">
        <f t="shared" si="322"/>
        <v>2.6740992333189311E-2</v>
      </c>
      <c r="N911" s="27">
        <f t="shared" si="322"/>
        <v>2.6495489531984436E-2</v>
      </c>
      <c r="O911" s="27">
        <f t="shared" si="322"/>
        <v>2.609452683304701E-2</v>
      </c>
      <c r="P911" s="27">
        <f t="shared" si="322"/>
        <v>2.5544514050244025E-2</v>
      </c>
      <c r="Q911" s="27">
        <f t="shared" si="322"/>
        <v>2.5145143775072754E-2</v>
      </c>
      <c r="R911" s="27">
        <f t="shared" si="322"/>
        <v>2.4781112413324518E-2</v>
      </c>
      <c r="S911" s="27">
        <f t="shared" si="322"/>
        <v>2.2095080674359918E-2</v>
      </c>
      <c r="T911" s="27">
        <f t="shared" si="322"/>
        <v>2.2422842853825412E-2</v>
      </c>
      <c r="U911" s="27">
        <f t="shared" si="322"/>
        <v>2.2542951199580708E-2</v>
      </c>
      <c r="V911" s="27">
        <f t="shared" si="322"/>
        <v>2.2595795381010256E-2</v>
      </c>
      <c r="W911" s="27">
        <f t="shared" si="322"/>
        <v>2.2690443135842887E-2</v>
      </c>
      <c r="X911" s="27">
        <f t="shared" si="322"/>
        <v>2.2738278450867185E-2</v>
      </c>
      <c r="Y911" s="27">
        <f t="shared" si="322"/>
        <v>2.270120815179311E-2</v>
      </c>
      <c r="Z911" s="27">
        <f t="shared" si="322"/>
        <v>2.2663857571003237E-2</v>
      </c>
      <c r="AA911" s="27">
        <f t="shared" si="322"/>
        <v>2.264210183683112E-2</v>
      </c>
      <c r="AB911" s="27">
        <f t="shared" si="322"/>
        <v>2.280055903216327E-2</v>
      </c>
      <c r="AC911" s="27">
        <f t="shared" si="322"/>
        <v>2.2875025401394418E-2</v>
      </c>
      <c r="AD911" s="27">
        <f t="shared" si="322"/>
        <v>2.3064728402451298E-2</v>
      </c>
      <c r="AE911" s="27">
        <f t="shared" si="322"/>
        <v>2.3276447617351315E-2</v>
      </c>
      <c r="AF911" s="27">
        <f t="shared" si="322"/>
        <v>2.3611607545532622E-2</v>
      </c>
      <c r="AG911" s="27">
        <f t="shared" si="322"/>
        <v>2.4001151545882039E-2</v>
      </c>
      <c r="AH911" s="27">
        <f t="shared" si="322"/>
        <v>2.4190105547248403E-2</v>
      </c>
      <c r="AI911" s="27">
        <f t="shared" si="322"/>
        <v>2.4371784348709673E-2</v>
      </c>
      <c r="AJ911" s="27">
        <f t="shared" si="322"/>
        <v>2.4612487338696663E-2</v>
      </c>
      <c r="AK911" s="27">
        <f t="shared" si="322"/>
        <v>2.4839502825412897E-2</v>
      </c>
      <c r="AL911" s="27">
        <f t="shared" si="322"/>
        <v>2.5127983337408195E-2</v>
      </c>
      <c r="AM911" s="27">
        <f t="shared" si="322"/>
        <v>2.538450928254803E-2</v>
      </c>
      <c r="AN911" s="27">
        <f t="shared" si="322"/>
        <v>2.5740944720538839E-2</v>
      </c>
      <c r="AO911" s="27">
        <f t="shared" si="322"/>
        <v>2.6092605454102896E-2</v>
      </c>
      <c r="AP911" s="27">
        <f t="shared" si="322"/>
        <v>2.6452259716816903E-2</v>
      </c>
      <c r="AQ911" s="27">
        <f t="shared" si="322"/>
        <v>2.6823320277795548E-2</v>
      </c>
      <c r="AR911" s="27">
        <f t="shared" si="322"/>
        <v>2.7212697665278538E-2</v>
      </c>
      <c r="AS911" s="27">
        <f t="shared" si="322"/>
        <v>2.7658393972477109E-2</v>
      </c>
      <c r="AT911" s="27">
        <f t="shared" si="322"/>
        <v>2.7713942316898162E-2</v>
      </c>
      <c r="AU911" s="27">
        <f t="shared" si="322"/>
        <v>2.7706916143059396E-2</v>
      </c>
      <c r="AV911" s="27">
        <f t="shared" si="322"/>
        <v>2.7703704897455553E-2</v>
      </c>
      <c r="AW911" s="27">
        <f t="shared" si="322"/>
        <v>2.7681426131406145E-2</v>
      </c>
      <c r="AY911" s="79"/>
      <c r="AZ911" s="79"/>
    </row>
    <row r="912" spans="1:52" x14ac:dyDescent="0.25">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3.8999555700251301E-3</v>
      </c>
      <c r="P912" s="27">
        <f t="shared" si="323"/>
        <v>3.8177534504158571E-3</v>
      </c>
      <c r="Q912" s="27">
        <f t="shared" si="323"/>
        <v>3.7580655955978047E-3</v>
      </c>
      <c r="R912" s="27">
        <f t="shared" si="323"/>
        <v>3.7036593154610876E-3</v>
      </c>
      <c r="S912" s="27">
        <f t="shared" si="323"/>
        <v>3.302218641381768E-3</v>
      </c>
      <c r="T912" s="27">
        <f t="shared" si="323"/>
        <v>3.3512043135738084E-3</v>
      </c>
      <c r="U912" s="27">
        <f t="shared" si="323"/>
        <v>3.3691550974692887E-3</v>
      </c>
      <c r="V912" s="27">
        <f t="shared" si="323"/>
        <v>3.3770529206805762E-3</v>
      </c>
      <c r="W912" s="27">
        <f t="shared" si="323"/>
        <v>3.3911984938504417E-3</v>
      </c>
      <c r="X912" s="27">
        <f t="shared" si="323"/>
        <v>3.3983477173050954E-3</v>
      </c>
      <c r="Y912" s="27">
        <f t="shared" si="323"/>
        <v>3.39280737850986E-3</v>
      </c>
      <c r="Z912" s="27">
        <f t="shared" si="323"/>
        <v>3.3872251502316047E-3</v>
      </c>
      <c r="AA912" s="27">
        <f t="shared" si="323"/>
        <v>3.3839736485965148E-3</v>
      </c>
      <c r="AB912" s="27">
        <f t="shared" si="323"/>
        <v>3.407655856957677E-3</v>
      </c>
      <c r="AC912" s="27">
        <f t="shared" si="323"/>
        <v>3.4187852226411665E-3</v>
      </c>
      <c r="AD912" s="27">
        <f t="shared" si="323"/>
        <v>3.4471372705765714E-3</v>
      </c>
      <c r="AE912" s="27">
        <f t="shared" si="323"/>
        <v>3.4787797501169542E-3</v>
      </c>
      <c r="AF912" s="27">
        <f t="shared" si="323"/>
        <v>3.5288710522939511E-3</v>
      </c>
      <c r="AG912" s="27">
        <f t="shared" si="323"/>
        <v>3.5870903219382129E-3</v>
      </c>
      <c r="AH912" s="27">
        <f t="shared" si="323"/>
        <v>3.6153304281804932E-3</v>
      </c>
      <c r="AI912" s="27">
        <f t="shared" si="323"/>
        <v>3.6424832199612222E-3</v>
      </c>
      <c r="AJ912" s="27">
        <f t="shared" si="323"/>
        <v>3.6784574674548621E-3</v>
      </c>
      <c r="AK912" s="27">
        <f t="shared" si="323"/>
        <v>3.7123860501636213E-3</v>
      </c>
      <c r="AL912" s="27">
        <f t="shared" si="323"/>
        <v>3.7555008836610017E-3</v>
      </c>
      <c r="AM912" s="27">
        <f t="shared" si="323"/>
        <v>3.7938399497419797E-3</v>
      </c>
      <c r="AN912" s="27">
        <f t="shared" si="323"/>
        <v>3.8471109816576132E-3</v>
      </c>
      <c r="AO912" s="27">
        <f t="shared" si="323"/>
        <v>3.8996684104777224E-3</v>
      </c>
      <c r="AP912" s="27">
        <f t="shared" si="323"/>
        <v>3.9534205116033283E-3</v>
      </c>
      <c r="AQ912" s="27">
        <f t="shared" si="323"/>
        <v>4.008877340189029E-3</v>
      </c>
      <c r="AR912" s="27">
        <f t="shared" si="323"/>
        <v>4.0670717087197125E-3</v>
      </c>
      <c r="AS912" s="27">
        <f t="shared" si="323"/>
        <v>4.133683217214185E-3</v>
      </c>
      <c r="AT912" s="27">
        <f t="shared" si="323"/>
        <v>4.1419851909045508E-3</v>
      </c>
      <c r="AU912" s="27">
        <f t="shared" si="323"/>
        <v>4.1409350946152498E-3</v>
      </c>
      <c r="AV912" s="27">
        <f t="shared" si="323"/>
        <v>4.1404551581419972E-3</v>
      </c>
      <c r="AW912" s="27">
        <f t="shared" si="323"/>
        <v>4.1371254868165274E-3</v>
      </c>
      <c r="AY912" s="79"/>
      <c r="AZ912" s="79"/>
    </row>
    <row r="913" spans="1:52" x14ac:dyDescent="0.25">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1.7066731126843735E-2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1.8677293946611211E-2</v>
      </c>
      <c r="S913" s="27">
        <f t="shared" si="324"/>
        <v>1.7924715953761508E-2</v>
      </c>
      <c r="T913" s="27">
        <f t="shared" si="324"/>
        <v>1.843341082520359E-2</v>
      </c>
      <c r="U913" s="27">
        <f t="shared" si="324"/>
        <v>1.8863224078436151E-2</v>
      </c>
      <c r="V913" s="27">
        <f t="shared" si="324"/>
        <v>1.9268137254069565E-2</v>
      </c>
      <c r="W913" s="27">
        <f t="shared" si="324"/>
        <v>1.9697204961342345E-2</v>
      </c>
      <c r="X913" s="27">
        <f t="shared" si="324"/>
        <v>2.0110071049455811E-2</v>
      </c>
      <c r="Y913" s="27">
        <f t="shared" si="324"/>
        <v>2.0477664567589916E-2</v>
      </c>
      <c r="Z913" s="27">
        <f t="shared" si="324"/>
        <v>2.0838835860375299E-2</v>
      </c>
      <c r="AA913" s="27">
        <f t="shared" si="324"/>
        <v>2.120131927021859E-2</v>
      </c>
      <c r="AB913" s="27">
        <f t="shared" si="324"/>
        <v>2.1649857434555643E-2</v>
      </c>
      <c r="AC913" s="27">
        <f t="shared" si="324"/>
        <v>2.2051544001275489E-2</v>
      </c>
      <c r="AD913" s="27">
        <f t="shared" si="324"/>
        <v>2.251653579676623E-2</v>
      </c>
      <c r="AE913" s="27">
        <f t="shared" si="324"/>
        <v>2.2997791233831506E-2</v>
      </c>
      <c r="AF913" s="27">
        <f t="shared" si="324"/>
        <v>2.3552505988824399E-2</v>
      </c>
      <c r="AG913" s="27">
        <f t="shared" si="324"/>
        <v>2.4145713580810361E-2</v>
      </c>
      <c r="AH913" s="27">
        <f t="shared" si="324"/>
        <v>2.4632058840196262E-2</v>
      </c>
      <c r="AI913" s="27">
        <f t="shared" si="324"/>
        <v>2.5119693646547769E-2</v>
      </c>
      <c r="AJ913" s="27">
        <f t="shared" si="324"/>
        <v>2.5648335006758723E-2</v>
      </c>
      <c r="AK913" s="27">
        <f t="shared" si="324"/>
        <v>2.6175687821208025E-2</v>
      </c>
      <c r="AL913" s="27">
        <f t="shared" si="324"/>
        <v>2.6748333482610302E-2</v>
      </c>
      <c r="AM913" s="27">
        <f t="shared" si="324"/>
        <v>2.7309293249039725E-2</v>
      </c>
      <c r="AN913" s="27">
        <f t="shared" si="324"/>
        <v>2.7943263595812423E-2</v>
      </c>
      <c r="AO913" s="27">
        <f t="shared" si="324"/>
        <v>2.8585089015821099E-2</v>
      </c>
      <c r="AP913" s="27">
        <f t="shared" si="324"/>
        <v>2.9243481027066483E-2</v>
      </c>
      <c r="AQ913" s="27">
        <f t="shared" si="324"/>
        <v>2.9921398411177573E-2</v>
      </c>
      <c r="AR913" s="27">
        <f t="shared" si="324"/>
        <v>3.0624438024525739E-2</v>
      </c>
      <c r="AS913" s="27">
        <f t="shared" si="324"/>
        <v>3.1380920824929763E-2</v>
      </c>
      <c r="AT913" s="27">
        <f t="shared" si="324"/>
        <v>3.1870562476557958E-2</v>
      </c>
      <c r="AU913" s="27">
        <f t="shared" si="324"/>
        <v>3.231947178269267E-2</v>
      </c>
      <c r="AV913" s="27">
        <f t="shared" si="324"/>
        <v>3.2775118101919791E-2</v>
      </c>
      <c r="AW913" s="27">
        <f t="shared" si="324"/>
        <v>3.322035739729421E-2</v>
      </c>
      <c r="AY913" s="79"/>
      <c r="AZ913" s="79"/>
    </row>
    <row r="914" spans="1:52" x14ac:dyDescent="0.25">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8.0430818839717741E-2</v>
      </c>
      <c r="P914" s="27">
        <f t="shared" si="325"/>
        <v>7.938481013134728E-2</v>
      </c>
      <c r="Q914" s="27">
        <f t="shared" si="325"/>
        <v>7.8944464359385624E-2</v>
      </c>
      <c r="R914" s="27">
        <f t="shared" si="325"/>
        <v>7.8604018955287347E-2</v>
      </c>
      <c r="S914" s="27">
        <f t="shared" si="325"/>
        <v>6.7319369228259429E-2</v>
      </c>
      <c r="T914" s="27">
        <f t="shared" si="325"/>
        <v>7.0034797923526779E-2</v>
      </c>
      <c r="U914" s="27">
        <f t="shared" si="325"/>
        <v>7.1767589190607203E-2</v>
      </c>
      <c r="V914" s="27">
        <f t="shared" si="325"/>
        <v>7.3182665204028496E-2</v>
      </c>
      <c r="W914" s="27">
        <f t="shared" si="325"/>
        <v>7.4808742806704007E-2</v>
      </c>
      <c r="X914" s="27">
        <f t="shared" si="325"/>
        <v>7.6209612458541354E-2</v>
      </c>
      <c r="Y914" s="27">
        <f t="shared" si="325"/>
        <v>7.7220772640168078E-2</v>
      </c>
      <c r="Z914" s="27">
        <f t="shared" si="325"/>
        <v>7.8264676801724914E-2</v>
      </c>
      <c r="AA914" s="27">
        <f t="shared" si="325"/>
        <v>7.9426320853994106E-2</v>
      </c>
      <c r="AB914" s="27">
        <f t="shared" si="325"/>
        <v>8.1583097307667857E-2</v>
      </c>
      <c r="AC914" s="27">
        <f t="shared" si="325"/>
        <v>8.3355511070410115E-2</v>
      </c>
      <c r="AD914" s="27">
        <f t="shared" si="325"/>
        <v>8.578662118405822E-2</v>
      </c>
      <c r="AE914" s="27">
        <f t="shared" si="325"/>
        <v>8.8388738549836809E-2</v>
      </c>
      <c r="AF914" s="27">
        <f t="shared" si="325"/>
        <v>9.1733803062760966E-2</v>
      </c>
      <c r="AG914" s="27">
        <f t="shared" si="325"/>
        <v>9.545999545455576E-2</v>
      </c>
      <c r="AH914" s="27">
        <f t="shared" si="325"/>
        <v>9.8123061491284413E-2</v>
      </c>
      <c r="AI914" s="27">
        <f t="shared" si="325"/>
        <v>0.10079815277114273</v>
      </c>
      <c r="AJ914" s="27">
        <f t="shared" si="325"/>
        <v>0.10387432756654491</v>
      </c>
      <c r="AK914" s="27">
        <f t="shared" si="325"/>
        <v>0.10693471904746969</v>
      </c>
      <c r="AL914" s="27">
        <f t="shared" si="325"/>
        <v>0.1104303206725267</v>
      </c>
      <c r="AM914" s="27">
        <f t="shared" si="325"/>
        <v>0.1138081636127603</v>
      </c>
      <c r="AN914" s="27">
        <f t="shared" si="325"/>
        <v>0.11787581618955639</v>
      </c>
      <c r="AO914" s="27">
        <f t="shared" si="325"/>
        <v>0.12200498371084653</v>
      </c>
      <c r="AP914" s="27">
        <f t="shared" si="325"/>
        <v>0.12627795709293613</v>
      </c>
      <c r="AQ914" s="27">
        <f t="shared" si="325"/>
        <v>0.13072125774320001</v>
      </c>
      <c r="AR914" s="27">
        <f t="shared" si="325"/>
        <v>0.13538539561215654</v>
      </c>
      <c r="AS914" s="27">
        <f t="shared" si="325"/>
        <v>0.14052699366770421</v>
      </c>
      <c r="AT914" s="27">
        <f t="shared" si="325"/>
        <v>0.14318904108564576</v>
      </c>
      <c r="AU914" s="27">
        <f t="shared" si="325"/>
        <v>0.14548430790858607</v>
      </c>
      <c r="AV914" s="27">
        <f t="shared" si="325"/>
        <v>0.14785203528851432</v>
      </c>
      <c r="AW914" s="27">
        <f t="shared" si="325"/>
        <v>0.15013637523841239</v>
      </c>
      <c r="AY914" s="79"/>
      <c r="AZ914" s="79"/>
    </row>
    <row r="916" spans="1:52" x14ac:dyDescent="0.25">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72.449817655179615</v>
      </c>
      <c r="T916" s="27">
        <f t="shared" si="327"/>
        <v>73.412448847195449</v>
      </c>
      <c r="U916" s="27">
        <f t="shared" si="327"/>
        <v>74.198527813630264</v>
      </c>
      <c r="V916" s="27">
        <f t="shared" si="327"/>
        <v>74.932183064084938</v>
      </c>
      <c r="W916" s="27">
        <f t="shared" si="327"/>
        <v>75.728343616319663</v>
      </c>
      <c r="X916" s="27">
        <f t="shared" si="327"/>
        <v>76.492433237513026</v>
      </c>
      <c r="Y916" s="27">
        <f t="shared" si="327"/>
        <v>77.146046881915979</v>
      </c>
      <c r="Z916" s="27">
        <f t="shared" si="327"/>
        <v>77.778880182998051</v>
      </c>
      <c r="AA916" s="27">
        <f t="shared" si="327"/>
        <v>78.408051635872468</v>
      </c>
      <c r="AB916" s="27">
        <f t="shared" si="327"/>
        <v>79.224943174372299</v>
      </c>
      <c r="AC916" s="27">
        <f t="shared" si="327"/>
        <v>79.926451787992249</v>
      </c>
      <c r="AD916" s="27">
        <f t="shared" si="327"/>
        <v>80.76885718673185</v>
      </c>
      <c r="AE916" s="27">
        <f t="shared" si="327"/>
        <v>81.644804903881038</v>
      </c>
      <c r="AF916" s="27">
        <f t="shared" si="327"/>
        <v>82.681019501207217</v>
      </c>
      <c r="AG916" s="27">
        <f t="shared" si="327"/>
        <v>83.797727927071179</v>
      </c>
      <c r="AH916" s="27">
        <f t="shared" si="327"/>
        <v>84.672576482481759</v>
      </c>
      <c r="AI916" s="27">
        <f t="shared" si="327"/>
        <v>85.547247875170797</v>
      </c>
      <c r="AJ916" s="27">
        <f t="shared" si="327"/>
        <v>86.508657043249997</v>
      </c>
      <c r="AK916" s="27">
        <f t="shared" si="327"/>
        <v>87.463265114193007</v>
      </c>
      <c r="AL916" s="27">
        <f t="shared" si="327"/>
        <v>88.512396010068016</v>
      </c>
      <c r="AM916" s="27">
        <f t="shared" si="327"/>
        <v>89.531314727003974</v>
      </c>
      <c r="AN916" s="27">
        <f t="shared" si="327"/>
        <v>90.703558661415826</v>
      </c>
      <c r="AO916" s="27">
        <f t="shared" si="327"/>
        <v>91.887099270974289</v>
      </c>
      <c r="AP916" s="27">
        <f t="shared" si="327"/>
        <v>93.100443723717078</v>
      </c>
      <c r="AQ916" s="27">
        <f t="shared" si="327"/>
        <v>94.3495525003203</v>
      </c>
      <c r="AR916" s="27">
        <f t="shared" si="327"/>
        <v>95.645946229187999</v>
      </c>
      <c r="AS916" s="27">
        <f t="shared" si="327"/>
        <v>97.049612256350315</v>
      </c>
      <c r="AT916" s="27">
        <f t="shared" si="327"/>
        <v>97.880768544713618</v>
      </c>
      <c r="AU916" s="27">
        <f t="shared" si="327"/>
        <v>98.622364350630747</v>
      </c>
      <c r="AV916" s="27">
        <f t="shared" si="327"/>
        <v>99.375096543856301</v>
      </c>
      <c r="AW916" s="27">
        <f t="shared" si="327"/>
        <v>100.10276018423386</v>
      </c>
      <c r="AY916" s="79"/>
      <c r="AZ916" s="79"/>
    </row>
    <row r="917" spans="1:52" x14ac:dyDescent="0.25">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57.946563542689915</v>
      </c>
      <c r="T917" s="27">
        <f t="shared" si="328"/>
        <v>58.716491906095996</v>
      </c>
      <c r="U917" s="27">
        <f t="shared" si="328"/>
        <v>59.345210876720344</v>
      </c>
      <c r="V917" s="27">
        <f t="shared" si="328"/>
        <v>59.932000491447013</v>
      </c>
      <c r="W917" s="27">
        <f t="shared" si="328"/>
        <v>60.568782881291369</v>
      </c>
      <c r="X917" s="27">
        <f t="shared" si="328"/>
        <v>61.179914409565484</v>
      </c>
      <c r="Y917" s="27">
        <f t="shared" si="328"/>
        <v>61.702685422710431</v>
      </c>
      <c r="Z917" s="27">
        <f t="shared" si="328"/>
        <v>62.208835973255823</v>
      </c>
      <c r="AA917" s="27">
        <f t="shared" si="327"/>
        <v>62.712057716984084</v>
      </c>
      <c r="AB917" s="27">
        <f t="shared" si="327"/>
        <v>63.365421092837678</v>
      </c>
      <c r="AC917" s="27">
        <f t="shared" si="327"/>
        <v>63.926499295247297</v>
      </c>
      <c r="AD917" s="27">
        <f t="shared" si="327"/>
        <v>64.600269078893959</v>
      </c>
      <c r="AE917" s="27">
        <f t="shared" si="327"/>
        <v>65.300866564086249</v>
      </c>
      <c r="AF917" s="27">
        <f t="shared" si="327"/>
        <v>66.129648153207768</v>
      </c>
      <c r="AG917" s="27">
        <f t="shared" si="327"/>
        <v>67.022810038941756</v>
      </c>
      <c r="AH917" s="27">
        <f t="shared" si="327"/>
        <v>67.722528396379261</v>
      </c>
      <c r="AI917" s="27">
        <f t="shared" si="327"/>
        <v>68.42210505613923</v>
      </c>
      <c r="AJ917" s="27">
        <f t="shared" si="327"/>
        <v>69.191056024570585</v>
      </c>
      <c r="AK917" s="27">
        <f t="shared" si="327"/>
        <v>69.95456736292256</v>
      </c>
      <c r="AL917" s="27">
        <f t="shared" si="327"/>
        <v>70.793679621448376</v>
      </c>
      <c r="AM917" s="27">
        <f t="shared" si="327"/>
        <v>71.608627679106391</v>
      </c>
      <c r="AN917" s="27">
        <f t="shared" si="327"/>
        <v>72.546207783948418</v>
      </c>
      <c r="AO917" s="27">
        <f t="shared" si="327"/>
        <v>73.492823156585331</v>
      </c>
      <c r="AP917" s="27">
        <f t="shared" si="327"/>
        <v>74.463276136393532</v>
      </c>
      <c r="AQ917" s="27">
        <f t="shared" si="327"/>
        <v>75.462334014491503</v>
      </c>
      <c r="AR917" s="27">
        <f t="shared" si="327"/>
        <v>76.499211180196937</v>
      </c>
      <c r="AS917" s="27">
        <f t="shared" si="327"/>
        <v>77.621886505934782</v>
      </c>
      <c r="AT917" s="27">
        <f t="shared" si="327"/>
        <v>78.28665906487727</v>
      </c>
      <c r="AU917" s="27">
        <f t="shared" si="327"/>
        <v>78.879799667315993</v>
      </c>
      <c r="AV917" s="27">
        <f t="shared" si="327"/>
        <v>79.481847336683103</v>
      </c>
      <c r="AW917" s="27">
        <f t="shared" si="327"/>
        <v>80.063844762481011</v>
      </c>
      <c r="AY917" s="79"/>
      <c r="AZ917" s="79"/>
    </row>
    <row r="918" spans="1:52" x14ac:dyDescent="0.25">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26.199874403761022</v>
      </c>
      <c r="T918" s="27">
        <f t="shared" si="327"/>
        <v>26.54798868678095</v>
      </c>
      <c r="U918" s="27">
        <f t="shared" si="327"/>
        <v>26.832256761685592</v>
      </c>
      <c r="V918" s="27">
        <f t="shared" si="327"/>
        <v>27.09756695900116</v>
      </c>
      <c r="W918" s="27">
        <f t="shared" si="327"/>
        <v>27.385480816466714</v>
      </c>
      <c r="X918" s="27">
        <f t="shared" si="327"/>
        <v>27.661796930935942</v>
      </c>
      <c r="Y918" s="27">
        <f t="shared" si="327"/>
        <v>27.898161851458521</v>
      </c>
      <c r="Z918" s="27">
        <f t="shared" si="327"/>
        <v>28.127012020354464</v>
      </c>
      <c r="AA918" s="27">
        <f t="shared" si="327"/>
        <v>28.354537962824008</v>
      </c>
      <c r="AB918" s="27">
        <f t="shared" si="327"/>
        <v>28.649948723028462</v>
      </c>
      <c r="AC918" s="27">
        <f t="shared" si="327"/>
        <v>28.90363380002168</v>
      </c>
      <c r="AD918" s="27">
        <f t="shared" si="327"/>
        <v>29.20827108356977</v>
      </c>
      <c r="AE918" s="27">
        <f t="shared" si="327"/>
        <v>29.525038204817712</v>
      </c>
      <c r="AF918" s="27">
        <f t="shared" si="327"/>
        <v>29.899762299148801</v>
      </c>
      <c r="AG918" s="27">
        <f t="shared" si="327"/>
        <v>30.303595206534538</v>
      </c>
      <c r="AH918" s="27">
        <f t="shared" si="327"/>
        <v>30.619964840246517</v>
      </c>
      <c r="AI918" s="27">
        <f t="shared" si="327"/>
        <v>30.936270406978018</v>
      </c>
      <c r="AJ918" s="27">
        <f t="shared" si="327"/>
        <v>31.283942772065036</v>
      </c>
      <c r="AK918" s="27">
        <f t="shared" si="327"/>
        <v>31.62915567077183</v>
      </c>
      <c r="AL918" s="27">
        <f t="shared" si="327"/>
        <v>32.0085506588428</v>
      </c>
      <c r="AM918" s="27">
        <f t="shared" si="327"/>
        <v>32.377020080510903</v>
      </c>
      <c r="AN918" s="27">
        <f t="shared" si="327"/>
        <v>32.800936176453838</v>
      </c>
      <c r="AO918" s="27">
        <f t="shared" si="327"/>
        <v>33.228937465149492</v>
      </c>
      <c r="AP918" s="27">
        <f t="shared" si="327"/>
        <v>33.667716654652232</v>
      </c>
      <c r="AQ918" s="27">
        <f t="shared" si="327"/>
        <v>34.119429220988827</v>
      </c>
      <c r="AR918" s="27">
        <f t="shared" si="327"/>
        <v>34.588241344655088</v>
      </c>
      <c r="AS918" s="27">
        <f t="shared" si="327"/>
        <v>35.095846122785957</v>
      </c>
      <c r="AT918" s="27">
        <f t="shared" si="327"/>
        <v>35.396415414328644</v>
      </c>
      <c r="AU918" s="27">
        <f t="shared" si="327"/>
        <v>35.664597137930201</v>
      </c>
      <c r="AV918" s="27">
        <f t="shared" si="327"/>
        <v>35.9368060897324</v>
      </c>
      <c r="AW918" s="27">
        <f t="shared" si="327"/>
        <v>36.199949553761705</v>
      </c>
      <c r="AY918" s="79"/>
      <c r="AZ918" s="79"/>
    </row>
    <row r="919" spans="1:52" x14ac:dyDescent="0.25">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367.29937998549639</v>
      </c>
      <c r="T919" s="93">
        <f>IF('Net zero activities &amp; levers'!$C$12="Off",('Activity data'!AM8*EF!$H7)*kgtoGg,('Net zero Activity data'!AM8*EF!$H7)*kgtoGg)</f>
        <v>374.39027995025685</v>
      </c>
      <c r="U919" s="93">
        <f>IF('Net zero activities &amp; levers'!$C$12="Off",('Activity data'!AN8*EF!$H7)*kgtoGg,('Net zero Activity data'!AN8*EF!$H7)*kgtoGg)</f>
        <v>378.08201548869761</v>
      </c>
      <c r="V919" s="93">
        <f>IF('Net zero activities &amp; levers'!$C$12="Off",('Activity data'!AO8*EF!$H7)*kgtoGg,('Net zero Activity data'!AO8*EF!$H7)*kgtoGg)</f>
        <v>380.61774537395928</v>
      </c>
      <c r="W919" s="93">
        <f>IF('Net zero activities &amp; levers'!$C$12="Off",('Activity data'!AP8*EF!$H7)*kgtoGg,('Net zero Activity data'!AP8*EF!$H7)*kgtoGg)</f>
        <v>383.77989521502451</v>
      </c>
      <c r="X919" s="93">
        <f>IF('Net zero activities &amp; levers'!$C$12="Off",('Activity data'!AQ8*EF!$H7)*kgtoGg,('Net zero Activity data'!AQ8*EF!$H7)*kgtoGg)</f>
        <v>386.12523393248665</v>
      </c>
      <c r="Y919" s="93">
        <f>IF('Net zero activities &amp; levers'!$C$12="Off",('Activity data'!AR8*EF!$H7)*kgtoGg,('Net zero Activity data'!AR8*EF!$H7)*kgtoGg)</f>
        <v>386.95643782005646</v>
      </c>
      <c r="Z919" s="93">
        <f>IF('Net zero activities &amp; levers'!$C$12="Off",('Activity data'!AS8*EF!$H7)*kgtoGg,('Net zero Activity data'!AS8*EF!$H7)*kgtoGg)</f>
        <v>387.65918830118983</v>
      </c>
      <c r="AA919" s="93">
        <f>IF('Net zero activities &amp; levers'!$C$12="Off",('Activity data'!AT8*EF!$H7)*kgtoGg,('Net zero Activity data'!AT8*EF!$H7)*kgtoGg)</f>
        <v>388.49776942220768</v>
      </c>
      <c r="AB919" s="93">
        <f>IF('Net zero activities &amp; levers'!$C$12="Off",('Activity data'!AU8*EF!$H7)*kgtoGg,('Net zero Activity data'!AU8*EF!$H7)*kgtoGg)</f>
        <v>392.18321030752833</v>
      </c>
      <c r="AC919" s="93">
        <f>IF('Net zero activities &amp; levers'!$C$12="Off",('Activity data'!AV8*EF!$H7)*kgtoGg,('Net zero Activity data'!AV8*EF!$H7)*kgtoGg)</f>
        <v>394.38010154969788</v>
      </c>
      <c r="AD919" s="93">
        <f>IF('Net zero activities &amp; levers'!$C$12="Off",('Activity data'!AW8*EF!$H7)*kgtoGg,('Net zero Activity data'!AW8*EF!$H7)*kgtoGg)</f>
        <v>395.06686480786141</v>
      </c>
      <c r="AE919" s="93">
        <f>IF('Net zero activities &amp; levers'!$C$12="Off",('Activity data'!AX8*EF!$H7)*kgtoGg,('Net zero Activity data'!AX8*EF!$H7)*kgtoGg)</f>
        <v>395.93122027386613</v>
      </c>
      <c r="AF919" s="93">
        <f>IF('Net zero activities &amp; levers'!$C$12="Off",('Activity data'!AY8*EF!$H7)*kgtoGg,('Net zero Activity data'!AY8*EF!$H7)*kgtoGg)</f>
        <v>398.59601636852102</v>
      </c>
      <c r="AG919" s="93">
        <f>IF('Net zero activities &amp; levers'!$C$12="Off",('Activity data'!AZ8*EF!$H7)*kgtoGg,('Net zero Activity data'!AZ8*EF!$H7)*kgtoGg)</f>
        <v>401.90994539704189</v>
      </c>
      <c r="AH919" s="93">
        <f>IF('Net zero activities &amp; levers'!$C$12="Off",('Activity data'!BA8*EF!$H7)*kgtoGg,('Net zero Activity data'!BA8*EF!$H7)*kgtoGg)</f>
        <v>401.81503378596199</v>
      </c>
      <c r="AI919" s="93">
        <f>IF('Net zero activities &amp; levers'!$C$12="Off",('Activity data'!BB8*EF!$H7)*kgtoGg,('Net zero Activity data'!BB8*EF!$H7)*kgtoGg)</f>
        <v>401.42815777895129</v>
      </c>
      <c r="AJ919" s="93">
        <f>IF('Net zero activities &amp; levers'!$C$12="Off",('Activity data'!BC8*EF!$H7)*kgtoGg,('Net zero Activity data'!BC8*EF!$H7)*kgtoGg)</f>
        <v>401.7813582877065</v>
      </c>
      <c r="AK919" s="93">
        <f>IF('Net zero activities &amp; levers'!$C$12="Off",('Activity data'!BD8*EF!$H7)*kgtoGg,('Net zero Activity data'!BD8*EF!$H7)*kgtoGg)</f>
        <v>401.72821381507623</v>
      </c>
      <c r="AL919" s="93">
        <f>IF('Net zero activities &amp; levers'!$C$12="Off",('Activity data'!BE8*EF!$H7)*kgtoGg,('Net zero Activity data'!BE8*EF!$H7)*kgtoGg)</f>
        <v>402.4182008975921</v>
      </c>
      <c r="AM919" s="93">
        <f>IF('Net zero activities &amp; levers'!$C$12="Off",('Activity data'!BF8*EF!$H7)*kgtoGg,('Net zero Activity data'!BF8*EF!$H7)*kgtoGg)</f>
        <v>402.41125512656032</v>
      </c>
      <c r="AN919" s="93">
        <f>IF('Net zero activities &amp; levers'!$C$12="Off",('Activity data'!BG8*EF!$H7)*kgtoGg,('Net zero Activity data'!BG8*EF!$H7)*kgtoGg)</f>
        <v>405.74913704895249</v>
      </c>
      <c r="AO919" s="93">
        <f>IF('Net zero activities &amp; levers'!$C$12="Off",('Activity data'!BH8*EF!$H7)*kgtoGg,('Net zero Activity data'!BH8*EF!$H7)*kgtoGg)</f>
        <v>408.87066423718124</v>
      </c>
      <c r="AP919" s="93">
        <f>IF('Net zero activities &amp; levers'!$C$12="Off",('Activity data'!BI8*EF!$H7)*kgtoGg,('Net zero Activity data'!BI8*EF!$H7)*kgtoGg)</f>
        <v>411.96446899942566</v>
      </c>
      <c r="AQ919" s="93">
        <f>IF('Net zero activities &amp; levers'!$C$12="Off",('Activity data'!BJ8*EF!$H7)*kgtoGg,('Net zero Activity data'!BJ8*EF!$H7)*kgtoGg)</f>
        <v>415.076640787023</v>
      </c>
      <c r="AR919" s="93">
        <f>IF('Net zero activities &amp; levers'!$C$12="Off",('Activity data'!BK8*EF!$H7)*kgtoGg,('Net zero Activity data'!BK8*EF!$H7)*kgtoGg)</f>
        <v>418.30306896107567</v>
      </c>
      <c r="AS919" s="93">
        <f>IF('Net zero activities &amp; levers'!$C$12="Off",('Activity data'!BL8*EF!$H7)*kgtoGg,('Net zero Activity data'!BL8*EF!$H7)*kgtoGg)</f>
        <v>422.19081741674233</v>
      </c>
      <c r="AT919" s="93">
        <f>IF('Net zero activities &amp; levers'!$C$12="Off",('Activity data'!BM8*EF!$H7)*kgtoGg,('Net zero Activity data'!BM8*EF!$H7)*kgtoGg)</f>
        <v>420.26074518236015</v>
      </c>
      <c r="AU919" s="93">
        <f>IF('Net zero activities &amp; levers'!$C$12="Off",('Activity data'!BN8*EF!$H7)*kgtoGg,('Net zero Activity data'!BN8*EF!$H7)*kgtoGg)</f>
        <v>417.33191079968799</v>
      </c>
      <c r="AV919" s="93">
        <f>IF('Net zero activities &amp; levers'!$C$12="Off",('Activity data'!BO8*EF!$H7)*kgtoGg,('Net zero Activity data'!BO8*EF!$H7)*kgtoGg)</f>
        <v>414.37000341411897</v>
      </c>
      <c r="AW919" s="93">
        <f>IF('Net zero activities &amp; levers'!$C$12="Off",('Activity data'!BP8*EF!$H7)*kgtoGg,('Net zero Activity data'!BP8*EF!$H7)*kgtoGg)</f>
        <v>411.04939658180723</v>
      </c>
      <c r="AY919" s="79"/>
      <c r="AZ919" s="79"/>
    </row>
    <row r="920" spans="1:52" x14ac:dyDescent="0.25">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258.644557829505</v>
      </c>
      <c r="T920" s="93">
        <f>IF('Net zero activities &amp; levers'!$C$12="Off",('Activity data'!AM9*EF!$H8)*kgtoGg,('Net zero Activity data'!AM9*EF!$H8)*kgtoGg)</f>
        <v>263.63782159725537</v>
      </c>
      <c r="U920" s="93">
        <f>IF('Net zero activities &amp; levers'!$C$12="Off",('Activity data'!AN9*EF!$H8)*kgtoGg,('Net zero Activity data'!AN9*EF!$H8)*kgtoGg)</f>
        <v>266.23746471672149</v>
      </c>
      <c r="V920" s="93">
        <f>IF('Net zero activities &amp; levers'!$C$12="Off",('Activity data'!AO9*EF!$H8)*kgtoGg,('Net zero Activity data'!AO9*EF!$H8)*kgtoGg)</f>
        <v>268.02307278111425</v>
      </c>
      <c r="W920" s="93">
        <f>IF('Net zero activities &amp; levers'!$C$12="Off",('Activity data'!AP9*EF!$H8)*kgtoGg,('Net zero Activity data'!AP9*EF!$H8)*kgtoGg)</f>
        <v>270.24979270496834</v>
      </c>
      <c r="X920" s="93">
        <f>IF('Net zero activities &amp; levers'!$C$12="Off",('Activity data'!AQ9*EF!$H8)*kgtoGg,('Net zero Activity data'!AQ9*EF!$H8)*kgtoGg)</f>
        <v>271.90133128246976</v>
      </c>
      <c r="Y920" s="93">
        <f>IF('Net zero activities &amp; levers'!$C$12="Off",('Activity data'!AR9*EF!$H8)*kgtoGg,('Net zero Activity data'!AR9*EF!$H8)*kgtoGg)</f>
        <v>272.48664771283012</v>
      </c>
      <c r="Z920" s="93">
        <f>IF('Net zero activities &amp; levers'!$C$12="Off",('Activity data'!AS9*EF!$H8)*kgtoGg,('Net zero Activity data'!AS9*EF!$H8)*kgtoGg)</f>
        <v>272.98150993520676</v>
      </c>
      <c r="AA920" s="93">
        <f>IF('Net zero activities &amp; levers'!$C$12="Off",('Activity data'!AT9*EF!$H8)*kgtoGg,('Net zero Activity data'!AT9*EF!$H8)*kgtoGg)</f>
        <v>273.57202125939796</v>
      </c>
      <c r="AB920" s="93">
        <f>IF('Net zero activities &amp; levers'!$C$12="Off",('Activity data'!AU9*EF!$H8)*kgtoGg,('Net zero Activity data'!AU9*EF!$H8)*kgtoGg)</f>
        <v>276.16723181550663</v>
      </c>
      <c r="AC920" s="93">
        <f>IF('Net zero activities &amp; levers'!$C$12="Off",('Activity data'!AV9*EF!$H8)*kgtoGg,('Net zero Activity data'!AV9*EF!$H8)*kgtoGg)</f>
        <v>277.71423677901322</v>
      </c>
      <c r="AD920" s="93">
        <f>IF('Net zero activities &amp; levers'!$C$12="Off",('Activity data'!AW9*EF!$H8)*kgtoGg,('Net zero Activity data'!AW9*EF!$H8)*kgtoGg)</f>
        <v>278.19784113262864</v>
      </c>
      <c r="AE920" s="93">
        <f>IF('Net zero activities &amp; levers'!$C$12="Off",('Activity data'!AX9*EF!$H8)*kgtoGg,('Net zero Activity data'!AX9*EF!$H8)*kgtoGg)</f>
        <v>278.80650221264779</v>
      </c>
      <c r="AF920" s="93">
        <f>IF('Net zero activities &amp; levers'!$C$12="Off",('Activity data'!AY9*EF!$H8)*kgtoGg,('Net zero Activity data'!AY9*EF!$H8)*kgtoGg)</f>
        <v>280.682996008077</v>
      </c>
      <c r="AG920" s="93">
        <f>IF('Net zero activities &amp; levers'!$C$12="Off",('Activity data'!AZ9*EF!$H8)*kgtoGg,('Net zero Activity data'!AZ9*EF!$H8)*kgtoGg)</f>
        <v>283.0165956680982</v>
      </c>
      <c r="AH920" s="93">
        <f>IF('Net zero activities &amp; levers'!$C$12="Off",('Activity data'!BA9*EF!$H8)*kgtoGg,('Net zero Activity data'!BA9*EF!$H8)*kgtoGg)</f>
        <v>282.94976089238577</v>
      </c>
      <c r="AI920" s="93">
        <f>IF('Net zero activities &amp; levers'!$C$12="Off",('Activity data'!BB9*EF!$H8)*kgtoGg,('Net zero Activity data'!BB9*EF!$H8)*kgtoGg)</f>
        <v>282.6773308823702</v>
      </c>
      <c r="AJ920" s="93">
        <f>IF('Net zero activities &amp; levers'!$C$12="Off",('Activity data'!BC9*EF!$H8)*kgtoGg,('Net zero Activity data'!BC9*EF!$H8)*kgtoGg)</f>
        <v>282.92604730932356</v>
      </c>
      <c r="AK920" s="93">
        <f>IF('Net zero activities &amp; levers'!$C$12="Off",('Activity data'!BD9*EF!$H8)*kgtoGg,('Net zero Activity data'!BD9*EF!$H8)*kgtoGg)</f>
        <v>282.88862408082514</v>
      </c>
      <c r="AL920" s="93">
        <f>IF('Net zero activities &amp; levers'!$C$12="Off",('Activity data'!BE9*EF!$H8)*kgtoGg,('Net zero Activity data'!BE9*EF!$H8)*kgtoGg)</f>
        <v>283.37449858426822</v>
      </c>
      <c r="AM920" s="93">
        <f>IF('Net zero activities &amp; levers'!$C$12="Off",('Activity data'!BF9*EF!$H8)*kgtoGg,('Net zero Activity data'!BF9*EF!$H8)*kgtoGg)</f>
        <v>283.36960751726616</v>
      </c>
      <c r="AN920" s="93">
        <f>IF('Net zero activities &amp; levers'!$C$12="Off",('Activity data'!BG9*EF!$H8)*kgtoGg,('Net zero Activity data'!BG9*EF!$H8)*kgtoGg)</f>
        <v>285.72007430525349</v>
      </c>
      <c r="AO920" s="93">
        <f>IF('Net zero activities &amp; levers'!$C$12="Off",('Activity data'!BH9*EF!$H8)*kgtoGg,('Net zero Activity data'!BH9*EF!$H8)*kgtoGg)</f>
        <v>287.91818860477679</v>
      </c>
      <c r="AP920" s="93">
        <f>IF('Net zero activities &amp; levers'!$C$12="Off",('Activity data'!BI9*EF!$H8)*kgtoGg,('Net zero Activity data'!BI9*EF!$H8)*kgtoGg)</f>
        <v>290.09678135049057</v>
      </c>
      <c r="AQ920" s="93">
        <f>IF('Net zero activities &amp; levers'!$C$12="Off",('Activity data'!BJ9*EF!$H8)*kgtoGg,('Net zero Activity data'!BJ9*EF!$H8)*kgtoGg)</f>
        <v>292.28830777213687</v>
      </c>
      <c r="AR920" s="93">
        <f>IF('Net zero activities &amp; levers'!$C$12="Off",('Activity data'!BK9*EF!$H8)*kgtoGg,('Net zero Activity data'!BK9*EF!$H8)*kgtoGg)</f>
        <v>294.56029115658873</v>
      </c>
      <c r="AS920" s="93">
        <f>IF('Net zero activities &amp; levers'!$C$12="Off",('Activity data'!BL9*EF!$H8)*kgtoGg,('Net zero Activity data'!BL9*EF!$H8)*kgtoGg)</f>
        <v>297.29796248156612</v>
      </c>
      <c r="AT920" s="93">
        <f>IF('Net zero activities &amp; levers'!$C$12="Off",('Activity data'!BM9*EF!$H8)*kgtoGg,('Net zero Activity data'!BM9*EF!$H8)*kgtoGg)</f>
        <v>295.93884589481746</v>
      </c>
      <c r="AU920" s="93">
        <f>IF('Net zero activities &amp; levers'!$C$12="Off",('Activity data'!BN9*EF!$H8)*kgtoGg,('Net zero Activity data'!BN9*EF!$H8)*kgtoGg)</f>
        <v>293.87642184745857</v>
      </c>
      <c r="AV920" s="93">
        <f>IF('Net zero activities &amp; levers'!$C$12="Off",('Activity data'!BO9*EF!$H8)*kgtoGg,('Net zero Activity data'!BO9*EF!$H8)*kgtoGg)</f>
        <v>291.79070848169499</v>
      </c>
      <c r="AW920" s="93">
        <f>IF('Net zero activities &amp; levers'!$C$12="Off",('Activity data'!BP9*EF!$H8)*kgtoGg,('Net zero Activity data'!BP9*EF!$H8)*kgtoGg)</f>
        <v>289.45240645161033</v>
      </c>
      <c r="AY920" s="79"/>
      <c r="AZ920" s="79"/>
    </row>
    <row r="921" spans="1:52" x14ac:dyDescent="0.25">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34.963976395761406</v>
      </c>
      <c r="T921" s="93">
        <f>IF('Net zero activities &amp; levers'!$C$12="Off",('Activity data'!AM10*EF!$H9)*kgtoGg,('Net zero Activity data'!AM10*EF!$H9)*kgtoGg)</f>
        <v>36.497612487541794</v>
      </c>
      <c r="U921" s="93">
        <f>IF('Net zero activities &amp; levers'!$C$12="Off",('Activity data'!AN10*EF!$H9)*kgtoGg,('Net zero Activity data'!AN10*EF!$H9)*kgtoGg)</f>
        <v>37.733305691645874</v>
      </c>
      <c r="V921" s="93">
        <f>IF('Net zero activities &amp; levers'!$C$12="Off",('Activity data'!AO10*EF!$H9)*kgtoGg,('Net zero Activity data'!AO10*EF!$H9)*kgtoGg)</f>
        <v>38.877531015162873</v>
      </c>
      <c r="W921" s="93">
        <f>IF('Net zero activities &amp; levers'!$C$12="Off",('Activity data'!AP10*EF!$H9)*kgtoGg,('Net zero Activity data'!AP10*EF!$H9)*kgtoGg)</f>
        <v>40.109336867070091</v>
      </c>
      <c r="X921" s="93">
        <f>IF('Net zero activities &amp; levers'!$C$12="Off",('Activity data'!AQ10*EF!$H9)*kgtoGg,('Net zero Activity data'!AQ10*EF!$H9)*kgtoGg)</f>
        <v>41.279815018110689</v>
      </c>
      <c r="Y921" s="93">
        <f>IF('Net zero activities &amp; levers'!$C$12="Off",('Activity data'!AR10*EF!$H9)*kgtoGg,('Net zero Activity data'!AR10*EF!$H9)*kgtoGg)</f>
        <v>42.307713439261846</v>
      </c>
      <c r="Z921" s="93">
        <f>IF('Net zero activities &amp; levers'!$C$12="Off",('Activity data'!AS10*EF!$H9)*kgtoGg,('Net zero Activity data'!AS10*EF!$H9)*kgtoGg)</f>
        <v>43.337638673567746</v>
      </c>
      <c r="AA921" s="93">
        <f>IF('Net zero activities &amp; levers'!$C$12="Off",('Activity data'!AT10*EF!$H9)*kgtoGg,('Net zero Activity data'!AT10*EF!$H9)*kgtoGg)</f>
        <v>44.399551439206782</v>
      </c>
      <c r="AB921" s="93">
        <f>IF('Net zero activities &amp; levers'!$C$12="Off",('Activity data'!AU10*EF!$H9)*kgtoGg,('Net zero Activity data'!AU10*EF!$H9)*kgtoGg)</f>
        <v>45.81186523573659</v>
      </c>
      <c r="AC921" s="93">
        <f>IF('Net zero activities &amp; levers'!$C$12="Off",('Activity data'!AV10*EF!$H9)*kgtoGg,('Net zero Activity data'!AV10*EF!$H9)*kgtoGg)</f>
        <v>47.079649204126177</v>
      </c>
      <c r="AD921" s="93">
        <f>IF('Net zero activities &amp; levers'!$C$12="Off",('Activity data'!AW10*EF!$H9)*kgtoGg,('Net zero Activity data'!AW10*EF!$H9)*kgtoGg)</f>
        <v>48.725639989018426</v>
      </c>
      <c r="AE921" s="93">
        <f>IF('Net zero activities &amp; levers'!$C$12="Off",('Activity data'!AX10*EF!$H9)*kgtoGg,('Net zero Activity data'!AX10*EF!$H9)*kgtoGg)</f>
        <v>50.454759475729148</v>
      </c>
      <c r="AF921" s="93">
        <f>IF('Net zero activities &amp; levers'!$C$12="Off",('Activity data'!AY10*EF!$H9)*kgtoGg,('Net zero Activity data'!AY10*EF!$H9)*kgtoGg)</f>
        <v>52.486360439556769</v>
      </c>
      <c r="AG921" s="93">
        <f>IF('Net zero activities &amp; levers'!$C$12="Off",('Activity data'!AZ10*EF!$H9)*kgtoGg,('Net zero Activity data'!AZ10*EF!$H9)*kgtoGg)</f>
        <v>54.691251862588167</v>
      </c>
      <c r="AH921" s="93">
        <f>IF('Net zero activities &amp; levers'!$C$12="Off",('Activity data'!BA10*EF!$H9)*kgtoGg,('Net zero Activity data'!BA10*EF!$H9)*kgtoGg)</f>
        <v>56.512452453059495</v>
      </c>
      <c r="AI921" s="93">
        <f>IF('Net zero activities &amp; levers'!$C$12="Off",('Activity data'!BB10*EF!$H9)*kgtoGg,('Net zero Activity data'!BB10*EF!$H9)*kgtoGg)</f>
        <v>58.360185924306009</v>
      </c>
      <c r="AJ921" s="93">
        <f>IF('Net zero activities &amp; levers'!$C$12="Off",('Activity data'!BC10*EF!$H9)*kgtoGg,('Net zero Activity data'!BC10*EF!$H9)*kgtoGg)</f>
        <v>60.389335908393399</v>
      </c>
      <c r="AK921" s="93">
        <f>IF('Net zero activities &amp; levers'!$C$12="Off",('Activity data'!BD10*EF!$H9)*kgtoGg,('Net zero Activity data'!BD10*EF!$H9)*kgtoGg)</f>
        <v>62.437293405330678</v>
      </c>
      <c r="AL921" s="93">
        <f>IF('Net zero activities &amp; levers'!$C$12="Off",('Activity data'!BE10*EF!$H9)*kgtoGg,('Net zero Activity data'!BE10*EF!$H9)*kgtoGg)</f>
        <v>64.687328166127415</v>
      </c>
      <c r="AM921" s="93">
        <f>IF('Net zero activities &amp; levers'!$C$12="Off",('Activity data'!BF10*EF!$H9)*kgtoGg,('Net zero Activity data'!BF10*EF!$H9)*kgtoGg)</f>
        <v>66.917440313314131</v>
      </c>
      <c r="AN921" s="93">
        <f>IF('Net zero activities &amp; levers'!$C$12="Off",('Activity data'!BG10*EF!$H9)*kgtoGg,('Net zero Activity data'!BG10*EF!$H9)*kgtoGg)</f>
        <v>69.376253099010469</v>
      </c>
      <c r="AO921" s="93">
        <f>IF('Net zero activities &amp; levers'!$C$12="Off",('Activity data'!BH10*EF!$H9)*kgtoGg,('Net zero Activity data'!BH10*EF!$H9)*kgtoGg)</f>
        <v>71.889327005864232</v>
      </c>
      <c r="AP921" s="93">
        <f>IF('Net zero activities &amp; levers'!$C$12="Off",('Activity data'!BI10*EF!$H9)*kgtoGg,('Net zero Activity data'!BI10*EF!$H9)*kgtoGg)</f>
        <v>74.49206773188557</v>
      </c>
      <c r="AQ921" s="93">
        <f>IF('Net zero activities &amp; levers'!$C$12="Off",('Activity data'!BJ10*EF!$H9)*kgtoGg,('Net zero Activity data'!BJ10*EF!$H9)*kgtoGg)</f>
        <v>77.197338817748658</v>
      </c>
      <c r="AR921" s="93">
        <f>IF('Net zero activities &amp; levers'!$C$12="Off",('Activity data'!BK10*EF!$H9)*kgtoGg,('Net zero Activity data'!BK10*EF!$H9)*kgtoGg)</f>
        <v>80.028789551630112</v>
      </c>
      <c r="AS921" s="93">
        <f>IF('Net zero activities &amp; levers'!$C$12="Off",('Activity data'!BL10*EF!$H9)*kgtoGg,('Net zero Activity data'!BL10*EF!$H9)*kgtoGg)</f>
        <v>83.101338963756518</v>
      </c>
      <c r="AT921" s="93">
        <f>IF('Net zero activities &amp; levers'!$C$12="Off",('Activity data'!BM10*EF!$H9)*kgtoGg,('Net zero Activity data'!BM10*EF!$H9)*kgtoGg)</f>
        <v>85.119790686428615</v>
      </c>
      <c r="AU921" s="93">
        <f>IF('Net zero activities &amp; levers'!$C$12="Off",('Activity data'!BN10*EF!$H9)*kgtoGg,('Net zero Activity data'!BN10*EF!$H9)*kgtoGg)</f>
        <v>86.99211656376653</v>
      </c>
      <c r="AV921" s="93">
        <f>IF('Net zero activities &amp; levers'!$C$12="Off",('Activity data'!BO10*EF!$H9)*kgtoGg,('Net zero Activity data'!BO10*EF!$H9)*kgtoGg)</f>
        <v>88.910503904639995</v>
      </c>
      <c r="AW921" s="93">
        <f>IF('Net zero activities &amp; levers'!$C$12="Off",('Activity data'!BP10*EF!$H9)*kgtoGg,('Net zero Activity data'!BP10*EF!$H9)*kgtoGg)</f>
        <v>90.805264059143951</v>
      </c>
      <c r="AY921" s="79"/>
      <c r="AZ921" s="79"/>
    </row>
    <row r="922" spans="1:52" x14ac:dyDescent="0.25">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132.5903429327976</v>
      </c>
      <c r="L922" s="93">
        <f>IF('Net zero activities &amp; levers'!$C$12="Off",('Activity data'!AE11*EF!$H10)*kgtoGg,('Net zero Activity data'!AE11*EF!$H10)*kgtoGg)</f>
        <v>132.66203410931632</v>
      </c>
      <c r="M922" s="93">
        <f>IF('Net zero activities &amp; levers'!$C$12="Off",('Activity data'!AF11*EF!$H10)*kgtoGg,('Net zero Activity data'!AF11*EF!$H10)*kgtoGg)</f>
        <v>132.83344502276299</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135.15163149297337</v>
      </c>
      <c r="T922" s="93">
        <f>IF('Net zero activities &amp; levers'!$C$12="Off",('Activity data'!AM11*EF!$H10)*kgtoGg,('Net zero Activity data'!AM11*EF!$H10)*kgtoGg)</f>
        <v>135.73297226938038</v>
      </c>
      <c r="U922" s="93">
        <f>IF('Net zero activities &amp; levers'!$C$12="Off",('Activity data'!AN11*EF!$H10)*kgtoGg,('Net zero Activity data'!AN11*EF!$H10)*kgtoGg)</f>
        <v>136.37634861220499</v>
      </c>
      <c r="V922" s="93">
        <f>IF('Net zero activities &amp; levers'!$C$12="Off",('Activity data'!AO11*EF!$H10)*kgtoGg,('Net zero Activity data'!AO11*EF!$H10)*kgtoGg)</f>
        <v>137.05142671760032</v>
      </c>
      <c r="W922" s="93">
        <f>IF('Net zero activities &amp; levers'!$C$12="Off",('Activity data'!AP11*EF!$H10)*kgtoGg,('Net zero Activity data'!AP11*EF!$H10)*kgtoGg)</f>
        <v>137.76463297256313</v>
      </c>
      <c r="X922" s="93">
        <f>IF('Net zero activities &amp; levers'!$C$12="Off",('Activity data'!AQ11*EF!$H10)*kgtoGg,('Net zero Activity data'!AQ11*EF!$H10)*kgtoGg)</f>
        <v>138.51148304631639</v>
      </c>
      <c r="Y922" s="93">
        <f>IF('Net zero activities &amp; levers'!$C$12="Off",('Activity data'!AR11*EF!$H10)*kgtoGg,('Net zero Activity data'!AR11*EF!$H10)*kgtoGg)</f>
        <v>139.2033811270056</v>
      </c>
      <c r="Z922" s="93">
        <f>IF('Net zero activities &amp; levers'!$C$12="Off",('Activity data'!AS11*EF!$H10)*kgtoGg,('Net zero Activity data'!AS11*EF!$H10)*kgtoGg)</f>
        <v>139.83981681448427</v>
      </c>
      <c r="AA922" s="93">
        <f>IF('Net zero activities &amp; levers'!$C$12="Off",('Activity data'!AT11*EF!$H10)*kgtoGg,('Net zero Activity data'!AT11*EF!$H10)*kgtoGg)</f>
        <v>140.41803750246495</v>
      </c>
      <c r="AB922" s="93">
        <f>IF('Net zero activities &amp; levers'!$C$12="Off",('Activity data'!AU11*EF!$H10)*kgtoGg,('Net zero Activity data'!AU11*EF!$H10)*kgtoGg)</f>
        <v>140.94146440662465</v>
      </c>
      <c r="AC922" s="93">
        <f>IF('Net zero activities &amp; levers'!$C$12="Off",('Activity data'!AV11*EF!$H10)*kgtoGg,('Net zero Activity data'!AV11*EF!$H10)*kgtoGg)</f>
        <v>141.39689553734058</v>
      </c>
      <c r="AD922" s="93">
        <f>IF('Net zero activities &amp; levers'!$C$12="Off",('Activity data'!AW11*EF!$H10)*kgtoGg,('Net zero Activity data'!AW11*EF!$H10)*kgtoGg)</f>
        <v>141.84722228245158</v>
      </c>
      <c r="AE922" s="93">
        <f>IF('Net zero activities &amp; levers'!$C$12="Off",('Activity data'!AX11*EF!$H10)*kgtoGg,('Net zero Activity data'!AX11*EF!$H10)*kgtoGg)</f>
        <v>142.28742938202578</v>
      </c>
      <c r="AF922" s="93">
        <f>IF('Net zero activities &amp; levers'!$C$12="Off",('Activity data'!AY11*EF!$H10)*kgtoGg,('Net zero Activity data'!AY11*EF!$H10)*kgtoGg)</f>
        <v>142.72055070047261</v>
      </c>
      <c r="AG922" s="93">
        <f>IF('Net zero activities &amp; levers'!$C$12="Off",('Activity data'!AZ11*EF!$H10)*kgtoGg,('Net zero Activity data'!AZ11*EF!$H10)*kgtoGg)</f>
        <v>143.14265299866611</v>
      </c>
      <c r="AH922" s="93">
        <f>IF('Net zero activities &amp; levers'!$C$12="Off",('Activity data'!BA11*EF!$H10)*kgtoGg,('Net zero Activity data'!BA11*EF!$H10)*kgtoGg)</f>
        <v>143.54160981901757</v>
      </c>
      <c r="AI922" s="93">
        <f>IF('Net zero activities &amp; levers'!$C$12="Off",('Activity data'!BB11*EF!$H10)*kgtoGg,('Net zero Activity data'!BB11*EF!$H10)*kgtoGg)</f>
        <v>143.93152461477476</v>
      </c>
      <c r="AJ922" s="93">
        <f>IF('Net zero activities &amp; levers'!$C$12="Off",('Activity data'!BC11*EF!$H10)*kgtoGg,('Net zero Activity data'!BC11*EF!$H10)*kgtoGg)</f>
        <v>144.31443145146557</v>
      </c>
      <c r="AK922" s="93">
        <f>IF('Net zero activities &amp; levers'!$C$12="Off",('Activity data'!BD11*EF!$H10)*kgtoGg,('Net zero Activity data'!BD11*EF!$H10)*kgtoGg)</f>
        <v>144.68626708215652</v>
      </c>
      <c r="AL922" s="93">
        <f>IF('Net zero activities &amp; levers'!$C$12="Off",('Activity data'!BE11*EF!$H10)*kgtoGg,('Net zero Activity data'!BE11*EF!$H10)*kgtoGg)</f>
        <v>145.04964158167502</v>
      </c>
      <c r="AM922" s="93">
        <f>IF('Net zero activities &amp; levers'!$C$12="Off",('Activity data'!BF11*EF!$H10)*kgtoGg,('Net zero Activity data'!BF11*EF!$H10)*kgtoGg)</f>
        <v>145.39951303697748</v>
      </c>
      <c r="AN922" s="93">
        <f>IF('Net zero activities &amp; levers'!$C$12="Off",('Activity data'!BG11*EF!$H10)*kgtoGg,('Net zero Activity data'!BG11*EF!$H10)*kgtoGg)</f>
        <v>145.74335361468056</v>
      </c>
      <c r="AO922" s="93">
        <f>IF('Net zero activities &amp; levers'!$C$12="Off",('Activity data'!BH11*EF!$H10)*kgtoGg,('Net zero Activity data'!BH11*EF!$H10)*kgtoGg)</f>
        <v>146.0756333051672</v>
      </c>
      <c r="AP922" s="93">
        <f>IF('Net zero activities &amp; levers'!$C$12="Off",('Activity data'!BI11*EF!$H10)*kgtoGg,('Net zero Activity data'!BI11*EF!$H10)*kgtoGg)</f>
        <v>146.39631456756203</v>
      </c>
      <c r="AQ922" s="93">
        <f>IF('Net zero activities &amp; levers'!$C$12="Off",('Activity data'!BJ11*EF!$H10)*kgtoGg,('Net zero Activity data'!BJ11*EF!$H10)*kgtoGg)</f>
        <v>146.70496316828388</v>
      </c>
      <c r="AR922" s="93">
        <f>IF('Net zero activities &amp; levers'!$C$12="Off",('Activity data'!BK11*EF!$H10)*kgtoGg,('Net zero Activity data'!BK11*EF!$H10)*kgtoGg)</f>
        <v>147.00136257162529</v>
      </c>
      <c r="AS922" s="93">
        <f>IF('Net zero activities &amp; levers'!$C$12="Off",('Activity data'!BL11*EF!$H10)*kgtoGg,('Net zero Activity data'!BL11*EF!$H10)*kgtoGg)</f>
        <v>147.28908217664724</v>
      </c>
      <c r="AT922" s="93">
        <f>IF('Net zero activities &amp; levers'!$C$12="Off",('Activity data'!BM11*EF!$H10)*kgtoGg,('Net zero Activity data'!BM11*EF!$H10)*kgtoGg)</f>
        <v>147.54449688857525</v>
      </c>
      <c r="AU922" s="93">
        <f>IF('Net zero activities &amp; levers'!$C$12="Off",('Activity data'!BN11*EF!$H10)*kgtoGg,('Net zero Activity data'!BN11*EF!$H10)*kgtoGg)</f>
        <v>147.78351401598343</v>
      </c>
      <c r="AV922" s="93">
        <f>IF('Net zero activities &amp; levers'!$C$12="Off",('Activity data'!BO11*EF!$H10)*kgtoGg,('Net zero Activity data'!BO11*EF!$H10)*kgtoGg)</f>
        <v>148.00907150542642</v>
      </c>
      <c r="AW922" s="93">
        <f>IF('Net zero activities &amp; levers'!$C$12="Off",('Activity data'!BP11*EF!$H10)*kgtoGg,('Net zero Activity data'!BP11*EF!$H10)*kgtoGg)</f>
        <v>148.2194787996113</v>
      </c>
      <c r="AY922" s="79"/>
      <c r="AZ922" s="79"/>
    </row>
    <row r="923" spans="1:52" x14ac:dyDescent="0.25">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14.369321450610601</v>
      </c>
      <c r="L923" s="93">
        <f>IF('Net zero activities &amp; levers'!$C$12="Off",('Activity data'!AE12*EF!$H11)*kgtoGg,('Net zero Activity data'!AE12*EF!$H11)*kgtoGg)</f>
        <v>14.377090896995487</v>
      </c>
      <c r="M923" s="93">
        <f>IF('Net zero activities &amp; levers'!$C$12="Off",('Activity data'!AF12*EF!$H11)*kgtoGg,('Net zero Activity data'!AF12*EF!$H11)*kgtoGg)</f>
        <v>14.39566735181849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14.646898066183509</v>
      </c>
      <c r="T923" s="93">
        <f>IF('Net zero activities &amp; levers'!$C$12="Off",('Activity data'!AM12*EF!$H11)*kgtoGg,('Net zero Activity data'!AM12*EF!$H11)*kgtoGg)</f>
        <v>14.709900184616627</v>
      </c>
      <c r="U923" s="93">
        <f>IF('Net zero activities &amp; levers'!$C$12="Off",('Activity data'!AN12*EF!$H11)*kgtoGg,('Net zero Activity data'!AN12*EF!$H11)*kgtoGg)</f>
        <v>14.779625334120546</v>
      </c>
      <c r="V923" s="93">
        <f>IF('Net zero activities &amp; levers'!$C$12="Off",('Activity data'!AO12*EF!$H11)*kgtoGg,('Net zero Activity data'!AO12*EF!$H11)*kgtoGg)</f>
        <v>14.852786124613493</v>
      </c>
      <c r="W923" s="93">
        <f>IF('Net zero activities &amp; levers'!$C$12="Off",('Activity data'!AP12*EF!$H11)*kgtoGg,('Net zero Activity data'!AP12*EF!$H11)*kgtoGg)</f>
        <v>14.930079008178485</v>
      </c>
      <c r="X923" s="93">
        <f>IF('Net zero activities &amp; levers'!$C$12="Off",('Activity data'!AQ12*EF!$H11)*kgtoGg,('Net zero Activity data'!AQ12*EF!$H11)*kgtoGg)</f>
        <v>15.011018000776245</v>
      </c>
      <c r="Y923" s="93">
        <f>IF('Net zero activities &amp; levers'!$C$12="Off",('Activity data'!AR12*EF!$H11)*kgtoGg,('Net zero Activity data'!AR12*EF!$H11)*kgtoGg)</f>
        <v>15.086001636179642</v>
      </c>
      <c r="Z923" s="93">
        <f>IF('Net zero activities &amp; levers'!$C$12="Off",('Activity data'!AS12*EF!$H11)*kgtoGg,('Net zero Activity data'!AS12*EF!$H11)*kgtoGg)</f>
        <v>15.154974600377015</v>
      </c>
      <c r="AA923" s="93">
        <f>IF('Net zero activities &amp; levers'!$C$12="Off",('Activity data'!AT12*EF!$H11)*kgtoGg,('Net zero Activity data'!AT12*EF!$H11)*kgtoGg)</f>
        <v>15.217638582920591</v>
      </c>
      <c r="AB923" s="93">
        <f>IF('Net zero activities &amp; levers'!$C$12="Off",('Activity data'!AU12*EF!$H11)*kgtoGg,('Net zero Activity data'!AU12*EF!$H11)*kgtoGg)</f>
        <v>15.27436435400922</v>
      </c>
      <c r="AC923" s="93">
        <f>IF('Net zero activities &amp; levers'!$C$12="Off",('Activity data'!AV12*EF!$H11)*kgtoGg,('Net zero Activity data'!AV12*EF!$H11)*kgtoGg)</f>
        <v>15.323721163646475</v>
      </c>
      <c r="AD923" s="93">
        <f>IF('Net zero activities &amp; levers'!$C$12="Off",('Activity data'!AW12*EF!$H11)*kgtoGg,('Net zero Activity data'!AW12*EF!$H11)*kgtoGg)</f>
        <v>15.372524791536531</v>
      </c>
      <c r="AE923" s="93">
        <f>IF('Net zero activities &amp; levers'!$C$12="Off",('Activity data'!AX12*EF!$H11)*kgtoGg,('Net zero Activity data'!AX12*EF!$H11)*kgtoGg)</f>
        <v>15.420231714821497</v>
      </c>
      <c r="AF923" s="93">
        <f>IF('Net zero activities &amp; levers'!$C$12="Off",('Activity data'!AY12*EF!$H11)*kgtoGg,('Net zero Activity data'!AY12*EF!$H11)*kgtoGg)</f>
        <v>15.467170724965168</v>
      </c>
      <c r="AG923" s="93">
        <f>IF('Net zero activities &amp; levers'!$C$12="Off",('Activity data'!AZ12*EF!$H11)*kgtoGg,('Net zero Activity data'!AZ12*EF!$H11)*kgtoGg)</f>
        <v>15.512915561833548</v>
      </c>
      <c r="AH923" s="93">
        <f>IF('Net zero activities &amp; levers'!$C$12="Off",('Activity data'!BA12*EF!$H11)*kgtoGg,('Net zero Activity data'!BA12*EF!$H11)*kgtoGg)</f>
        <v>15.556152034941164</v>
      </c>
      <c r="AI923" s="93">
        <f>IF('Net zero activities &amp; levers'!$C$12="Off",('Activity data'!BB12*EF!$H11)*kgtoGg,('Net zero Activity data'!BB12*EF!$H11)*kgtoGg)</f>
        <v>15.59840858933762</v>
      </c>
      <c r="AJ923" s="93">
        <f>IF('Net zero activities &amp; levers'!$C$12="Off",('Activity data'!BC12*EF!$H11)*kgtoGg,('Net zero Activity data'!BC12*EF!$H11)*kgtoGg)</f>
        <v>15.639905664466506</v>
      </c>
      <c r="AK923" s="93">
        <f>IF('Net zero activities &amp; levers'!$C$12="Off",('Activity data'!BD12*EF!$H11)*kgtoGg,('Net zero Activity data'!BD12*EF!$H11)*kgtoGg)</f>
        <v>15.680202910751605</v>
      </c>
      <c r="AL923" s="93">
        <f>IF('Net zero activities &amp; levers'!$C$12="Off",('Activity data'!BE12*EF!$H11)*kgtoGg,('Net zero Activity data'!BE12*EF!$H11)*kgtoGg)</f>
        <v>15.719583191962446</v>
      </c>
      <c r="AM923" s="93">
        <f>IF('Net zero activities &amp; levers'!$C$12="Off",('Activity data'!BF12*EF!$H11)*kgtoGg,('Net zero Activity data'!BF12*EF!$H11)*kgtoGg)</f>
        <v>15.757500096741722</v>
      </c>
      <c r="AN923" s="93">
        <f>IF('Net zero activities &amp; levers'!$C$12="Off",('Activity data'!BG12*EF!$H11)*kgtoGg,('Net zero Activity data'!BG12*EF!$H11)*kgtoGg)</f>
        <v>15.794763412300707</v>
      </c>
      <c r="AO923" s="93">
        <f>IF('Net zero activities &amp; levers'!$C$12="Off",('Activity data'!BH12*EF!$H11)*kgtoGg,('Net zero Activity data'!BH12*EF!$H11)*kgtoGg)</f>
        <v>15.830773830393765</v>
      </c>
      <c r="AP923" s="93">
        <f>IF('Net zero activities &amp; levers'!$C$12="Off",('Activity data'!BI12*EF!$H11)*kgtoGg,('Net zero Activity data'!BI12*EF!$H11)*kgtoGg)</f>
        <v>15.865527282572971</v>
      </c>
      <c r="AQ923" s="93">
        <f>IF('Net zero activities &amp; levers'!$C$12="Off",('Activity data'!BJ12*EF!$H11)*kgtoGg,('Net zero Activity data'!BJ12*EF!$H11)*kgtoGg)</f>
        <v>15.898976709288013</v>
      </c>
      <c r="AR923" s="93">
        <f>IF('Net zero activities &amp; levers'!$C$12="Off",('Activity data'!BK12*EF!$H11)*kgtoGg,('Net zero Activity data'!BK12*EF!$H11)*kgtoGg)</f>
        <v>15.93109864373795</v>
      </c>
      <c r="AS923" s="93">
        <f>IF('Net zero activities &amp; levers'!$C$12="Off",('Activity data'!BL12*EF!$H11)*kgtoGg,('Net zero Activity data'!BL12*EF!$H11)*kgtoGg)</f>
        <v>15.962279915320442</v>
      </c>
      <c r="AT923" s="93">
        <f>IF('Net zero activities &amp; levers'!$C$12="Off",('Activity data'!BM12*EF!$H11)*kgtoGg,('Net zero Activity data'!BM12*EF!$H11)*kgtoGg)</f>
        <v>15.989960182357452</v>
      </c>
      <c r="AU923" s="93">
        <f>IF('Net zero activities &amp; levers'!$C$12="Off",('Activity data'!BN12*EF!$H11)*kgtoGg,('Net zero Activity data'!BN12*EF!$H11)*kgtoGg)</f>
        <v>16.015863380584115</v>
      </c>
      <c r="AV923" s="93">
        <f>IF('Net zero activities &amp; levers'!$C$12="Off",('Activity data'!BO12*EF!$H11)*kgtoGg,('Net zero Activity data'!BO12*EF!$H11)*kgtoGg)</f>
        <v>16.040307906480258</v>
      </c>
      <c r="AW923" s="93">
        <f>IF('Net zero activities &amp; levers'!$C$12="Off",('Activity data'!BP12*EF!$H11)*kgtoGg,('Net zero Activity data'!BP12*EF!$H11)*kgtoGg)</f>
        <v>16.063110547900592</v>
      </c>
      <c r="AY923" s="79"/>
      <c r="AZ923" s="79"/>
    </row>
    <row r="924" spans="1:52" x14ac:dyDescent="0.25">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15.722377740059782</v>
      </c>
      <c r="T924" s="27">
        <f t="shared" si="329"/>
        <v>15.834367630628387</v>
      </c>
      <c r="U924" s="27">
        <f t="shared" si="329"/>
        <v>15.955637842097104</v>
      </c>
      <c r="V924" s="27">
        <f t="shared" si="329"/>
        <v>16.080909725931154</v>
      </c>
      <c r="W924" s="27">
        <f t="shared" si="329"/>
        <v>16.211380657417489</v>
      </c>
      <c r="X924" s="27">
        <f t="shared" si="329"/>
        <v>16.346321365102778</v>
      </c>
      <c r="Y924" s="27">
        <f t="shared" si="329"/>
        <v>16.47034507082871</v>
      </c>
      <c r="Z924" s="27">
        <f t="shared" si="329"/>
        <v>16.583510185205739</v>
      </c>
      <c r="AA924" s="27">
        <f t="shared" ref="L924:AW927" si="330">AA1387</f>
        <v>16.68547569357975</v>
      </c>
      <c r="AB924" s="27">
        <f t="shared" si="330"/>
        <v>16.776963464218198</v>
      </c>
      <c r="AC924" s="27">
        <f t="shared" si="330"/>
        <v>16.855810068717236</v>
      </c>
      <c r="AD924" s="27">
        <f t="shared" si="330"/>
        <v>16.932979910801585</v>
      </c>
      <c r="AE924" s="27">
        <f t="shared" si="330"/>
        <v>17.007660011154073</v>
      </c>
      <c r="AF924" s="27">
        <f t="shared" si="330"/>
        <v>17.080422053016829</v>
      </c>
      <c r="AG924" s="27">
        <f t="shared" si="330"/>
        <v>17.15063599642793</v>
      </c>
      <c r="AH924" s="27">
        <f t="shared" si="330"/>
        <v>17.216272534196932</v>
      </c>
      <c r="AI924" s="27">
        <f t="shared" si="330"/>
        <v>17.279792138015079</v>
      </c>
      <c r="AJ924" s="27">
        <f t="shared" si="330"/>
        <v>17.341577796621088</v>
      </c>
      <c r="AK924" s="27">
        <f t="shared" si="330"/>
        <v>17.400970618238546</v>
      </c>
      <c r="AL924" s="27">
        <f t="shared" si="330"/>
        <v>17.458447345194678</v>
      </c>
      <c r="AM924" s="27">
        <f t="shared" si="330"/>
        <v>17.513182915700931</v>
      </c>
      <c r="AN924" s="27">
        <f t="shared" si="330"/>
        <v>17.566473155171398</v>
      </c>
      <c r="AO924" s="27">
        <f t="shared" si="330"/>
        <v>17.617407917590594</v>
      </c>
      <c r="AP924" s="27">
        <f t="shared" si="330"/>
        <v>17.666007841689598</v>
      </c>
      <c r="AQ924" s="27">
        <f t="shared" si="330"/>
        <v>17.712225410509799</v>
      </c>
      <c r="AR924" s="27">
        <f t="shared" si="330"/>
        <v>17.756048839799433</v>
      </c>
      <c r="AS924" s="27">
        <f t="shared" si="330"/>
        <v>17.798100301504366</v>
      </c>
      <c r="AT924" s="27">
        <f t="shared" si="330"/>
        <v>17.834443529113358</v>
      </c>
      <c r="AU924" s="27">
        <f t="shared" si="330"/>
        <v>17.867775366729134</v>
      </c>
      <c r="AV924" s="27">
        <f t="shared" si="330"/>
        <v>17.898609684634245</v>
      </c>
      <c r="AW924" s="27">
        <f t="shared" si="330"/>
        <v>17.926684999205985</v>
      </c>
      <c r="AY924" s="79"/>
      <c r="AZ924" s="79"/>
    </row>
    <row r="925" spans="1:52" x14ac:dyDescent="0.25">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22.864295641209335</v>
      </c>
      <c r="Q925" s="27">
        <f t="shared" si="330"/>
        <v>23.006172492556328</v>
      </c>
      <c r="R925" s="27">
        <f t="shared" si="330"/>
        <v>23.157535130977113</v>
      </c>
      <c r="S925" s="27">
        <f t="shared" si="330"/>
        <v>23.267506290092879</v>
      </c>
      <c r="T925" s="27">
        <f t="shared" si="330"/>
        <v>23.433239840470087</v>
      </c>
      <c r="U925" s="27">
        <f t="shared" si="330"/>
        <v>23.612707313825592</v>
      </c>
      <c r="V925" s="27">
        <f t="shared" si="330"/>
        <v>23.798096851799468</v>
      </c>
      <c r="W925" s="27">
        <f t="shared" si="330"/>
        <v>23.991180446992438</v>
      </c>
      <c r="X925" s="27">
        <f t="shared" si="330"/>
        <v>24.190878852460532</v>
      </c>
      <c r="Y925" s="27">
        <f t="shared" si="330"/>
        <v>24.374421214869628</v>
      </c>
      <c r="Z925" s="27">
        <f t="shared" si="330"/>
        <v>24.541893975931572</v>
      </c>
      <c r="AA925" s="27">
        <f t="shared" si="330"/>
        <v>24.692792468938759</v>
      </c>
      <c r="AB925" s="27">
        <f t="shared" si="330"/>
        <v>24.828184984879453</v>
      </c>
      <c r="AC925" s="27">
        <f t="shared" si="330"/>
        <v>24.944869871635447</v>
      </c>
      <c r="AD925" s="27">
        <f t="shared" si="330"/>
        <v>25.059073322016115</v>
      </c>
      <c r="AE925" s="27">
        <f t="shared" si="330"/>
        <v>25.169592210025591</v>
      </c>
      <c r="AF925" s="27">
        <f t="shared" si="330"/>
        <v>25.277272568220265</v>
      </c>
      <c r="AG925" s="27">
        <f t="shared" si="330"/>
        <v>25.381182002084557</v>
      </c>
      <c r="AH925" s="27">
        <f t="shared" si="330"/>
        <v>25.47831734513823</v>
      </c>
      <c r="AI925" s="27">
        <f t="shared" si="330"/>
        <v>25.572319843094832</v>
      </c>
      <c r="AJ925" s="27">
        <f t="shared" si="330"/>
        <v>25.663756280001568</v>
      </c>
      <c r="AK925" s="27">
        <f t="shared" si="330"/>
        <v>25.751651563616939</v>
      </c>
      <c r="AL925" s="27">
        <f t="shared" si="330"/>
        <v>25.836711223682116</v>
      </c>
      <c r="AM925" s="27">
        <f t="shared" si="330"/>
        <v>25.917714253382961</v>
      </c>
      <c r="AN925" s="27">
        <f t="shared" si="330"/>
        <v>25.996578341409567</v>
      </c>
      <c r="AO925" s="27">
        <f t="shared" si="330"/>
        <v>26.071956565019693</v>
      </c>
      <c r="AP925" s="27">
        <f t="shared" si="330"/>
        <v>26.143879467418255</v>
      </c>
      <c r="AQ925" s="27">
        <f t="shared" si="330"/>
        <v>26.212276728380683</v>
      </c>
      <c r="AR925" s="27">
        <f t="shared" si="330"/>
        <v>26.277130908423185</v>
      </c>
      <c r="AS925" s="27">
        <f t="shared" si="330"/>
        <v>26.339362758204672</v>
      </c>
      <c r="AT925" s="27">
        <f t="shared" si="330"/>
        <v>26.393147007061629</v>
      </c>
      <c r="AU925" s="27">
        <f t="shared" si="330"/>
        <v>26.442474707630055</v>
      </c>
      <c r="AV925" s="27">
        <f t="shared" si="330"/>
        <v>26.488106335216514</v>
      </c>
      <c r="AW925" s="27">
        <f t="shared" si="330"/>
        <v>26.529654920881757</v>
      </c>
      <c r="AY925" s="79"/>
      <c r="AZ925" s="79"/>
    </row>
    <row r="926" spans="1:52" x14ac:dyDescent="0.25">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5.5483103177944022</v>
      </c>
      <c r="S926" s="27">
        <f t="shared" si="330"/>
        <v>5.2594752763681871</v>
      </c>
      <c r="T926" s="27">
        <f t="shared" si="330"/>
        <v>5.3200773987468288</v>
      </c>
      <c r="U926" s="27">
        <f t="shared" si="330"/>
        <v>5.3545163749368081</v>
      </c>
      <c r="V926" s="27">
        <f t="shared" si="330"/>
        <v>5.3801734099945513</v>
      </c>
      <c r="W926" s="27">
        <f t="shared" si="330"/>
        <v>5.4100424005182939</v>
      </c>
      <c r="X926" s="27">
        <f t="shared" si="330"/>
        <v>5.4334851067530554</v>
      </c>
      <c r="Y926" s="27">
        <f t="shared" si="330"/>
        <v>5.4482182607696963</v>
      </c>
      <c r="Z926" s="27">
        <f t="shared" si="330"/>
        <v>5.4645781472734996</v>
      </c>
      <c r="AA926" s="27">
        <f t="shared" si="330"/>
        <v>5.4846325540790337</v>
      </c>
      <c r="AB926" s="27">
        <f t="shared" si="330"/>
        <v>5.5291325404289164</v>
      </c>
      <c r="AC926" s="27">
        <f t="shared" si="330"/>
        <v>5.5654149310972549</v>
      </c>
      <c r="AD926" s="27">
        <f t="shared" si="330"/>
        <v>5.617075468057485</v>
      </c>
      <c r="AE926" s="27">
        <f t="shared" si="330"/>
        <v>5.6725961228803161</v>
      </c>
      <c r="AF926" s="27">
        <f t="shared" si="330"/>
        <v>5.7452958261110387</v>
      </c>
      <c r="AG926" s="27">
        <f t="shared" si="330"/>
        <v>5.8266619535507118</v>
      </c>
      <c r="AH926" s="27">
        <f t="shared" si="330"/>
        <v>5.8832676592940976</v>
      </c>
      <c r="AI926" s="27">
        <f t="shared" si="330"/>
        <v>5.9400353043652414</v>
      </c>
      <c r="AJ926" s="27">
        <f t="shared" si="330"/>
        <v>6.0059494822867201</v>
      </c>
      <c r="AK926" s="27">
        <f t="shared" si="330"/>
        <v>6.071414002819111</v>
      </c>
      <c r="AL926" s="27">
        <f t="shared" si="330"/>
        <v>6.1467944588042647</v>
      </c>
      <c r="AM926" s="27">
        <f t="shared" si="330"/>
        <v>6.2194412555818364</v>
      </c>
      <c r="AN926" s="27">
        <f t="shared" si="330"/>
        <v>6.307766252188495</v>
      </c>
      <c r="AO926" s="27">
        <f t="shared" si="330"/>
        <v>6.3974338322939595</v>
      </c>
      <c r="AP926" s="27">
        <f t="shared" si="330"/>
        <v>6.4903535752187125</v>
      </c>
      <c r="AQ926" s="27">
        <f t="shared" si="330"/>
        <v>6.5871606200362107</v>
      </c>
      <c r="AR926" s="27">
        <f t="shared" si="330"/>
        <v>6.68903218902632</v>
      </c>
      <c r="AS926" s="27">
        <f t="shared" si="330"/>
        <v>6.8017351840427605</v>
      </c>
      <c r="AT926" s="27">
        <f t="shared" si="330"/>
        <v>6.85860610660351</v>
      </c>
      <c r="AU926" s="27">
        <f t="shared" si="330"/>
        <v>6.9074844547049681</v>
      </c>
      <c r="AV926" s="27">
        <f t="shared" si="330"/>
        <v>6.9583121868742142</v>
      </c>
      <c r="AW926" s="27">
        <f t="shared" si="330"/>
        <v>7.0076128657995085</v>
      </c>
      <c r="AY926" s="79"/>
      <c r="AZ926" s="79"/>
    </row>
    <row r="927" spans="1:52" x14ac:dyDescent="0.25">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5">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1.8300977880312244</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1.6967284692901876</v>
      </c>
      <c r="S928" s="93">
        <f>IF('Net zero activities &amp; levers'!$C$12="Off",('Activity data'!AL17*EF!$H16)*kgtoGg,('Net zero Activity data'!AL17*EF!$H16)*kgtoGg)</f>
        <v>1.5128195936552193</v>
      </c>
      <c r="T928" s="93">
        <f>IF('Net zero activities &amp; levers'!$C$12="Off",('Activity data'!AM17*EF!$H16)*kgtoGg,('Net zero Activity data'!AM17*EF!$H16)*kgtoGg)</f>
        <v>1.5352610164525544</v>
      </c>
      <c r="U928" s="93">
        <f>IF('Net zero activities &amp; levers'!$C$12="Off",('Activity data'!AN17*EF!$H16)*kgtoGg,('Net zero Activity data'!AN17*EF!$H16)*kgtoGg)</f>
        <v>1.5434846686536063</v>
      </c>
      <c r="V928" s="93">
        <f>IF('Net zero activities &amp; levers'!$C$12="Off",('Activity data'!AO17*EF!$H16)*kgtoGg,('Net zero Activity data'!AO17*EF!$H16)*kgtoGg)</f>
        <v>1.5471028366184814</v>
      </c>
      <c r="W928" s="93">
        <f>IF('Net zero activities &amp; levers'!$C$12="Off",('Activity data'!AP17*EF!$H16)*kgtoGg,('Net zero Activity data'!AP17*EF!$H16)*kgtoGg)</f>
        <v>1.5535832373971232</v>
      </c>
      <c r="X928" s="93">
        <f>IF('Net zero activities &amp; levers'!$C$12="Off",('Activity data'!AQ17*EF!$H16)*kgtoGg,('Net zero Activity data'!AQ17*EF!$H16)*kgtoGg)</f>
        <v>1.5568584552116209</v>
      </c>
      <c r="Y928" s="93">
        <f>IF('Net zero activities &amp; levers'!$C$12="Off",('Activity data'!AR17*EF!$H16)*kgtoGg,('Net zero Activity data'!AR17*EF!$H16)*kgtoGg)</f>
        <v>1.5543203031401964</v>
      </c>
      <c r="Z928" s="93">
        <f>IF('Net zero activities &amp; levers'!$C$12="Off",('Activity data'!AS17*EF!$H16)*kgtoGg,('Net zero Activity data'!AS17*EF!$H16)*kgtoGg)</f>
        <v>1.5517629605676078</v>
      </c>
      <c r="AA928" s="93">
        <f>IF('Net zero activities &amp; levers'!$C$12="Off",('Activity data'!AT17*EF!$H16)*kgtoGg,('Net zero Activity data'!AT17*EF!$H16)*kgtoGg)</f>
        <v>1.5502733755592972</v>
      </c>
      <c r="AB928" s="93">
        <f>IF('Net zero activities &amp; levers'!$C$12="Off",('Activity data'!AU17*EF!$H16)*kgtoGg,('Net zero Activity data'!AU17*EF!$H16)*kgtoGg)</f>
        <v>1.5611227204151548</v>
      </c>
      <c r="AC928" s="93">
        <f>IF('Net zero activities &amp; levers'!$C$12="Off",('Activity data'!AV17*EF!$H16)*kgtoGg,('Net zero Activity data'!AV17*EF!$H16)*kgtoGg)</f>
        <v>1.5662213296531822</v>
      </c>
      <c r="AD928" s="93">
        <f>IF('Net zero activities &amp; levers'!$C$12="Off",('Activity data'!AW17*EF!$H16)*kgtoGg,('Net zero Activity data'!AW17*EF!$H16)*kgtoGg)</f>
        <v>1.5792100315820725</v>
      </c>
      <c r="AE928" s="93">
        <f>IF('Net zero activities &amp; levers'!$C$12="Off",('Activity data'!AX17*EF!$H16)*kgtoGg,('Net zero Activity data'!AX17*EF!$H16)*kgtoGg)</f>
        <v>1.5937061532018377</v>
      </c>
      <c r="AF928" s="93">
        <f>IF('Net zero activities &amp; levers'!$C$12="Off",('Activity data'!AY17*EF!$H16)*kgtoGg,('Net zero Activity data'!AY17*EF!$H16)*kgtoGg)</f>
        <v>1.6166540896150841</v>
      </c>
      <c r="AG928" s="93">
        <f>IF('Net zero activities &amp; levers'!$C$12="Off",('Activity data'!AZ17*EF!$H16)*kgtoGg,('Net zero Activity data'!AZ17*EF!$H16)*kgtoGg)</f>
        <v>1.6433256281808291</v>
      </c>
      <c r="AH928" s="93">
        <f>IF('Net zero activities &amp; levers'!$C$12="Off",('Activity data'!BA17*EF!$H16)*kgtoGg,('Net zero Activity data'!BA17*EF!$H16)*kgtoGg)</f>
        <v>1.656263047137543</v>
      </c>
      <c r="AI928" s="93">
        <f>IF('Net zero activities &amp; levers'!$C$12="Off",('Activity data'!BB17*EF!$H16)*kgtoGg,('Net zero Activity data'!BB17*EF!$H16)*kgtoGg)</f>
        <v>1.6687023432258052</v>
      </c>
      <c r="AJ928" s="93">
        <f>IF('Net zero activities &amp; levers'!$C$12="Off",('Activity data'!BC17*EF!$H16)*kgtoGg,('Net zero Activity data'!BC17*EF!$H16)*kgtoGg)</f>
        <v>1.68518294381154</v>
      </c>
      <c r="AK928" s="93">
        <f>IF('Net zero activities &amp; levers'!$C$12="Off",('Activity data'!BD17*EF!$H16)*kgtoGg,('Net zero Activity data'!BD17*EF!$H16)*kgtoGg)</f>
        <v>1.700726379992157</v>
      </c>
      <c r="AL928" s="93">
        <f>IF('Net zero activities &amp; levers'!$C$12="Off",('Activity data'!BE17*EF!$H16)*kgtoGg,('Net zero Activity data'!BE17*EF!$H16)*kgtoGg)</f>
        <v>1.7204782413845718</v>
      </c>
      <c r="AM928" s="93">
        <f>IF('Net zero activities &amp; levers'!$C$12="Off",('Activity data'!BF17*EF!$H16)*kgtoGg,('Net zero Activity data'!BF17*EF!$H16)*kgtoGg)</f>
        <v>1.7380422178102748</v>
      </c>
      <c r="AN928" s="93">
        <f>IF('Net zero activities &amp; levers'!$C$12="Off",('Activity data'!BG17*EF!$H16)*kgtoGg,('Net zero Activity data'!BG17*EF!$H16)*kgtoGg)</f>
        <v>1.7624468589343649</v>
      </c>
      <c r="AO928" s="93">
        <f>IF('Net zero activities &amp; levers'!$C$12="Off",('Activity data'!BH17*EF!$H16)*kgtoGg,('Net zero Activity data'!BH17*EF!$H16)*kgtoGg)</f>
        <v>1.7865245826546603</v>
      </c>
      <c r="AP928" s="93">
        <f>IF('Net zero activities &amp; levers'!$C$12="Off",('Activity data'!BI17*EF!$H16)*kgtoGg,('Net zero Activity data'!BI17*EF!$H16)*kgtoGg)</f>
        <v>1.8111496122526178</v>
      </c>
      <c r="AQ928" s="93">
        <f>IF('Net zero activities &amp; levers'!$C$12="Off",('Activity data'!BJ17*EF!$H16)*kgtoGg,('Net zero Activity data'!BJ17*EF!$H16)*kgtoGg)</f>
        <v>1.836555615306166</v>
      </c>
      <c r="AR928" s="93">
        <f>IF('Net zero activities &amp; levers'!$C$12="Off",('Activity data'!BK17*EF!$H16)*kgtoGg,('Net zero Activity data'!BK17*EF!$H16)*kgtoGg)</f>
        <v>1.8632157461195429</v>
      </c>
      <c r="AS928" s="93">
        <f>IF('Net zero activities &amp; levers'!$C$12="Off",('Activity data'!BL17*EF!$H16)*kgtoGg,('Net zero Activity data'!BL17*EF!$H16)*kgtoGg)</f>
        <v>1.8937319554191192</v>
      </c>
      <c r="AT928" s="93">
        <f>IF('Net zero activities &amp; levers'!$C$12="Off",('Activity data'!BM17*EF!$H16)*kgtoGg,('Net zero Activity data'!BM17*EF!$H16)*kgtoGg)</f>
        <v>1.8975352736813955</v>
      </c>
      <c r="AU928" s="93">
        <f>IF('Net zero activities &amp; levers'!$C$12="Off",('Activity data'!BN17*EF!$H16)*kgtoGg,('Net zero Activity data'!BN17*EF!$H16)*kgtoGg)</f>
        <v>1.8970542012830474</v>
      </c>
      <c r="AV928" s="93">
        <f>IF('Net zero activities &amp; levers'!$C$12="Off",('Activity data'!BO17*EF!$H16)*kgtoGg,('Net zero Activity data'!BO17*EF!$H16)*kgtoGg)</f>
        <v>1.8968343317409928</v>
      </c>
      <c r="AW928" s="93">
        <f>IF('Net zero activities &amp; levers'!$C$12="Off",('Activity data'!BP17*EF!$H16)*kgtoGg,('Net zero Activity data'!BP17*EF!$H16)*kgtoGg)</f>
        <v>1.8953089354639328</v>
      </c>
      <c r="AY928" s="79"/>
      <c r="AZ928" s="79"/>
    </row>
    <row r="929" spans="1:52" x14ac:dyDescent="0.25">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0.23510145332951488</v>
      </c>
      <c r="S929" s="93">
        <f>IF('Net zero activities &amp; levers'!$C$12="Off",('Activity data'!AL18*EF!$H17)*kgtoGg,('Net zero Activity data'!AL18*EF!$H17)*kgtoGg)</f>
        <v>0.20961874073021136</v>
      </c>
      <c r="T929" s="93">
        <f>IF('Net zero activities &amp; levers'!$C$12="Off",('Activity data'!AM18*EF!$H17)*kgtoGg,('Net zero Activity data'!AM18*EF!$H17)*kgtoGg)</f>
        <v>0.21272826073292742</v>
      </c>
      <c r="U929" s="93">
        <f>IF('Net zero activities &amp; levers'!$C$12="Off",('Activity data'!AN18*EF!$H17)*kgtoGg,('Net zero Activity data'!AN18*EF!$H17)*kgtoGg)</f>
        <v>0.21386774334263015</v>
      </c>
      <c r="V929" s="93">
        <f>IF('Net zero activities &amp; levers'!$C$12="Off",('Activity data'!AO18*EF!$H17)*kgtoGg,('Net zero Activity data'!AO18*EF!$H17)*kgtoGg)</f>
        <v>0.21436908257417397</v>
      </c>
      <c r="W929" s="93">
        <f>IF('Net zero activities &amp; levers'!$C$12="Off",('Activity data'!AP18*EF!$H17)*kgtoGg,('Net zero Activity data'!AP18*EF!$H17)*kgtoGg)</f>
        <v>0.21526701743457846</v>
      </c>
      <c r="X929" s="93">
        <f>IF('Net zero activities &amp; levers'!$C$12="Off",('Activity data'!AQ18*EF!$H17)*kgtoGg,('Net zero Activity data'!AQ18*EF!$H17)*kgtoGg)</f>
        <v>0.21572083693610497</v>
      </c>
      <c r="Y929" s="93">
        <f>IF('Net zero activities &amp; levers'!$C$12="Off",('Activity data'!AR18*EF!$H17)*kgtoGg,('Net zero Activity data'!AR18*EF!$H17)*kgtoGg)</f>
        <v>0.2153691464614276</v>
      </c>
      <c r="Z929" s="93">
        <f>IF('Net zero activities &amp; levers'!$C$12="Off",('Activity data'!AS18*EF!$H17)*kgtoGg,('Net zero Activity data'!AS18*EF!$H17)*kgtoGg)</f>
        <v>0.21501479691973072</v>
      </c>
      <c r="AA929" s="93">
        <f>IF('Net zero activities &amp; levers'!$C$12="Off",('Activity data'!AT18*EF!$H17)*kgtoGg,('Net zero Activity data'!AT18*EF!$H17)*kgtoGg)</f>
        <v>0.21480839760089446</v>
      </c>
      <c r="AB929" s="93">
        <f>IF('Net zero activities &amp; levers'!$C$12="Off",('Activity data'!AU18*EF!$H17)*kgtoGg,('Net zero Activity data'!AU18*EF!$H17)*kgtoGg)</f>
        <v>0.21631170045073245</v>
      </c>
      <c r="AC929" s="93">
        <f>IF('Net zero activities &amp; levers'!$C$12="Off",('Activity data'!AV18*EF!$H17)*kgtoGg,('Net zero Activity data'!AV18*EF!$H17)*kgtoGg)</f>
        <v>0.21701817203031348</v>
      </c>
      <c r="AD929" s="93">
        <f>IF('Net zero activities &amp; levers'!$C$12="Off",('Activity data'!AW18*EF!$H17)*kgtoGg,('Net zero Activity data'!AW18*EF!$H17)*kgtoGg)</f>
        <v>0.21881790767194123</v>
      </c>
      <c r="AE929" s="93">
        <f>IF('Net zero activities &amp; levers'!$C$12="Off",('Activity data'!AX18*EF!$H17)*kgtoGg,('Net zero Activity data'!AX18*EF!$H17)*kgtoGg)</f>
        <v>0.2208265138349968</v>
      </c>
      <c r="AF929" s="93">
        <f>IF('Net zero activities &amp; levers'!$C$12="Off",('Activity data'!AY18*EF!$H17)*kgtoGg,('Net zero Activity data'!AY18*EF!$H17)*kgtoGg)</f>
        <v>0.22400621718725125</v>
      </c>
      <c r="AG929" s="93">
        <f>IF('Net zero activities &amp; levers'!$C$12="Off",('Activity data'!AZ18*EF!$H17)*kgtoGg,('Net zero Activity data'!AZ18*EF!$H17)*kgtoGg)</f>
        <v>0.22770186890338234</v>
      </c>
      <c r="AH929" s="93">
        <f>IF('Net zero activities &amp; levers'!$C$12="Off",('Activity data'!BA18*EF!$H17)*kgtoGg,('Net zero Activity data'!BA18*EF!$H17)*kgtoGg)</f>
        <v>0.2294944986930674</v>
      </c>
      <c r="AI929" s="93">
        <f>IF('Net zero activities &amp; levers'!$C$12="Off",('Activity data'!BB18*EF!$H17)*kgtoGg,('Net zero Activity data'!BB18*EF!$H17)*kgtoGg)</f>
        <v>0.23121810776881424</v>
      </c>
      <c r="AJ929" s="93">
        <f>IF('Net zero activities &amp; levers'!$C$12="Off",('Activity data'!BC18*EF!$H17)*kgtoGg,('Net zero Activity data'!BC18*EF!$H17)*kgtoGg)</f>
        <v>0.23350168656151898</v>
      </c>
      <c r="AK929" s="93">
        <f>IF('Net zero activities &amp; levers'!$C$12="Off",('Activity data'!BD18*EF!$H17)*kgtoGg,('Net zero Activity data'!BD18*EF!$H17)*kgtoGg)</f>
        <v>0.23565541033166734</v>
      </c>
      <c r="AL929" s="93">
        <f>IF('Net zero activities &amp; levers'!$C$12="Off",('Activity data'!BE18*EF!$H17)*kgtoGg,('Net zero Activity data'!BE18*EF!$H17)*kgtoGg)</f>
        <v>0.23839226033646654</v>
      </c>
      <c r="AM929" s="93">
        <f>IF('Net zero activities &amp; levers'!$C$12="Off",('Activity data'!BF18*EF!$H17)*kgtoGg,('Net zero Activity data'!BF18*EF!$H17)*kgtoGg)</f>
        <v>0.24082595344568603</v>
      </c>
      <c r="AN929" s="93">
        <f>IF('Net zero activities &amp; levers'!$C$12="Off",('Activity data'!BG18*EF!$H17)*kgtoGg,('Net zero Activity data'!BG18*EF!$H17)*kgtoGg)</f>
        <v>0.24420750016934012</v>
      </c>
      <c r="AO929" s="93">
        <f>IF('Net zero activities &amp; levers'!$C$12="Off",('Activity data'!BH18*EF!$H17)*kgtoGg,('Net zero Activity data'!BH18*EF!$H17)*kgtoGg)</f>
        <v>0.2475437486863914</v>
      </c>
      <c r="AP929" s="93">
        <f>IF('Net zero activities &amp; levers'!$C$12="Off",('Activity data'!BI18*EF!$H17)*kgtoGg,('Net zero Activity data'!BI18*EF!$H17)*kgtoGg)</f>
        <v>0.25095583279504319</v>
      </c>
      <c r="AQ929" s="93">
        <f>IF('Net zero activities &amp; levers'!$C$12="Off",('Activity data'!BJ18*EF!$H17)*kgtoGg,('Net zero Activity data'!BJ18*EF!$H17)*kgtoGg)</f>
        <v>0.25447612985452611</v>
      </c>
      <c r="AR929" s="93">
        <f>IF('Net zero activities &amp; levers'!$C$12="Off",('Activity data'!BK18*EF!$H17)*kgtoGg,('Net zero Activity data'!BK18*EF!$H17)*kgtoGg)</f>
        <v>0.25817020089395532</v>
      </c>
      <c r="AS929" s="93">
        <f>IF('Net zero activities &amp; levers'!$C$12="Off",('Activity data'!BL18*EF!$H17)*kgtoGg,('Net zero Activity data'!BL18*EF!$H17)*kgtoGg)</f>
        <v>0.26239857643328912</v>
      </c>
      <c r="AT929" s="93">
        <f>IF('Net zero activities &amp; levers'!$C$12="Off",('Activity data'!BM18*EF!$H17)*kgtoGg,('Net zero Activity data'!BM18*EF!$H17)*kgtoGg)</f>
        <v>0.26292557039084913</v>
      </c>
      <c r="AU929" s="93">
        <f>IF('Net zero activities &amp; levers'!$C$12="Off",('Activity data'!BN18*EF!$H17)*kgtoGg,('Net zero Activity data'!BN18*EF!$H17)*kgtoGg)</f>
        <v>0.26285891221774987</v>
      </c>
      <c r="AV929" s="93">
        <f>IF('Net zero activities &amp; levers'!$C$12="Off",('Activity data'!BO18*EF!$H17)*kgtoGg,('Net zero Activity data'!BO18*EF!$H17)*kgtoGg)</f>
        <v>0.26282844673678718</v>
      </c>
      <c r="AW929" s="93">
        <f>IF('Net zero activities &amp; levers'!$C$12="Off",('Activity data'!BP18*EF!$H17)*kgtoGg,('Net zero Activity data'!BP18*EF!$H17)*kgtoGg)</f>
        <v>0.26261708535037148</v>
      </c>
      <c r="AY929" s="79"/>
      <c r="AZ929" s="79"/>
    </row>
    <row r="930" spans="1:52" x14ac:dyDescent="0.25">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7.3720632988313213</v>
      </c>
      <c r="T930" s="27">
        <f t="shared" si="331"/>
        <v>7.4700149336407531</v>
      </c>
      <c r="U930" s="27">
        <f t="shared" si="331"/>
        <v>7.5500016621929005</v>
      </c>
      <c r="V930" s="27">
        <f t="shared" si="331"/>
        <v>7.6246540646546075</v>
      </c>
      <c r="W930" s="27">
        <f t="shared" si="331"/>
        <v>7.7056666355218217</v>
      </c>
      <c r="X930" s="27">
        <f t="shared" si="331"/>
        <v>7.7834158588563369</v>
      </c>
      <c r="Y930" s="27">
        <f t="shared" si="331"/>
        <v>7.8499237027056017</v>
      </c>
      <c r="Z930" s="27">
        <f t="shared" si="331"/>
        <v>7.9143170621946428</v>
      </c>
      <c r="AA930" s="27">
        <f t="shared" ref="L930:AW932" si="332">AA1393</f>
        <v>7.9783378137510308</v>
      </c>
      <c r="AB930" s="27">
        <f t="shared" si="332"/>
        <v>8.0614598466975114</v>
      </c>
      <c r="AC930" s="27">
        <f t="shared" si="332"/>
        <v>8.1328411982544679</v>
      </c>
      <c r="AD930" s="27">
        <f t="shared" si="332"/>
        <v>8.2185593701392197</v>
      </c>
      <c r="AE930" s="27">
        <f t="shared" si="332"/>
        <v>8.3076906091994029</v>
      </c>
      <c r="AF930" s="27">
        <f t="shared" si="332"/>
        <v>8.4131296544571725</v>
      </c>
      <c r="AG930" s="27">
        <f t="shared" si="332"/>
        <v>8.5267592738026519</v>
      </c>
      <c r="AH930" s="27">
        <f t="shared" si="332"/>
        <v>8.6157786686902096</v>
      </c>
      <c r="AI930" s="27">
        <f t="shared" si="332"/>
        <v>8.7047800365510639</v>
      </c>
      <c r="AJ930" s="27">
        <f t="shared" si="332"/>
        <v>8.8026073254600501</v>
      </c>
      <c r="AK930" s="27">
        <f t="shared" si="332"/>
        <v>8.8997425751036214</v>
      </c>
      <c r="AL930" s="27">
        <f t="shared" si="332"/>
        <v>9.0064959062156582</v>
      </c>
      <c r="AM930" s="27">
        <f t="shared" si="332"/>
        <v>9.1101750253732341</v>
      </c>
      <c r="AN930" s="27">
        <f t="shared" si="332"/>
        <v>9.2294556083456527</v>
      </c>
      <c r="AO930" s="27">
        <f t="shared" si="332"/>
        <v>9.3498856739108849</v>
      </c>
      <c r="AP930" s="27">
        <f t="shared" si="332"/>
        <v>9.4733484016085328</v>
      </c>
      <c r="AQ930" s="27">
        <f t="shared" si="332"/>
        <v>9.6004502945639025</v>
      </c>
      <c r="AR930" s="27">
        <f t="shared" si="332"/>
        <v>9.7323636235236393</v>
      </c>
      <c r="AS930" s="27">
        <f t="shared" si="332"/>
        <v>9.8751923446656313</v>
      </c>
      <c r="AT930" s="27">
        <f t="shared" si="332"/>
        <v>9.9597658738661945</v>
      </c>
      <c r="AU930" s="27">
        <f t="shared" si="332"/>
        <v>10.035226260107457</v>
      </c>
      <c r="AV930" s="27">
        <f t="shared" si="332"/>
        <v>10.111819819002775</v>
      </c>
      <c r="AW930" s="27">
        <f t="shared" si="332"/>
        <v>10.185862550796148</v>
      </c>
      <c r="AY930" s="79"/>
      <c r="AZ930" s="79"/>
    </row>
    <row r="931" spans="1:52" x14ac:dyDescent="0.25">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2.1003559749103751</v>
      </c>
      <c r="T931" s="27">
        <f t="shared" si="332"/>
        <v>2.1282631283197668</v>
      </c>
      <c r="U931" s="27">
        <f t="shared" si="332"/>
        <v>2.1510519455637347</v>
      </c>
      <c r="V931" s="27">
        <f t="shared" si="332"/>
        <v>2.1723209734051974</v>
      </c>
      <c r="W931" s="27">
        <f t="shared" si="332"/>
        <v>2.1954020607977558</v>
      </c>
      <c r="X931" s="27">
        <f t="shared" si="332"/>
        <v>2.2175533960692775</v>
      </c>
      <c r="Y931" s="27">
        <f t="shared" si="332"/>
        <v>2.236501978242921</v>
      </c>
      <c r="Z931" s="27">
        <f t="shared" si="332"/>
        <v>2.2548481280065564</v>
      </c>
      <c r="AA931" s="27">
        <f t="shared" si="332"/>
        <v>2.2730881189831709</v>
      </c>
      <c r="AB931" s="27">
        <f t="shared" si="332"/>
        <v>2.2967702079003285</v>
      </c>
      <c r="AC931" s="27">
        <f t="shared" si="332"/>
        <v>2.3171072888724353</v>
      </c>
      <c r="AD931" s="27">
        <f t="shared" si="332"/>
        <v>2.3415290371915356</v>
      </c>
      <c r="AE931" s="27">
        <f t="shared" si="332"/>
        <v>2.3669231938777511</v>
      </c>
      <c r="AF931" s="27">
        <f t="shared" si="332"/>
        <v>2.3969635665277131</v>
      </c>
      <c r="AG931" s="27">
        <f t="shared" si="332"/>
        <v>2.4293374949985802</v>
      </c>
      <c r="AH931" s="27">
        <f t="shared" si="332"/>
        <v>2.4546997864434497</v>
      </c>
      <c r="AI931" s="27">
        <f t="shared" si="332"/>
        <v>2.4800569418535745</v>
      </c>
      <c r="AJ931" s="27">
        <f t="shared" si="332"/>
        <v>2.5079286681858544</v>
      </c>
      <c r="AK931" s="27">
        <f t="shared" si="332"/>
        <v>2.5356032273551481</v>
      </c>
      <c r="AL931" s="27">
        <f t="shared" si="332"/>
        <v>2.5660180498754999</v>
      </c>
      <c r="AM931" s="27">
        <f t="shared" si="332"/>
        <v>2.5955570064157376</v>
      </c>
      <c r="AN931" s="27">
        <f t="shared" si="332"/>
        <v>2.6295409366916251</v>
      </c>
      <c r="AO931" s="27">
        <f t="shared" si="332"/>
        <v>2.6638523631560296</v>
      </c>
      <c r="AP931" s="27">
        <f t="shared" si="332"/>
        <v>2.6990278177454647</v>
      </c>
      <c r="AQ931" s="27">
        <f t="shared" si="332"/>
        <v>2.7352400977368134</v>
      </c>
      <c r="AR931" s="27">
        <f t="shared" si="332"/>
        <v>2.7728231918340698</v>
      </c>
      <c r="AS931" s="27">
        <f t="shared" si="332"/>
        <v>2.813516162808281</v>
      </c>
      <c r="AT931" s="27">
        <f t="shared" si="332"/>
        <v>2.8376117938650323</v>
      </c>
      <c r="AU931" s="27">
        <f t="shared" si="332"/>
        <v>2.859111022328793</v>
      </c>
      <c r="AV931" s="27">
        <f t="shared" si="332"/>
        <v>2.8809331001575238</v>
      </c>
      <c r="AW931" s="27">
        <f t="shared" si="332"/>
        <v>2.9020284282654027</v>
      </c>
      <c r="AY931" s="79"/>
      <c r="AZ931" s="79"/>
    </row>
    <row r="932" spans="1:52" x14ac:dyDescent="0.25">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0.43380376963495304</v>
      </c>
      <c r="T932" s="27">
        <f t="shared" si="332"/>
        <v>0.43956766322889096</v>
      </c>
      <c r="U932" s="27">
        <f t="shared" si="332"/>
        <v>0.4442744248179008</v>
      </c>
      <c r="V932" s="27">
        <f t="shared" si="332"/>
        <v>0.44866729181964349</v>
      </c>
      <c r="W932" s="27">
        <f t="shared" si="332"/>
        <v>0.45343441836284437</v>
      </c>
      <c r="X932" s="27">
        <f t="shared" si="332"/>
        <v>0.45800951556447167</v>
      </c>
      <c r="Y932" s="27">
        <f t="shared" si="332"/>
        <v>0.46192312186471574</v>
      </c>
      <c r="Z932" s="27">
        <f t="shared" si="332"/>
        <v>0.46571230285156817</v>
      </c>
      <c r="AA932" s="27">
        <f t="shared" si="332"/>
        <v>0.46947955799225949</v>
      </c>
      <c r="AB932" s="27">
        <f t="shared" si="332"/>
        <v>0.47437081431633649</v>
      </c>
      <c r="AC932" s="27">
        <f t="shared" si="332"/>
        <v>0.47857119867711018</v>
      </c>
      <c r="AD932" s="27">
        <f t="shared" si="332"/>
        <v>0.48361522293226239</v>
      </c>
      <c r="AE932" s="27">
        <f t="shared" si="332"/>
        <v>0.48886008667382458</v>
      </c>
      <c r="AF932" s="27">
        <f t="shared" si="332"/>
        <v>0.49506457155755884</v>
      </c>
      <c r="AG932" s="27">
        <f t="shared" si="332"/>
        <v>0.50175102489038192</v>
      </c>
      <c r="AH932" s="27">
        <f t="shared" si="332"/>
        <v>0.50698930724194102</v>
      </c>
      <c r="AI932" s="27">
        <f t="shared" si="332"/>
        <v>0.51222652880606223</v>
      </c>
      <c r="AJ932" s="27">
        <f t="shared" si="332"/>
        <v>0.51798310535480308</v>
      </c>
      <c r="AK932" s="27">
        <f t="shared" si="332"/>
        <v>0.52369895935004673</v>
      </c>
      <c r="AL932" s="27">
        <f t="shared" si="332"/>
        <v>0.52998078244085389</v>
      </c>
      <c r="AM932" s="27">
        <f t="shared" si="332"/>
        <v>0.53608170573733693</v>
      </c>
      <c r="AN932" s="27">
        <f t="shared" si="332"/>
        <v>0.54310068596582906</v>
      </c>
      <c r="AO932" s="27">
        <f t="shared" si="332"/>
        <v>0.55018730667184823</v>
      </c>
      <c r="AP932" s="27">
        <f t="shared" si="332"/>
        <v>0.55745238220275739</v>
      </c>
      <c r="AQ932" s="27">
        <f t="shared" si="332"/>
        <v>0.564931601799328</v>
      </c>
      <c r="AR932" s="27">
        <f t="shared" si="332"/>
        <v>0.57269394689163089</v>
      </c>
      <c r="AS932" s="27">
        <f t="shared" si="332"/>
        <v>0.58109860039662153</v>
      </c>
      <c r="AT932" s="27">
        <f t="shared" si="332"/>
        <v>0.58607526897519335</v>
      </c>
      <c r="AU932" s="27">
        <f t="shared" si="332"/>
        <v>0.59051568120208764</v>
      </c>
      <c r="AV932" s="27">
        <f t="shared" si="332"/>
        <v>0.5950227741598777</v>
      </c>
      <c r="AW932" s="27">
        <f t="shared" si="332"/>
        <v>0.59937976552905481</v>
      </c>
      <c r="AY932" s="79"/>
      <c r="AZ932" s="79"/>
    </row>
    <row r="933" spans="1:52" x14ac:dyDescent="0.25">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7.5223794787944012E-2</v>
      </c>
      <c r="T933" s="93">
        <f>IF('Net zero activities &amp; levers'!$C$12="Off",('Activity data'!AM8*EF!$H21)*kgtoGg,('Net zero Activity data'!AM8*EF!$H21)*kgtoGg)</f>
        <v>7.6676028123682405E-2</v>
      </c>
      <c r="U933" s="93">
        <f>IF('Net zero activities &amp; levers'!$C$12="Off",('Activity data'!AN8*EF!$H21)*kgtoGg,('Net zero Activity data'!AN8*EF!$H21)*kgtoGg)</f>
        <v>7.7432104424617079E-2</v>
      </c>
      <c r="V933" s="93">
        <f>IF('Net zero activities &amp; levers'!$C$12="Off",('Activity data'!AO8*EF!$H21)*kgtoGg,('Net zero Activity data'!AO8*EF!$H21)*kgtoGg)</f>
        <v>7.7951427992585268E-2</v>
      </c>
      <c r="W933" s="93">
        <f>IF('Net zero activities &amp; levers'!$C$12="Off",('Activity data'!AP8*EF!$H21)*kgtoGg,('Net zero Activity data'!AP8*EF!$H21)*kgtoGg)</f>
        <v>7.8599043871333596E-2</v>
      </c>
      <c r="X933" s="93">
        <f>IF('Net zero activities &amp; levers'!$C$12="Off",('Activity data'!AQ8*EF!$H21)*kgtoGg,('Net zero Activity data'!AQ8*EF!$H21)*kgtoGg)</f>
        <v>7.9079374871068892E-2</v>
      </c>
      <c r="Y933" s="93">
        <f>IF('Net zero activities &amp; levers'!$C$12="Off",('Activity data'!AR8*EF!$H21)*kgtoGg,('Net zero Activity data'!AR8*EF!$H21)*kgtoGg)</f>
        <v>7.9249607422694671E-2</v>
      </c>
      <c r="Z933" s="93">
        <f>IF('Net zero activities &amp; levers'!$C$12="Off",('Activity data'!AS8*EF!$H21)*kgtoGg,('Net zero Activity data'!AS8*EF!$H21)*kgtoGg)</f>
        <v>7.9393532408307196E-2</v>
      </c>
      <c r="AA933" s="93">
        <f>IF('Net zero activities &amp; levers'!$C$12="Off",('Activity data'!AT8*EF!$H21)*kgtoGg,('Net zero Activity data'!AT8*EF!$H21)*kgtoGg)</f>
        <v>7.9565275835053476E-2</v>
      </c>
      <c r="AB933" s="93">
        <f>IF('Net zero activities &amp; levers'!$C$12="Off",('Activity data'!AU8*EF!$H21)*kgtoGg,('Net zero Activity data'!AU8*EF!$H21)*kgtoGg)</f>
        <v>8.0320062975917705E-2</v>
      </c>
      <c r="AC933" s="93">
        <f>IF('Net zero activities &amp; levers'!$C$12="Off",('Activity data'!AV8*EF!$H21)*kgtoGg,('Net zero Activity data'!AV8*EF!$H21)*kgtoGg)</f>
        <v>8.0769991576338754E-2</v>
      </c>
      <c r="AD933" s="93">
        <f>IF('Net zero activities &amp; levers'!$C$12="Off",('Activity data'!AW8*EF!$H21)*kgtoGg,('Net zero Activity data'!AW8*EF!$H21)*kgtoGg)</f>
        <v>8.0910642340306926E-2</v>
      </c>
      <c r="AE933" s="93">
        <f>IF('Net zero activities &amp; levers'!$C$12="Off",('Activity data'!AX8*EF!$H21)*kgtoGg,('Net zero Activity data'!AX8*EF!$H21)*kgtoGg)</f>
        <v>8.1087664414782379E-2</v>
      </c>
      <c r="AF933" s="93">
        <f>IF('Net zero activities &amp; levers'!$C$12="Off",('Activity data'!AY8*EF!$H21)*kgtoGg,('Net zero Activity data'!AY8*EF!$H21)*kgtoGg)</f>
        <v>8.1633421052280511E-2</v>
      </c>
      <c r="AG933" s="93">
        <f>IF('Net zero activities &amp; levers'!$C$12="Off",('Activity data'!AZ8*EF!$H21)*kgtoGg,('Net zero Activity data'!AZ8*EF!$H21)*kgtoGg)</f>
        <v>8.2312121672992442E-2</v>
      </c>
      <c r="AH933" s="93">
        <f>IF('Net zero activities &amp; levers'!$C$12="Off",('Activity data'!BA8*EF!$H21)*kgtoGg,('Net zero Activity data'!BA8*EF!$H21)*kgtoGg)</f>
        <v>8.2292683547191214E-2</v>
      </c>
      <c r="AI933" s="93">
        <f>IF('Net zero activities &amp; levers'!$C$12="Off",('Activity data'!BB8*EF!$H21)*kgtoGg,('Net zero Activity data'!BB8*EF!$H21)*kgtoGg)</f>
        <v>8.2213450412191358E-2</v>
      </c>
      <c r="AJ933" s="93">
        <f>IF('Net zero activities &amp; levers'!$C$12="Off",('Activity data'!BC8*EF!$H21)*kgtoGg,('Net zero Activity data'!BC8*EF!$H21)*kgtoGg)</f>
        <v>8.2285786724304519E-2</v>
      </c>
      <c r="AK933" s="93">
        <f>IF('Net zero activities &amp; levers'!$C$12="Off",('Activity data'!BD8*EF!$H21)*kgtoGg,('Net zero Activity data'!BD8*EF!$H21)*kgtoGg)</f>
        <v>8.2274902608727177E-2</v>
      </c>
      <c r="AL933" s="93">
        <f>IF('Net zero activities &amp; levers'!$C$12="Off",('Activity data'!BE8*EF!$H21)*kgtoGg,('Net zero Activity data'!BE8*EF!$H21)*kgtoGg)</f>
        <v>8.2416213619662046E-2</v>
      </c>
      <c r="AM933" s="93">
        <f>IF('Net zero activities &amp; levers'!$C$12="Off",('Activity data'!BF8*EF!$H21)*kgtoGg,('Net zero Activity data'!BF8*EF!$H21)*kgtoGg)</f>
        <v>8.241479110908019E-2</v>
      </c>
      <c r="AN933" s="93">
        <f>IF('Net zero activities &amp; levers'!$C$12="Off",('Activity data'!BG8*EF!$H21)*kgtoGg,('Net zero Activity data'!BG8*EF!$H21)*kgtoGg)</f>
        <v>8.309839733996012E-2</v>
      </c>
      <c r="AO933" s="93">
        <f>IF('Net zero activities &amp; levers'!$C$12="Off",('Activity data'!BH8*EF!$H21)*kgtoGg,('Net zero Activity data'!BH8*EF!$H21)*kgtoGg)</f>
        <v>8.3737693601885682E-2</v>
      </c>
      <c r="AP933" s="93">
        <f>IF('Net zero activities &amp; levers'!$C$12="Off",('Activity data'!BI8*EF!$H21)*kgtoGg,('Net zero Activity data'!BI8*EF!$H21)*kgtoGg)</f>
        <v>8.4371312244417102E-2</v>
      </c>
      <c r="AQ933" s="93">
        <f>IF('Net zero activities &amp; levers'!$C$12="Off",('Activity data'!BJ8*EF!$H21)*kgtoGg,('Net zero Activity data'!BJ8*EF!$H21)*kgtoGg)</f>
        <v>8.5008692497834049E-2</v>
      </c>
      <c r="AR933" s="93">
        <f>IF('Net zero activities &amp; levers'!$C$12="Off",('Activity data'!BK8*EF!$H21)*kgtoGg,('Net zero Activity data'!BK8*EF!$H21)*kgtoGg)</f>
        <v>8.5669472733489668E-2</v>
      </c>
      <c r="AS933" s="93">
        <f>IF('Net zero activities &amp; levers'!$C$12="Off",('Activity data'!BL8*EF!$H21)*kgtoGg,('Net zero Activity data'!BL8*EF!$H21)*kgtoGg)</f>
        <v>8.6465692950435769E-2</v>
      </c>
      <c r="AT933" s="93">
        <f>IF('Net zero activities &amp; levers'!$C$12="Off",('Activity data'!BM8*EF!$H21)*kgtoGg,('Net zero Activity data'!BM8*EF!$H21)*kgtoGg)</f>
        <v>8.6070409523355637E-2</v>
      </c>
      <c r="AU933" s="93">
        <f>IF('Net zero activities &amp; levers'!$C$12="Off",('Activity data'!BN8*EF!$H21)*kgtoGg,('Net zero Activity data'!BN8*EF!$H21)*kgtoGg)</f>
        <v>8.5470577210601112E-2</v>
      </c>
      <c r="AV933" s="93">
        <f>IF('Net zero activities &amp; levers'!$C$12="Off",('Activity data'!BO8*EF!$H21)*kgtoGg,('Net zero Activity data'!BO8*EF!$H21)*kgtoGg)</f>
        <v>8.4863971467455723E-2</v>
      </c>
      <c r="AW933" s="93">
        <f>IF('Net zero activities &amp; levers'!$C$12="Off",('Activity data'!BP8*EF!$H21)*kgtoGg,('Net zero Activity data'!BP8*EF!$H21)*kgtoGg)</f>
        <v>8.4183903216496173E-2</v>
      </c>
      <c r="AY933" s="79"/>
      <c r="AZ933" s="79"/>
    </row>
    <row r="934" spans="1:52" x14ac:dyDescent="0.25">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5.5256818798778126E-2</v>
      </c>
      <c r="T934" s="93">
        <f>IF('Net zero activities &amp; levers'!$C$12="Off",('Activity data'!AM9*EF!$H22)*kgtoGg,('Net zero Activity data'!AM9*EF!$H22)*kgtoGg)</f>
        <v>5.6323579582552137E-2</v>
      </c>
      <c r="U934" s="93">
        <f>IF('Net zero activities &amp; levers'!$C$12="Off",('Activity data'!AN9*EF!$H22)*kgtoGg,('Net zero Activity data'!AN9*EF!$H22)*kgtoGg)</f>
        <v>5.6878967293004255E-2</v>
      </c>
      <c r="V934" s="93">
        <f>IF('Net zero activities &amp; levers'!$C$12="Off",('Activity data'!AO9*EF!$H22)*kgtoGg,('Net zero Activity data'!AO9*EF!$H22)*kgtoGg)</f>
        <v>5.7260444568566451E-2</v>
      </c>
      <c r="W934" s="93">
        <f>IF('Net zero activities &amp; levers'!$C$12="Off",('Activity data'!AP9*EF!$H22)*kgtoGg,('Net zero Activity data'!AP9*EF!$H22)*kgtoGg)</f>
        <v>5.7736160974048066E-2</v>
      </c>
      <c r="X934" s="93">
        <f>IF('Net zero activities &amp; levers'!$C$12="Off",('Activity data'!AQ9*EF!$H22)*kgtoGg,('Net zero Activity data'!AQ9*EF!$H22)*kgtoGg)</f>
        <v>5.8088995646782014E-2</v>
      </c>
      <c r="Y934" s="93">
        <f>IF('Net zero activities &amp; levers'!$C$12="Off",('Activity data'!AR9*EF!$H22)*kgtoGg,('Net zero Activity data'!AR9*EF!$H22)*kgtoGg)</f>
        <v>5.8214042638699344E-2</v>
      </c>
      <c r="Z934" s="93">
        <f>IF('Net zero activities &amp; levers'!$C$12="Off",('Activity data'!AS9*EF!$H22)*kgtoGg,('Net zero Activity data'!AS9*EF!$H22)*kgtoGg)</f>
        <v>5.8319764995209362E-2</v>
      </c>
      <c r="AA934" s="93">
        <f>IF('Net zero activities &amp; levers'!$C$12="Off",('Activity data'!AT9*EF!$H22)*kgtoGg,('Net zero Activity data'!AT9*EF!$H22)*kgtoGg)</f>
        <v>5.8445921824153618E-2</v>
      </c>
      <c r="AB934" s="93">
        <f>IF('Net zero activities &amp; levers'!$C$12="Off",('Activity data'!AU9*EF!$H22)*kgtoGg,('Net zero Activity data'!AU9*EF!$H22)*kgtoGg)</f>
        <v>5.9000362561847784E-2</v>
      </c>
      <c r="AC934" s="93">
        <f>IF('Net zero activities &amp; levers'!$C$12="Off",('Activity data'!AV9*EF!$H22)*kgtoGg,('Net zero Activity data'!AV9*EF!$H22)*kgtoGg)</f>
        <v>5.9330864675121102E-2</v>
      </c>
      <c r="AD934" s="93">
        <f>IF('Net zero activities &amp; levers'!$C$12="Off",('Activity data'!AW9*EF!$H22)*kgtoGg,('Net zero Activity data'!AW9*EF!$H22)*kgtoGg)</f>
        <v>5.9434181900746418E-2</v>
      </c>
      <c r="AE934" s="93">
        <f>IF('Net zero activities &amp; levers'!$C$12="Off",('Activity data'!AX9*EF!$H22)*kgtoGg,('Net zero Activity data'!AX9*EF!$H22)*kgtoGg)</f>
        <v>5.9564216243207457E-2</v>
      </c>
      <c r="AF934" s="93">
        <f>IF('Net zero activities &amp; levers'!$C$12="Off",('Activity data'!AY9*EF!$H22)*kgtoGg,('Net zero Activity data'!AY9*EF!$H22)*kgtoGg)</f>
        <v>5.9965110344754394E-2</v>
      </c>
      <c r="AG934" s="93">
        <f>IF('Net zero activities &amp; levers'!$C$12="Off",('Activity data'!AZ9*EF!$H22)*kgtoGg,('Net zero Activity data'!AZ9*EF!$H22)*kgtoGg)</f>
        <v>6.0463660535196369E-2</v>
      </c>
      <c r="AH934" s="93">
        <f>IF('Net zero activities &amp; levers'!$C$12="Off",('Activity data'!BA9*EF!$H22)*kgtoGg,('Net zero Activity data'!BA9*EF!$H22)*kgtoGg)</f>
        <v>6.0449381954885265E-2</v>
      </c>
      <c r="AI934" s="93">
        <f>IF('Net zero activities &amp; levers'!$C$12="Off",('Activity data'!BB9*EF!$H22)*kgtoGg,('Net zero Activity data'!BB9*EF!$H22)*kgtoGg)</f>
        <v>6.0391180012323221E-2</v>
      </c>
      <c r="AJ934" s="93">
        <f>IF('Net zero activities &amp; levers'!$C$12="Off",('Activity data'!BC9*EF!$H22)*kgtoGg,('Net zero Activity data'!BC9*EF!$H22)*kgtoGg)</f>
        <v>6.0444315785415724E-2</v>
      </c>
      <c r="AK934" s="93">
        <f>IF('Net zero activities &amp; levers'!$C$12="Off",('Activity data'!BD9*EF!$H22)*kgtoGg,('Net zero Activity data'!BD9*EF!$H22)*kgtoGg)</f>
        <v>6.0436320687535613E-2</v>
      </c>
      <c r="AL934" s="93">
        <f>IF('Net zero activities &amp; levers'!$C$12="Off",('Activity data'!BE9*EF!$H22)*kgtoGg,('Net zero Activity data'!BE9*EF!$H22)*kgtoGg)</f>
        <v>6.0540122907930281E-2</v>
      </c>
      <c r="AM934" s="93">
        <f>IF('Net zero activities &amp; levers'!$C$12="Off",('Activity data'!BF9*EF!$H22)*kgtoGg,('Net zero Activity data'!BF9*EF!$H22)*kgtoGg)</f>
        <v>6.0539077980461743E-2</v>
      </c>
      <c r="AN934" s="93">
        <f>IF('Net zero activities &amp; levers'!$C$12="Off",('Activity data'!BG9*EF!$H22)*kgtoGg,('Net zero Activity data'!BG9*EF!$H22)*kgtoGg)</f>
        <v>6.1041231663826613E-2</v>
      </c>
      <c r="AO934" s="93">
        <f>IF('Net zero activities &amp; levers'!$C$12="Off",('Activity data'!BH9*EF!$H22)*kgtoGg,('Net zero Activity data'!BH9*EF!$H22)*kgtoGg)</f>
        <v>6.1510836764227868E-2</v>
      </c>
      <c r="AP934" s="93">
        <f>IF('Net zero activities &amp; levers'!$C$12="Off",('Activity data'!BI9*EF!$H22)*kgtoGg,('Net zero Activity data'!BI9*EF!$H22)*kgtoGg)</f>
        <v>6.19762712802156E-2</v>
      </c>
      <c r="AQ934" s="93">
        <f>IF('Net zero activities &amp; levers'!$C$12="Off",('Activity data'!BJ9*EF!$H22)*kgtoGg,('Net zero Activity data'!BJ9*EF!$H22)*kgtoGg)</f>
        <v>6.2444468946502747E-2</v>
      </c>
      <c r="AR934" s="93">
        <f>IF('Net zero activities &amp; levers'!$C$12="Off",('Activity data'!BK9*EF!$H22)*kgtoGg,('Net zero Activity data'!BK9*EF!$H22)*kgtoGg)</f>
        <v>6.2929855436912666E-2</v>
      </c>
      <c r="AS934" s="93">
        <f>IF('Net zero activities &amp; levers'!$C$12="Off",('Activity data'!BL9*EF!$H22)*kgtoGg,('Net zero Activity data'!BL9*EF!$H22)*kgtoGg)</f>
        <v>6.3514731490769583E-2</v>
      </c>
      <c r="AT934" s="93">
        <f>IF('Net zero activities &amp; levers'!$C$12="Off",('Activity data'!BM9*EF!$H22)*kgtoGg,('Net zero Activity data'!BM9*EF!$H22)*kgtoGg)</f>
        <v>6.3224369847011783E-2</v>
      </c>
      <c r="AU934" s="93">
        <f>IF('Net zero activities &amp; levers'!$C$12="Off",('Activity data'!BN9*EF!$H22)*kgtoGg,('Net zero Activity data'!BN9*EF!$H22)*kgtoGg)</f>
        <v>6.2783753609703299E-2</v>
      </c>
      <c r="AV934" s="93">
        <f>IF('Net zero activities &amp; levers'!$C$12="Off",('Activity data'!BO9*EF!$H22)*kgtoGg,('Net zero Activity data'!BO9*EF!$H22)*kgtoGg)</f>
        <v>6.2338161842819269E-2</v>
      </c>
      <c r="AW934" s="93">
        <f>IF('Net zero activities &amp; levers'!$C$12="Off",('Activity data'!BP9*EF!$H22)*kgtoGg,('Net zero Activity data'!BP9*EF!$H22)*kgtoGg)</f>
        <v>6.1838607038119407E-2</v>
      </c>
      <c r="AY934" s="79"/>
      <c r="AZ934" s="79"/>
    </row>
    <row r="935" spans="1:52" x14ac:dyDescent="0.25">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0.5164458313126048</v>
      </c>
      <c r="T935" s="93">
        <f>IF('Net zero activities &amp; levers'!$C$12="Off",('Activity data'!AM10*EF!$H23)*kgtoGg,('Net zero Activity data'!AM10*EF!$H23)*kgtoGg)</f>
        <v>0.53909886017251885</v>
      </c>
      <c r="U935" s="93">
        <f>IF('Net zero activities &amp; levers'!$C$12="Off",('Activity data'!AN10*EF!$H23)*kgtoGg,('Net zero Activity data'!AN10*EF!$H23)*kgtoGg)</f>
        <v>0.55735103483415815</v>
      </c>
      <c r="V935" s="93">
        <f>IF('Net zero activities &amp; levers'!$C$12="Off",('Activity data'!AO10*EF!$H23)*kgtoGg,('Net zero Activity data'!AO10*EF!$H23)*kgtoGg)</f>
        <v>0.57425215591157386</v>
      </c>
      <c r="W935" s="93">
        <f>IF('Net zero activities &amp; levers'!$C$12="Off",('Activity data'!AP10*EF!$H23)*kgtoGg,('Net zero Activity data'!AP10*EF!$H23)*kgtoGg)</f>
        <v>0.5924469112793036</v>
      </c>
      <c r="X935" s="93">
        <f>IF('Net zero activities &amp; levers'!$C$12="Off",('Activity data'!AQ10*EF!$H23)*kgtoGg,('Net zero Activity data'!AQ10*EF!$H23)*kgtoGg)</f>
        <v>0.6097358075680186</v>
      </c>
      <c r="Y935" s="93">
        <f>IF('Net zero activities &amp; levers'!$C$12="Off",('Activity data'!AR10*EF!$H23)*kgtoGg,('Net zero Activity data'!AR10*EF!$H23)*kgtoGg)</f>
        <v>0.62491868747296775</v>
      </c>
      <c r="Z935" s="93">
        <f>IF('Net zero activities &amp; levers'!$C$12="Off",('Activity data'!AS10*EF!$H23)*kgtoGg,('Net zero Activity data'!AS10*EF!$H23)*kgtoGg)</f>
        <v>0.64013150502553384</v>
      </c>
      <c r="AA935" s="93">
        <f>IF('Net zero activities &amp; levers'!$C$12="Off",('Activity data'!AT10*EF!$H23)*kgtoGg,('Net zero Activity data'!AT10*EF!$H23)*kgtoGg)</f>
        <v>0.65581680394074537</v>
      </c>
      <c r="AB935" s="93">
        <f>IF('Net zero activities &amp; levers'!$C$12="Off",('Activity data'!AU10*EF!$H23)*kgtoGg,('Net zero Activity data'!AU10*EF!$H23)*kgtoGg)</f>
        <v>0.67667780568914837</v>
      </c>
      <c r="AC935" s="93">
        <f>IF('Net zero activities &amp; levers'!$C$12="Off",('Activity data'!AV10*EF!$H23)*kgtoGg,('Net zero Activity data'!AV10*EF!$H23)*kgtoGg)</f>
        <v>0.6954039865465157</v>
      </c>
      <c r="AD935" s="93">
        <f>IF('Net zero activities &amp; levers'!$C$12="Off",('Activity data'!AW10*EF!$H23)*kgtoGg,('Net zero Activity data'!AW10*EF!$H23)*kgtoGg)</f>
        <v>0.71971658387854032</v>
      </c>
      <c r="AE935" s="93">
        <f>IF('Net zero activities &amp; levers'!$C$12="Off",('Activity data'!AX10*EF!$H23)*kgtoGg,('Net zero Activity data'!AX10*EF!$H23)*kgtoGg)</f>
        <v>0.74525705847002321</v>
      </c>
      <c r="AF935" s="93">
        <f>IF('Net zero activities &amp; levers'!$C$12="Off",('Activity data'!AY10*EF!$H23)*kgtoGg,('Net zero Activity data'!AY10*EF!$H23)*kgtoGg)</f>
        <v>0.77526542584744296</v>
      </c>
      <c r="AG935" s="93">
        <f>IF('Net zero activities &amp; levers'!$C$12="Off",('Activity data'!AZ10*EF!$H23)*kgtoGg,('Net zero Activity data'!AZ10*EF!$H23)*kgtoGg)</f>
        <v>0.80783343158661636</v>
      </c>
      <c r="AH935" s="93">
        <f>IF('Net zero activities &amp; levers'!$C$12="Off",('Activity data'!BA10*EF!$H23)*kgtoGg,('Net zero Activity data'!BA10*EF!$H23)*kgtoGg)</f>
        <v>0.83473401755792453</v>
      </c>
      <c r="AI935" s="93">
        <f>IF('Net zero activities &amp; levers'!$C$12="Off",('Activity data'!BB10*EF!$H23)*kgtoGg,('Net zero Activity data'!BB10*EF!$H23)*kgtoGg)</f>
        <v>0.86202651535053021</v>
      </c>
      <c r="AJ935" s="93">
        <f>IF('Net zero activities &amp; levers'!$C$12="Off",('Activity data'!BC10*EF!$H23)*kgtoGg,('Net zero Activity data'!BC10*EF!$H23)*kgtoGg)</f>
        <v>0.89199867980139647</v>
      </c>
      <c r="AK935" s="93">
        <f>IF('Net zero activities &amp; levers'!$C$12="Off",('Activity data'!BD10*EF!$H23)*kgtoGg,('Net zero Activity data'!BD10*EF!$H23)*kgtoGg)</f>
        <v>0.92224864622474856</v>
      </c>
      <c r="AL935" s="93">
        <f>IF('Net zero activities &amp; levers'!$C$12="Off",('Activity data'!BE10*EF!$H23)*kgtoGg,('Net zero Activity data'!BE10*EF!$H23)*kgtoGg)</f>
        <v>0.95548345508541344</v>
      </c>
      <c r="AM935" s="93">
        <f>IF('Net zero activities &amp; levers'!$C$12="Off",('Activity data'!BF10*EF!$H23)*kgtoGg,('Net zero Activity data'!BF10*EF!$H23)*kgtoGg)</f>
        <v>0.98842399104555678</v>
      </c>
      <c r="AN935" s="93">
        <f>IF('Net zero activities &amp; levers'!$C$12="Off",('Activity data'!BG10*EF!$H23)*kgtoGg,('Net zero Activity data'!BG10*EF!$H23)*kgtoGg)</f>
        <v>1.0247426179310546</v>
      </c>
      <c r="AO935" s="93">
        <f>IF('Net zero activities &amp; levers'!$C$12="Off",('Activity data'!BH10*EF!$H23)*kgtoGg,('Net zero Activity data'!BH10*EF!$H23)*kgtoGg)</f>
        <v>1.0618627248743953</v>
      </c>
      <c r="AP935" s="93">
        <f>IF('Net zero activities &amp; levers'!$C$12="Off",('Activity data'!BI10*EF!$H23)*kgtoGg,('Net zero Activity data'!BI10*EF!$H23)*kgtoGg)</f>
        <v>1.1003072822876137</v>
      </c>
      <c r="AQ935" s="93">
        <f>IF('Net zero activities &amp; levers'!$C$12="Off",('Activity data'!BJ10*EF!$H23)*kgtoGg,('Net zero Activity data'!BJ10*EF!$H23)*kgtoGg)</f>
        <v>1.1402662949310922</v>
      </c>
      <c r="AR935" s="93">
        <f>IF('Net zero activities &amp; levers'!$C$12="Off",('Activity data'!BK10*EF!$H23)*kgtoGg,('Net zero Activity data'!BK10*EF!$H23)*kgtoGg)</f>
        <v>1.1820890816624481</v>
      </c>
      <c r="AS935" s="93">
        <f>IF('Net zero activities &amp; levers'!$C$12="Off",('Activity data'!BL10*EF!$H23)*kgtoGg,('Net zero Activity data'!BL10*EF!$H23)*kgtoGg)</f>
        <v>1.227473088259222</v>
      </c>
      <c r="AT935" s="93">
        <f>IF('Net zero activities &amp; levers'!$C$12="Off",('Activity data'!BM10*EF!$H23)*kgtoGg,('Net zero Activity data'!BM10*EF!$H23)*kgtoGg)</f>
        <v>1.2572872308521712</v>
      </c>
      <c r="AU935" s="93">
        <f>IF('Net zero activities &amp; levers'!$C$12="Off",('Activity data'!BN10*EF!$H23)*kgtoGg,('Net zero Activity data'!BN10*EF!$H23)*kgtoGg)</f>
        <v>1.2849429781065684</v>
      </c>
      <c r="AV935" s="93">
        <f>IF('Net zero activities &amp; levers'!$C$12="Off",('Activity data'!BO10*EF!$H23)*kgtoGg,('Net zero Activity data'!BO10*EF!$H23)*kgtoGg)</f>
        <v>1.3132790899327131</v>
      </c>
      <c r="AW935" s="93">
        <f>IF('Net zero activities &amp; levers'!$C$12="Off",('Activity data'!BP10*EF!$H23)*kgtoGg,('Net zero Activity data'!BP10*EF!$H23)*kgtoGg)</f>
        <v>1.3412662093625678</v>
      </c>
      <c r="AY935" s="79"/>
      <c r="AZ935" s="79"/>
    </row>
    <row r="936" spans="1:52" x14ac:dyDescent="0.25">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3.6054675351507595E-2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3.6120780972302445E-2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3.6751154638581106E-2</v>
      </c>
      <c r="T936" s="93">
        <f>IF('Net zero activities &amp; levers'!$C$12="Off",('Activity data'!AM11*EF!$H24)*kgtoGg,IF('Net zero activities &amp; levers'!$C$12="PB",('Activity data'!AM11*EF!$H24)*kgtoGg,IF('Net zero activities &amp; levers'!$C$12="MS",('Net zero Activity data'!AM11*EF!$H24)*kgtoGg,"ERROR")))</f>
        <v>3.6909235932424442E-2</v>
      </c>
      <c r="U936" s="93">
        <f>IF('Net zero activities &amp; levers'!$C$12="Off",('Activity data'!AN11*EF!$H24)*kgtoGg,IF('Net zero activities &amp; levers'!$C$12="PB",('Activity data'!AN11*EF!$H24)*kgtoGg,IF('Net zero activities &amp; levers'!$C$12="MS",('Net zero Activity data'!AN11*EF!$H24)*kgtoGg,"ERROR")))</f>
        <v>3.7084186269351616E-2</v>
      </c>
      <c r="V936" s="93">
        <f>IF('Net zero activities &amp; levers'!$C$12="Off",('Activity data'!AO11*EF!$H24)*kgtoGg,IF('Net zero activities &amp; levers'!$C$12="PB",('Activity data'!AO11*EF!$H24)*kgtoGg,IF('Net zero activities &amp; levers'!$C$12="MS",('Net zero Activity data'!AO11*EF!$H24)*kgtoGg,"ERROR")))</f>
        <v>3.726775711914778E-2</v>
      </c>
      <c r="W936" s="93">
        <f>IF('Net zero activities &amp; levers'!$C$12="Off",('Activity data'!AP11*EF!$H24)*kgtoGg,IF('Net zero activities &amp; levers'!$C$12="PB",('Activity data'!AP11*EF!$H24)*kgtoGg,IF('Net zero activities &amp; levers'!$C$12="MS",('Net zero Activity data'!AP11*EF!$H24)*kgtoGg,"ERROR")))</f>
        <v>3.7461695979343519E-2</v>
      </c>
      <c r="X936" s="93">
        <f>IF('Net zero activities &amp; levers'!$C$12="Off",('Activity data'!AQ11*EF!$H24)*kgtoGg,IF('Net zero activities &amp; levers'!$C$12="PB",('Activity data'!AQ11*EF!$H24)*kgtoGg,IF('Net zero activities &amp; levers'!$C$12="MS",('Net zero Activity data'!AQ11*EF!$H24)*kgtoGg,"ERROR")))</f>
        <v>3.7664783446724685E-2</v>
      </c>
      <c r="Y936" s="93">
        <f>IF('Net zero activities &amp; levers'!$C$12="Off",('Activity data'!AR11*EF!$H24)*kgtoGg,IF('Net zero activities &amp; levers'!$C$12="PB",('Activity data'!AR11*EF!$H24)*kgtoGg,IF('Net zero activities &amp; levers'!$C$12="MS",('Net zero Activity data'!AR11*EF!$H24)*kgtoGg,"ERROR")))</f>
        <v>3.7852928074182404E-2</v>
      </c>
      <c r="Z936" s="93">
        <f>IF('Net zero activities &amp; levers'!$C$12="Off",('Activity data'!AS11*EF!$H24)*kgtoGg,IF('Net zero activities &amp; levers'!$C$12="PB",('Activity data'!AS11*EF!$H24)*kgtoGg,IF('Net zero activities &amp; levers'!$C$12="MS",('Net zero Activity data'!AS11*EF!$H24)*kgtoGg,"ERROR")))</f>
        <v>3.8025991070978385E-2</v>
      </c>
      <c r="AA936" s="93">
        <f>IF('Net zero activities &amp; levers'!$C$12="Off",('Activity data'!AT11*EF!$H24)*kgtoGg,IF('Net zero activities &amp; levers'!$C$12="PB",('Activity data'!AT11*EF!$H24)*kgtoGg,IF('Net zero activities &amp; levers'!$C$12="MS",('Net zero Activity data'!AT11*EF!$H24)*kgtoGg,"ERROR")))</f>
        <v>3.81832239336857E-2</v>
      </c>
      <c r="AB936" s="93">
        <f>IF('Net zero activities &amp; levers'!$C$12="Off",('Activity data'!AU11*EF!$H24)*kgtoGg,IF('Net zero activities &amp; levers'!$C$12="PB",('Activity data'!AU11*EF!$H24)*kgtoGg,IF('Net zero activities &amp; levers'!$C$12="MS",('Net zero Activity data'!AU11*EF!$H24)*kgtoGg,"ERROR")))</f>
        <v>3.8325556977573269E-2</v>
      </c>
      <c r="AC936" s="93">
        <f>IF('Net zero activities &amp; levers'!$C$12="Off",('Activity data'!AV11*EF!$H24)*kgtoGg,IF('Net zero activities &amp; levers'!$C$12="PB",('Activity data'!AV11*EF!$H24)*kgtoGg,IF('Net zero activities &amp; levers'!$C$12="MS",('Net zero Activity data'!AV11*EF!$H24)*kgtoGg,"ERROR")))</f>
        <v>3.8449400246997931E-2</v>
      </c>
      <c r="AD936" s="93">
        <f>IF('Net zero activities &amp; levers'!$C$12="Off",('Activity data'!AW11*EF!$H24)*kgtoGg,IF('Net zero activities &amp; levers'!$C$12="PB",('Activity data'!AW11*EF!$H24)*kgtoGg,IF('Net zero activities &amp; levers'!$C$12="MS",('Net zero Activity data'!AW11*EF!$H24)*kgtoGg,"ERROR")))</f>
        <v>3.8571855504582621E-2</v>
      </c>
      <c r="AE936" s="93">
        <f>IF('Net zero activities &amp; levers'!$C$12="Off",('Activity data'!AX11*EF!$H24)*kgtoGg,IF('Net zero activities &amp; levers'!$C$12="PB",('Activity data'!AX11*EF!$H24)*kgtoGg,IF('Net zero activities &amp; levers'!$C$12="MS",('Net zero Activity data'!AX11*EF!$H24)*kgtoGg,"ERROR")))</f>
        <v>3.8691558974017194E-2</v>
      </c>
      <c r="AF936" s="93">
        <f>IF('Net zero activities &amp; levers'!$C$12="Off",('Activity data'!AY11*EF!$H24)*kgtoGg,IF('Net zero activities &amp; levers'!$C$12="PB",('Activity data'!AY11*EF!$H24)*kgtoGg,IF('Net zero activities &amp; levers'!$C$12="MS",('Net zero Activity data'!AY11*EF!$H24)*kgtoGg,"ERROR")))</f>
        <v>3.8809335639941746E-2</v>
      </c>
      <c r="AG936" s="93">
        <f>IF('Net zero activities &amp; levers'!$C$12="Off",('Activity data'!AZ11*EF!$H24)*kgtoGg,IF('Net zero activities &amp; levers'!$C$12="PB",('Activity data'!AZ11*EF!$H24)*kgtoGg,IF('Net zero activities &amp; levers'!$C$12="MS",('Net zero Activity data'!AZ11*EF!$H24)*kgtoGg,"ERROR")))</f>
        <v>3.8924115954931997E-2</v>
      </c>
      <c r="AH936" s="93">
        <f>IF('Net zero activities &amp; levers'!$C$12="Off",('Activity data'!BA11*EF!$H24)*kgtoGg,IF('Net zero activities &amp; levers'!$C$12="PB",('Activity data'!BA11*EF!$H24)*kgtoGg,IF('Net zero activities &amp; levers'!$C$12="MS",('Net zero Activity data'!BA11*EF!$H24)*kgtoGg,"ERROR")))</f>
        <v>3.9032602427769104E-2</v>
      </c>
      <c r="AI936" s="93">
        <f>IF('Net zero activities &amp; levers'!$C$12="Off",('Activity data'!BB11*EF!$H24)*kgtoGg,IF('Net zero activities &amp; levers'!$C$12="PB",('Activity data'!BB11*EF!$H24)*kgtoGg,IF('Net zero activities &amp; levers'!$C$12="MS",('Net zero Activity data'!BB11*EF!$H24)*kgtoGg,"ERROR")))</f>
        <v>3.9138630144907594E-2</v>
      </c>
      <c r="AJ936" s="93">
        <f>IF('Net zero activities &amp; levers'!$C$12="Off",('Activity data'!BC11*EF!$H24)*kgtoGg,IF('Net zero activities &amp; levers'!$C$12="PB",('Activity data'!BC11*EF!$H24)*kgtoGg,IF('Net zero activities &amp; levers'!$C$12="MS",('Net zero Activity data'!BC11*EF!$H24)*kgtoGg,"ERROR")))</f>
        <v>3.9242752220327207E-2</v>
      </c>
      <c r="AK936" s="93">
        <f>IF('Net zero activities &amp; levers'!$C$12="Off",('Activity data'!BD11*EF!$H24)*kgtoGg,IF('Net zero activities &amp; levers'!$C$12="PB",('Activity data'!BD11*EF!$H24)*kgtoGg,IF('Net zero activities &amp; levers'!$C$12="MS",('Net zero Activity data'!BD11*EF!$H24)*kgtoGg,"ERROR")))</f>
        <v>3.9343863754185138E-2</v>
      </c>
      <c r="AL936" s="93">
        <f>IF('Net zero activities &amp; levers'!$C$12="Off",('Activity data'!BE11*EF!$H24)*kgtoGg,IF('Net zero activities &amp; levers'!$C$12="PB",('Activity data'!BE11*EF!$H24)*kgtoGg,IF('Net zero activities &amp; levers'!$C$12="MS",('Net zero Activity data'!BE11*EF!$H24)*kgtoGg,"ERROR")))</f>
        <v>3.9442674491991257E-2</v>
      </c>
      <c r="AM936" s="93">
        <f>IF('Net zero activities &amp; levers'!$C$12="Off",('Activity data'!BF11*EF!$H24)*kgtoGg,IF('Net zero activities &amp; levers'!$C$12="PB",('Activity data'!BF11*EF!$H24)*kgtoGg,IF('Net zero activities &amp; levers'!$C$12="MS",('Net zero Activity data'!BF11*EF!$H24)*kgtoGg,"ERROR")))</f>
        <v>3.9537813409778681E-2</v>
      </c>
      <c r="AN936" s="93">
        <f>IF('Net zero activities &amp; levers'!$C$12="Off",('Activity data'!BG11*EF!$H24)*kgtoGg,IF('Net zero activities &amp; levers'!$C$12="PB",('Activity data'!BG11*EF!$H24)*kgtoGg,IF('Net zero activities &amp; levers'!$C$12="MS",('Net zero Activity data'!BG11*EF!$H24)*kgtoGg,"ERROR")))</f>
        <v>3.9631312379066676E-2</v>
      </c>
      <c r="AO936" s="93">
        <f>IF('Net zero activities &amp; levers'!$C$12="Off",('Activity data'!BH11*EF!$H24)*kgtoGg,IF('Net zero activities &amp; levers'!$C$12="PB",('Activity data'!BH11*EF!$H24)*kgtoGg,IF('Net zero activities &amp; levers'!$C$12="MS",('Net zero Activity data'!BH11*EF!$H24)*kgtoGg,"ERROR")))</f>
        <v>3.9721667650057024E-2</v>
      </c>
      <c r="AP936" s="93">
        <f>IF('Net zero activities &amp; levers'!$C$12="Off",('Activity data'!BI11*EF!$H24)*kgtoGg,IF('Net zero activities &amp; levers'!$C$12="PB",('Activity data'!BI11*EF!$H24)*kgtoGg,IF('Net zero activities &amp; levers'!$C$12="MS",('Net zero Activity data'!BI11*EF!$H24)*kgtoGg,"ERROR")))</f>
        <v>3.9808869014434055E-2</v>
      </c>
      <c r="AQ936" s="93">
        <f>IF('Net zero activities &amp; levers'!$C$12="Off",('Activity data'!BJ11*EF!$H24)*kgtoGg,IF('Net zero activities &amp; levers'!$C$12="PB",('Activity data'!BJ11*EF!$H24)*kgtoGg,IF('Net zero activities &amp; levers'!$C$12="MS",('Net zero Activity data'!BJ11*EF!$H24)*kgtoGg,"ERROR")))</f>
        <v>3.9892798393079396E-2</v>
      </c>
      <c r="AR936" s="93">
        <f>IF('Net zero activities &amp; levers'!$C$12="Off",('Activity data'!BK11*EF!$H24)*kgtoGg,IF('Net zero activities &amp; levers'!$C$12="PB",('Activity data'!BK11*EF!$H24)*kgtoGg,IF('Net zero activities &amp; levers'!$C$12="MS",('Net zero Activity data'!BK11*EF!$H24)*kgtoGg,"ERROR")))</f>
        <v>3.9973396904445131E-2</v>
      </c>
      <c r="AS936" s="93">
        <f>IF('Net zero activities &amp; levers'!$C$12="Off",('Activity data'!BL11*EF!$H24)*kgtoGg,IF('Net zero activities &amp; levers'!$C$12="PB",('Activity data'!BL11*EF!$H24)*kgtoGg,IF('Net zero activities &amp; levers'!$C$12="MS",('Net zero Activity data'!BL11*EF!$H24)*kgtoGg,"ERROR")))</f>
        <v>4.0051635158618648E-2</v>
      </c>
      <c r="AT936" s="93">
        <f>IF('Net zero activities &amp; levers'!$C$12="Off",('Activity data'!BM11*EF!$H24)*kgtoGg,IF('Net zero activities &amp; levers'!$C$12="PB",('Activity data'!BM11*EF!$H24)*kgtoGg,IF('Net zero activities &amp; levers'!$C$12="MS",('Net zero Activity data'!BM11*EF!$H24)*kgtoGg,"ERROR")))</f>
        <v>4.0121088893444797E-2</v>
      </c>
      <c r="AU936" s="93">
        <f>IF('Net zero activities &amp; levers'!$C$12="Off",('Activity data'!BN11*EF!$H24)*kgtoGg,IF('Net zero activities &amp; levers'!$C$12="PB",('Activity data'!BN11*EF!$H24)*kgtoGg,IF('Net zero activities &amp; levers'!$C$12="MS",('Net zero Activity data'!BN11*EF!$H24)*kgtoGg,"ERROR")))</f>
        <v>4.0186083709368305E-2</v>
      </c>
      <c r="AV936" s="93">
        <f>IF('Net zero activities &amp; levers'!$C$12="Off",('Activity data'!BO11*EF!$H24)*kgtoGg,IF('Net zero activities &amp; levers'!$C$12="PB",('Activity data'!BO11*EF!$H24)*kgtoGg,IF('Net zero activities &amp; levers'!$C$12="MS",('Net zero Activity data'!BO11*EF!$H24)*kgtoGg,"ERROR")))</f>
        <v>4.0247418508533056E-2</v>
      </c>
      <c r="AW936" s="93">
        <f>IF('Net zero activities &amp; levers'!$C$12="Off",('Activity data'!BP11*EF!$H24)*kgtoGg,IF('Net zero activities &amp; levers'!$C$12="PB",('Activity data'!BP11*EF!$H24)*kgtoGg,IF('Net zero activities &amp; levers'!$C$12="MS",('Net zero Activity data'!BP11*EF!$H24)*kgtoGg,"ERROR")))</f>
        <v>4.03046335855562E-2</v>
      </c>
      <c r="AY936" s="79"/>
      <c r="AZ936" s="79"/>
    </row>
    <row r="937" spans="1:52" x14ac:dyDescent="0.25">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4.1176157807460223E-3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4.1251653577350578E-3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4.1971570351175365E-3</v>
      </c>
      <c r="T937" s="93">
        <f>IF('Net zero activities &amp; levers'!$C$12="Off",('Activity data'!AM12*EF!$H25)*kgtoGg,IF('Net zero activities &amp; levers'!$C$12="PB",('Activity data'!AM12*EF!$H25)*kgtoGg,IF('Net zero activities &amp; levers'!$C$12="MS",('Net zero Activity data'!AM12*EF!$H25)*kgtoGg,"ERROR")))</f>
        <v>4.2152106723732903E-3</v>
      </c>
      <c r="U937" s="93">
        <f>IF('Net zero activities &amp; levers'!$C$12="Off",('Activity data'!AN12*EF!$H25)*kgtoGg,IF('Net zero activities &amp; levers'!$C$12="PB",('Activity data'!AN12*EF!$H25)*kgtoGg,IF('Net zero activities &amp; levers'!$C$12="MS",('Net zero Activity data'!AN12*EF!$H25)*kgtoGg,"ERROR")))</f>
        <v>4.2351908347559759E-3</v>
      </c>
      <c r="V937" s="93">
        <f>IF('Net zero activities &amp; levers'!$C$12="Off",('Activity data'!AO12*EF!$H25)*kgtoGg,IF('Net zero activities &amp; levers'!$C$12="PB",('Activity data'!AO12*EF!$H25)*kgtoGg,IF('Net zero activities &amp; levers'!$C$12="MS",('Net zero Activity data'!AO12*EF!$H25)*kgtoGg,"ERROR")))</f>
        <v>4.256155500798213E-3</v>
      </c>
      <c r="W937" s="93">
        <f>IF('Net zero activities &amp; levers'!$C$12="Off",('Activity data'!AP12*EF!$H25)*kgtoGg,IF('Net zero activities &amp; levers'!$C$12="PB",('Activity data'!AP12*EF!$H25)*kgtoGg,IF('Net zero activities &amp; levers'!$C$12="MS",('Net zero Activity data'!AP12*EF!$H25)*kgtoGg,"ERROR")))</f>
        <v>4.2783042430474903E-3</v>
      </c>
      <c r="X937" s="93">
        <f>IF('Net zero activities &amp; levers'!$C$12="Off",('Activity data'!AQ12*EF!$H25)*kgtoGg,IF('Net zero activities &amp; levers'!$C$12="PB",('Activity data'!AQ12*EF!$H25)*kgtoGg,IF('Net zero activities &amp; levers'!$C$12="MS",('Net zero Activity data'!AQ12*EF!$H25)*kgtoGg,"ERROR")))</f>
        <v>4.3014977998444299E-3</v>
      </c>
      <c r="Y937" s="93">
        <f>IF('Net zero activities &amp; levers'!$C$12="Off",('Activity data'!AR12*EF!$H25)*kgtoGg,IF('Net zero activities &amp; levers'!$C$12="PB",('Activity data'!AR12*EF!$H25)*kgtoGg,IF('Net zero activities &amp; levers'!$C$12="MS",('Net zero Activity data'!AR12*EF!$H25)*kgtoGg,"ERROR")))</f>
        <v>4.3229848130966536E-3</v>
      </c>
      <c r="Z937" s="93">
        <f>IF('Net zero activities &amp; levers'!$C$12="Off",('Activity data'!AS12*EF!$H25)*kgtoGg,IF('Net zero activities &amp; levers'!$C$12="PB",('Activity data'!AS12*EF!$H25)*kgtoGg,IF('Net zero activities &amp; levers'!$C$12="MS",('Net zero Activity data'!AS12*EF!$H25)*kgtoGg,"ERROR")))</f>
        <v>4.342749432240299E-3</v>
      </c>
      <c r="AA937" s="93">
        <f>IF('Net zero activities &amp; levers'!$C$12="Off",('Activity data'!AT12*EF!$H25)*kgtoGg,IF('Net zero activities &amp; levers'!$C$12="PB",('Activity data'!AT12*EF!$H25)*kgtoGg,IF('Net zero activities &amp; levers'!$C$12="MS",('Net zero Activity data'!AT12*EF!$H25)*kgtoGg,"ERROR")))</f>
        <v>4.3607061746162501E-3</v>
      </c>
      <c r="AB937" s="93">
        <f>IF('Net zero activities &amp; levers'!$C$12="Off",('Activity data'!AU12*EF!$H25)*kgtoGg,IF('Net zero activities &amp; levers'!$C$12="PB",('Activity data'!AU12*EF!$H25)*kgtoGg,IF('Net zero activities &amp; levers'!$C$12="MS",('Net zero Activity data'!AU12*EF!$H25)*kgtoGg,"ERROR")))</f>
        <v>4.3769612866625873E-3</v>
      </c>
      <c r="AC937" s="93">
        <f>IF('Net zero activities &amp; levers'!$C$12="Off",('Activity data'!AV12*EF!$H25)*kgtoGg,IF('Net zero activities &amp; levers'!$C$12="PB",('Activity data'!AV12*EF!$H25)*kgtoGg,IF('Net zero activities &amp; levers'!$C$12="MS",('Net zero Activity data'!AV12*EF!$H25)*kgtoGg,"ERROR")))</f>
        <v>4.3911047783332397E-3</v>
      </c>
      <c r="AD937" s="93">
        <f>IF('Net zero activities &amp; levers'!$C$12="Off",('Activity data'!AW12*EF!$H25)*kgtoGg,IF('Net zero activities &amp; levers'!$C$12="PB",('Activity data'!AW12*EF!$H25)*kgtoGg,IF('Net zero activities &amp; levers'!$C$12="MS",('Net zero Activity data'!AW12*EF!$H25)*kgtoGg,"ERROR")))</f>
        <v>4.4050897524357726E-3</v>
      </c>
      <c r="AE937" s="93">
        <f>IF('Net zero activities &amp; levers'!$C$12="Off",('Activity data'!AX12*EF!$H25)*kgtoGg,IF('Net zero activities &amp; levers'!$C$12="PB",('Activity data'!AX12*EF!$H25)*kgtoGg,IF('Net zero activities &amp; levers'!$C$12="MS",('Net zero Activity data'!AX12*EF!$H25)*kgtoGg,"ERROR")))</f>
        <v>4.4187604592150868E-3</v>
      </c>
      <c r="AF937" s="93">
        <f>IF('Net zero activities &amp; levers'!$C$12="Off",('Activity data'!AY12*EF!$H25)*kgtoGg,IF('Net zero activities &amp; levers'!$C$12="PB",('Activity data'!AY12*EF!$H25)*kgtoGg,IF('Net zero activities &amp; levers'!$C$12="MS",('Net zero Activity data'!AY12*EF!$H25)*kgtoGg,"ERROR")))</f>
        <v>4.4322111158493953E-3</v>
      </c>
      <c r="AG937" s="93">
        <f>IF('Net zero activities &amp; levers'!$C$12="Off",('Activity data'!AZ12*EF!$H25)*kgtoGg,IF('Net zero activities &amp; levers'!$C$12="PB",('Activity data'!AZ12*EF!$H25)*kgtoGg,IF('Net zero activities &amp; levers'!$C$12="MS",('Net zero Activity data'!AZ12*EF!$H25)*kgtoGg,"ERROR")))</f>
        <v>4.4453195749248166E-3</v>
      </c>
      <c r="AH937" s="93">
        <f>IF('Net zero activities &amp; levers'!$C$12="Off",('Activity data'!BA12*EF!$H25)*kgtoGg,IF('Net zero activities &amp; levers'!$C$12="PB",('Activity data'!BA12*EF!$H25)*kgtoGg,IF('Net zero activities &amp; levers'!$C$12="MS",('Net zero Activity data'!BA12*EF!$H25)*kgtoGg,"ERROR")))</f>
        <v>4.4577092472265776E-3</v>
      </c>
      <c r="AI937" s="93">
        <f>IF('Net zero activities &amp; levers'!$C$12="Off",('Activity data'!BB12*EF!$H25)*kgtoGg,IF('Net zero activities &amp; levers'!$C$12="PB",('Activity data'!BB12*EF!$H25)*kgtoGg,IF('Net zero activities &amp; levers'!$C$12="MS",('Net zero Activity data'!BB12*EF!$H25)*kgtoGg,"ERROR")))</f>
        <v>4.4698181179078297E-3</v>
      </c>
      <c r="AJ937" s="93">
        <f>IF('Net zero activities &amp; levers'!$C$12="Off",('Activity data'!BC12*EF!$H25)*kgtoGg,IF('Net zero activities &amp; levers'!$C$12="PB",('Activity data'!BC12*EF!$H25)*kgtoGg,IF('Net zero activities &amp; levers'!$C$12="MS",('Net zero Activity data'!BC12*EF!$H25)*kgtoGg,"ERROR")))</f>
        <v>4.4817093552214915E-3</v>
      </c>
      <c r="AK937" s="93">
        <f>IF('Net zero activities &amp; levers'!$C$12="Off",('Activity data'!BD12*EF!$H25)*kgtoGg,IF('Net zero activities &amp; levers'!$C$12="PB",('Activity data'!BD12*EF!$H25)*kgtoGg,IF('Net zero activities &amp; levers'!$C$12="MS",('Net zero Activity data'!BD12*EF!$H25)*kgtoGg,"ERROR")))</f>
        <v>4.493256774338982E-3</v>
      </c>
      <c r="AL937" s="93">
        <f>IF('Net zero activities &amp; levers'!$C$12="Off",('Activity data'!BE12*EF!$H25)*kgtoGg,IF('Net zero activities &amp; levers'!$C$12="PB",('Activity data'!BE12*EF!$H25)*kgtoGg,IF('Net zero activities &amp; levers'!$C$12="MS",('Net zero Activity data'!BE12*EF!$H25)*kgtoGg,"ERROR")))</f>
        <v>4.5045414315805447E-3</v>
      </c>
      <c r="AM937" s="93">
        <f>IF('Net zero activities &amp; levers'!$C$12="Off",('Activity data'!BF12*EF!$H25)*kgtoGg,IF('Net zero activities &amp; levers'!$C$12="PB",('Activity data'!BF12*EF!$H25)*kgtoGg,IF('Net zero activities &amp; levers'!$C$12="MS",('Net zero Activity data'!BF12*EF!$H25)*kgtoGg,"ERROR")))</f>
        <v>4.5154067494741429E-3</v>
      </c>
      <c r="AN937" s="93">
        <f>IF('Net zero activities &amp; levers'!$C$12="Off",('Activity data'!BG12*EF!$H25)*kgtoGg,IF('Net zero activities &amp; levers'!$C$12="PB",('Activity data'!BG12*EF!$H25)*kgtoGg,IF('Net zero activities &amp; levers'!$C$12="MS",('Net zero Activity data'!BG12*EF!$H25)*kgtoGg,"ERROR")))</f>
        <v>4.5260847774322458E-3</v>
      </c>
      <c r="AO937" s="93">
        <f>IF('Net zero activities &amp; levers'!$C$12="Off",('Activity data'!BH12*EF!$H25)*kgtoGg,IF('Net zero activities &amp; levers'!$C$12="PB",('Activity data'!BH12*EF!$H25)*kgtoGg,IF('Net zero activities &amp; levers'!$C$12="MS",('Net zero Activity data'!BH12*EF!$H25)*kgtoGg,"ERROR")))</f>
        <v>4.5364037800602322E-3</v>
      </c>
      <c r="AP937" s="93">
        <f>IF('Net zero activities &amp; levers'!$C$12="Off",('Activity data'!BI12*EF!$H25)*kgtoGg,IF('Net zero activities &amp; levers'!$C$12="PB",('Activity data'!BI12*EF!$H25)*kgtoGg,IF('Net zero activities &amp; levers'!$C$12="MS",('Net zero Activity data'!BI12*EF!$H25)*kgtoGg,"ERROR")))</f>
        <v>4.5463625915197967E-3</v>
      </c>
      <c r="AQ937" s="93">
        <f>IF('Net zero activities &amp; levers'!$C$12="Off",('Activity data'!BJ12*EF!$H25)*kgtoGg,IF('Net zero activities &amp; levers'!$C$12="PB",('Activity data'!BJ12*EF!$H25)*kgtoGg,IF('Net zero activities &amp; levers'!$C$12="MS",('Net zero Activity data'!BJ12*EF!$H25)*kgtoGg,"ERROR")))</f>
        <v>4.5559477266127911E-3</v>
      </c>
      <c r="AR937" s="93">
        <f>IF('Net zero activities &amp; levers'!$C$12="Off",('Activity data'!BK12*EF!$H25)*kgtoGg,IF('Net zero activities &amp; levers'!$C$12="PB",('Activity data'!BK12*EF!$H25)*kgtoGg,IF('Net zero activities &amp; levers'!$C$12="MS",('Net zero Activity data'!BK12*EF!$H25)*kgtoGg,"ERROR")))</f>
        <v>4.5651524607857839E-3</v>
      </c>
      <c r="AS937" s="93">
        <f>IF('Net zero activities &amp; levers'!$C$12="Off",('Activity data'!BL12*EF!$H25)*kgtoGg,IF('Net zero activities &amp; levers'!$C$12="PB",('Activity data'!BL12*EF!$H25)*kgtoGg,IF('Net zero activities &amp; levers'!$C$12="MS",('Net zero Activity data'!BL12*EF!$H25)*kgtoGg,"ERROR")))</f>
        <v>4.5740876423371957E-3</v>
      </c>
      <c r="AT937" s="93">
        <f>IF('Net zero activities &amp; levers'!$C$12="Off",('Activity data'!BM12*EF!$H25)*kgtoGg,IF('Net zero activities &amp; levers'!$C$12="PB",('Activity data'!BM12*EF!$H25)*kgtoGg,IF('Net zero activities &amp; levers'!$C$12="MS",('Net zero Activity data'!BM12*EF!$H25)*kgtoGg,"ERROR")))</f>
        <v>4.5820195899074828E-3</v>
      </c>
      <c r="AU937" s="93">
        <f>IF('Net zero activities &amp; levers'!$C$12="Off",('Activity data'!BN12*EF!$H25)*kgtoGg,IF('Net zero activities &amp; levers'!$C$12="PB",('Activity data'!BN12*EF!$H25)*kgtoGg,IF('Net zero activities &amp; levers'!$C$12="MS",('Net zero Activity data'!BN12*EF!$H25)*kgtoGg,"ERROR")))</f>
        <v>4.5894423076855298E-3</v>
      </c>
      <c r="AV937" s="93">
        <f>IF('Net zero activities &amp; levers'!$C$12="Off",('Activity data'!BO12*EF!$H25)*kgtoGg,IF('Net zero activities &amp; levers'!$C$12="PB",('Activity data'!BO12*EF!$H25)*kgtoGg,IF('Net zero activities &amp; levers'!$C$12="MS",('Net zero Activity data'!BO12*EF!$H25)*kgtoGg,"ERROR")))</f>
        <v>4.5964470341041553E-3</v>
      </c>
      <c r="AW937" s="93">
        <f>IF('Net zero activities &amp; levers'!$C$12="Off",('Activity data'!BP12*EF!$H25)*kgtoGg,IF('Net zero activities &amp; levers'!$C$12="PB",('Activity data'!BP12*EF!$H25)*kgtoGg,IF('Net zero activities &amp; levers'!$C$12="MS",('Net zero Activity data'!BP12*EF!$H25)*kgtoGg,"ERROR")))</f>
        <v>4.602981268617439E-3</v>
      </c>
      <c r="AY937" s="79"/>
      <c r="AZ937" s="79"/>
    </row>
    <row r="938" spans="1:52" x14ac:dyDescent="0.25">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1.6415023507755741E-2</v>
      </c>
      <c r="T938" s="27">
        <f t="shared" si="333"/>
        <v>1.6531947087427196E-2</v>
      </c>
      <c r="U938" s="27">
        <f t="shared" si="333"/>
        <v>1.6658559830420732E-2</v>
      </c>
      <c r="V938" s="27">
        <f t="shared" si="333"/>
        <v>1.6789350538543545E-2</v>
      </c>
      <c r="W938" s="27">
        <f t="shared" si="333"/>
        <v>1.6925569337177933E-2</v>
      </c>
      <c r="X938" s="27">
        <f t="shared" si="333"/>
        <v>1.7066454826982911E-2</v>
      </c>
      <c r="Y938" s="27">
        <f t="shared" si="333"/>
        <v>1.7195942368795552E-2</v>
      </c>
      <c r="Z938" s="27">
        <f t="shared" si="333"/>
        <v>1.7314092946492447E-2</v>
      </c>
      <c r="AA938" s="27">
        <f t="shared" ref="L938:AW941" si="334">AA1401</f>
        <v>1.7420550522096612E-2</v>
      </c>
      <c r="AB938" s="27">
        <f t="shared" si="334"/>
        <v>1.7516068765617489E-2</v>
      </c>
      <c r="AC938" s="27">
        <f t="shared" si="334"/>
        <v>1.7598388939306021E-2</v>
      </c>
      <c r="AD938" s="27">
        <f t="shared" si="334"/>
        <v>1.7678958481193875E-2</v>
      </c>
      <c r="AE938" s="27">
        <f t="shared" si="334"/>
        <v>1.7756928596345364E-2</v>
      </c>
      <c r="AF938" s="27">
        <f t="shared" si="334"/>
        <v>1.7832896153377541E-2</v>
      </c>
      <c r="AG938" s="27">
        <f t="shared" si="334"/>
        <v>1.7906203356061575E-2</v>
      </c>
      <c r="AH938" s="27">
        <f t="shared" si="334"/>
        <v>1.7974731496541281E-2</v>
      </c>
      <c r="AI938" s="27">
        <f t="shared" si="334"/>
        <v>1.8041049442027446E-2</v>
      </c>
      <c r="AJ938" s="27">
        <f t="shared" si="334"/>
        <v>1.8105557053740378E-2</v>
      </c>
      <c r="AK938" s="27">
        <f t="shared" si="334"/>
        <v>1.8167566412576632E-2</v>
      </c>
      <c r="AL938" s="27">
        <f t="shared" si="334"/>
        <v>1.8227575263637996E-2</v>
      </c>
      <c r="AM938" s="27">
        <f t="shared" si="334"/>
        <v>1.828472219722688E-2</v>
      </c>
      <c r="AN938" s="27">
        <f t="shared" si="334"/>
        <v>1.8340360126050639E-2</v>
      </c>
      <c r="AO938" s="27">
        <f t="shared" si="334"/>
        <v>1.8393538807818521E-2</v>
      </c>
      <c r="AP938" s="27">
        <f t="shared" si="334"/>
        <v>1.8444279790496197E-2</v>
      </c>
      <c r="AQ938" s="27">
        <f t="shared" si="334"/>
        <v>1.8492533463776283E-2</v>
      </c>
      <c r="AR938" s="27">
        <f t="shared" si="334"/>
        <v>1.8538287524254488E-2</v>
      </c>
      <c r="AS938" s="27">
        <f t="shared" si="334"/>
        <v>1.8582191553519929E-2</v>
      </c>
      <c r="AT938" s="27">
        <f t="shared" si="334"/>
        <v>1.8620135873737433E-2</v>
      </c>
      <c r="AU938" s="27">
        <f t="shared" si="334"/>
        <v>1.8654936137861958E-2</v>
      </c>
      <c r="AV938" s="27">
        <f t="shared" si="334"/>
        <v>1.8687128854614234E-2</v>
      </c>
      <c r="AW938" s="27">
        <f t="shared" si="334"/>
        <v>1.871644102077015E-2</v>
      </c>
      <c r="AY938" s="79"/>
      <c r="AZ938" s="79"/>
    </row>
    <row r="939" spans="1:52" x14ac:dyDescent="0.25">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2.7166328132291771E-2</v>
      </c>
      <c r="Q939" s="27">
        <f t="shared" si="334"/>
        <v>2.7334899828466052E-2</v>
      </c>
      <c r="R939" s="27">
        <f t="shared" si="334"/>
        <v>2.7514742110372921E-2</v>
      </c>
      <c r="S939" s="27">
        <f t="shared" si="334"/>
        <v>2.7645404897475918E-2</v>
      </c>
      <c r="T939" s="27">
        <f t="shared" si="334"/>
        <v>2.7842322050872156E-2</v>
      </c>
      <c r="U939" s="27">
        <f t="shared" si="334"/>
        <v>2.8055557234092133E-2</v>
      </c>
      <c r="V939" s="27">
        <f t="shared" si="334"/>
        <v>2.8275828748243439E-2</v>
      </c>
      <c r="W939" s="27">
        <f t="shared" si="334"/>
        <v>2.8505241995267803E-2</v>
      </c>
      <c r="X939" s="27">
        <f t="shared" si="334"/>
        <v>2.8742514662467918E-2</v>
      </c>
      <c r="Y939" s="27">
        <f t="shared" si="334"/>
        <v>2.8960591445659732E-2</v>
      </c>
      <c r="Z939" s="27">
        <f t="shared" si="334"/>
        <v>2.9159575050998952E-2</v>
      </c>
      <c r="AA939" s="27">
        <f t="shared" si="334"/>
        <v>2.9338865856192754E-2</v>
      </c>
      <c r="AB939" s="27">
        <f t="shared" si="334"/>
        <v>2.9499733156564435E-2</v>
      </c>
      <c r="AC939" s="27">
        <f t="shared" si="334"/>
        <v>2.9638372893009211E-2</v>
      </c>
      <c r="AD939" s="27">
        <f t="shared" si="334"/>
        <v>2.9774064298314931E-2</v>
      </c>
      <c r="AE939" s="27">
        <f t="shared" si="334"/>
        <v>2.9905377872264268E-2</v>
      </c>
      <c r="AF939" s="27">
        <f t="shared" si="334"/>
        <v>3.0033318832704214E-2</v>
      </c>
      <c r="AG939" s="27">
        <f t="shared" si="334"/>
        <v>3.015677935039059E-2</v>
      </c>
      <c r="AH939" s="27">
        <f t="shared" si="334"/>
        <v>3.0272191197929978E-2</v>
      </c>
      <c r="AI939" s="27">
        <f t="shared" si="334"/>
        <v>3.0383880739773619E-2</v>
      </c>
      <c r="AJ939" s="27">
        <f t="shared" si="334"/>
        <v>3.0492521403244526E-2</v>
      </c>
      <c r="AK939" s="27">
        <f t="shared" si="334"/>
        <v>3.059695462758022E-2</v>
      </c>
      <c r="AL939" s="27">
        <f t="shared" si="334"/>
        <v>3.0698018691499469E-2</v>
      </c>
      <c r="AM939" s="27">
        <f t="shared" si="334"/>
        <v>3.0794262849600573E-2</v>
      </c>
      <c r="AN939" s="27">
        <f t="shared" si="334"/>
        <v>3.0887965613368346E-2</v>
      </c>
      <c r="AO939" s="27">
        <f t="shared" si="334"/>
        <v>3.0977526629756322E-2</v>
      </c>
      <c r="AP939" s="27">
        <f t="shared" si="334"/>
        <v>3.1062982188827408E-2</v>
      </c>
      <c r="AQ939" s="27">
        <f t="shared" si="334"/>
        <v>3.1144248739252273E-2</v>
      </c>
      <c r="AR939" s="27">
        <f t="shared" si="334"/>
        <v>3.1221305560220326E-2</v>
      </c>
      <c r="AS939" s="27">
        <f t="shared" si="334"/>
        <v>3.1295246646268753E-2</v>
      </c>
      <c r="AT939" s="27">
        <f t="shared" si="334"/>
        <v>3.1359150672691655E-2</v>
      </c>
      <c r="AU939" s="27">
        <f t="shared" si="334"/>
        <v>3.1417759628798669E-2</v>
      </c>
      <c r="AV939" s="27">
        <f t="shared" si="334"/>
        <v>3.1471977077159069E-2</v>
      </c>
      <c r="AW939" s="27">
        <f t="shared" si="334"/>
        <v>3.152134323867687E-2</v>
      </c>
      <c r="AY939" s="79"/>
      <c r="AZ939" s="79"/>
    </row>
    <row r="940" spans="1:52" x14ac:dyDescent="0.25">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3.9153871501852065E-3</v>
      </c>
      <c r="T940" s="27">
        <f t="shared" si="334"/>
        <v>3.9605020635115288E-3</v>
      </c>
      <c r="U940" s="27">
        <f t="shared" si="334"/>
        <v>3.9861399680085124E-3</v>
      </c>
      <c r="V940" s="27">
        <f t="shared" si="334"/>
        <v>4.0052402052181664E-3</v>
      </c>
      <c r="W940" s="27">
        <f t="shared" si="334"/>
        <v>4.0274760092747297E-3</v>
      </c>
      <c r="X940" s="27">
        <f t="shared" si="334"/>
        <v>4.0449278016939415E-3</v>
      </c>
      <c r="Y940" s="27">
        <f t="shared" si="334"/>
        <v>4.0558958163507746E-3</v>
      </c>
      <c r="Z940" s="27">
        <f t="shared" si="334"/>
        <v>4.0680748429702722E-3</v>
      </c>
      <c r="AA940" s="27">
        <f t="shared" si="334"/>
        <v>4.0830042347032814E-3</v>
      </c>
      <c r="AB940" s="27">
        <f t="shared" si="334"/>
        <v>4.1161320023193042E-3</v>
      </c>
      <c r="AC940" s="27">
        <f t="shared" si="334"/>
        <v>4.1431422264835115E-3</v>
      </c>
      <c r="AD940" s="27">
        <f t="shared" si="334"/>
        <v>4.1816006262205717E-3</v>
      </c>
      <c r="AE940" s="27">
        <f t="shared" si="334"/>
        <v>4.2229326692553469E-3</v>
      </c>
      <c r="AF940" s="27">
        <f t="shared" si="334"/>
        <v>4.2770535594382183E-3</v>
      </c>
      <c r="AG940" s="27">
        <f t="shared" si="334"/>
        <v>4.3376261209766417E-3</v>
      </c>
      <c r="AH940" s="27">
        <f t="shared" si="334"/>
        <v>4.3797659241411619E-3</v>
      </c>
      <c r="AI940" s="27">
        <f t="shared" si="334"/>
        <v>4.4220262821385685E-3</v>
      </c>
      <c r="AJ940" s="27">
        <f t="shared" si="334"/>
        <v>4.4710957257023363E-3</v>
      </c>
      <c r="AK940" s="27">
        <f t="shared" si="334"/>
        <v>4.5198304243208942E-3</v>
      </c>
      <c r="AL940" s="27">
        <f t="shared" si="334"/>
        <v>4.5759469859987297E-3</v>
      </c>
      <c r="AM940" s="27">
        <f t="shared" si="334"/>
        <v>4.630028490266478E-3</v>
      </c>
      <c r="AN940" s="27">
        <f t="shared" si="334"/>
        <v>4.6957815432958801E-3</v>
      </c>
      <c r="AO940" s="27">
        <f t="shared" si="334"/>
        <v>4.7625340751521698E-3</v>
      </c>
      <c r="AP940" s="27">
        <f t="shared" si="334"/>
        <v>4.8317076615517086E-3</v>
      </c>
      <c r="AQ940" s="27">
        <f t="shared" si="334"/>
        <v>4.9037751282491786E-3</v>
      </c>
      <c r="AR940" s="27">
        <f t="shared" si="334"/>
        <v>4.9796128518307045E-3</v>
      </c>
      <c r="AS940" s="27">
        <f t="shared" si="334"/>
        <v>5.0635139703429444E-3</v>
      </c>
      <c r="AT940" s="27">
        <f t="shared" si="334"/>
        <v>5.1058512126937244E-3</v>
      </c>
      <c r="AU940" s="27">
        <f t="shared" si="334"/>
        <v>5.1422384273914767E-3</v>
      </c>
      <c r="AV940" s="27">
        <f t="shared" si="334"/>
        <v>5.1800768502285816E-3</v>
      </c>
      <c r="AW940" s="27">
        <f t="shared" si="334"/>
        <v>5.2167784667618566E-3</v>
      </c>
      <c r="AY940" s="79"/>
      <c r="AZ940" s="79"/>
    </row>
    <row r="941" spans="1:52" x14ac:dyDescent="0.25">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5">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23.152530650802593</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19.138650535672685</v>
      </c>
      <c r="T942" s="93">
        <f>IF('Net zero activities &amp; levers'!$C$12="Off",('Activity data'!AM17*EF!$H30)*kgtoGg,IF('Net zero activities &amp; levers'!$C$12="PB",('Activity data'!AM17*EF!$H30)*kgtoGg,IF('Net zero activities &amp; levers'!$C$12="MS",('Net zero Activity data'!AM17*EF!$H30)*kgtoGg,"ERROR")))</f>
        <v>19.422556528325604</v>
      </c>
      <c r="U942" s="93">
        <f>IF('Net zero activities &amp; levers'!$C$12="Off",('Activity data'!AN17*EF!$H30)*kgtoGg,IF('Net zero activities &amp; levers'!$C$12="PB",('Activity data'!AN17*EF!$H30)*kgtoGg,IF('Net zero activities &amp; levers'!$C$12="MS",('Net zero Activity data'!AN17*EF!$H30)*kgtoGg,"ERROR")))</f>
        <v>19.526593788460882</v>
      </c>
      <c r="V942" s="93">
        <f>IF('Net zero activities &amp; levers'!$C$12="Off",('Activity data'!AO17*EF!$H30)*kgtoGg,IF('Net zero activities &amp; levers'!$C$12="PB",('Activity data'!AO17*EF!$H30)*kgtoGg,IF('Net zero activities &amp; levers'!$C$12="MS",('Net zero Activity data'!AO17*EF!$H30)*kgtoGg,"ERROR")))</f>
        <v>19.572367159290774</v>
      </c>
      <c r="W942" s="93">
        <f>IF('Net zero activities &amp; levers'!$C$12="Off",('Activity data'!AP17*EF!$H30)*kgtoGg,IF('Net zero activities &amp; levers'!$C$12="PB",('Activity data'!AP17*EF!$H30)*kgtoGg,IF('Net zero activities &amp; levers'!$C$12="MS",('Net zero Activity data'!AP17*EF!$H30)*kgtoGg,"ERROR")))</f>
        <v>19.654350580416263</v>
      </c>
      <c r="X942" s="93">
        <f>IF('Net zero activities &amp; levers'!$C$12="Off",('Activity data'!AQ17*EF!$H30)*kgtoGg,IF('Net zero activities &amp; levers'!$C$12="PB",('Activity data'!AQ17*EF!$H30)*kgtoGg,IF('Net zero activities &amp; levers'!$C$12="MS",('Net zero Activity data'!AQ17*EF!$H30)*kgtoGg,"ERROR")))</f>
        <v>19.69578529572718</v>
      </c>
      <c r="Y942" s="93">
        <f>IF('Net zero activities &amp; levers'!$C$12="Off",('Activity data'!AR17*EF!$H30)*kgtoGg,IF('Net zero activities &amp; levers'!$C$12="PB",('Activity data'!AR17*EF!$H30)*kgtoGg,IF('Net zero activities &amp; levers'!$C$12="MS",('Net zero Activity data'!AR17*EF!$H30)*kgtoGg,"ERROR")))</f>
        <v>19.663675184445491</v>
      </c>
      <c r="Z942" s="93">
        <f>IF('Net zero activities &amp; levers'!$C$12="Off",('Activity data'!AS17*EF!$H30)*kgtoGg,IF('Net zero activities &amp; levers'!$C$12="PB",('Activity data'!AS17*EF!$H30)*kgtoGg,IF('Net zero activities &amp; levers'!$C$12="MS",('Net zero Activity data'!AS17*EF!$H30)*kgtoGg,"ERROR")))</f>
        <v>19.631322294515954</v>
      </c>
      <c r="AA942" s="93">
        <f>IF('Net zero activities &amp; levers'!$C$12="Off",('Activity data'!AT17*EF!$H30)*kgtoGg,IF('Net zero activities &amp; levers'!$C$12="PB",('Activity data'!AT17*EF!$H30)*kgtoGg,IF('Net zero activities &amp; levers'!$C$12="MS",('Net zero Activity data'!AT17*EF!$H30)*kgtoGg,"ERROR")))</f>
        <v>19.612477584256517</v>
      </c>
      <c r="AB942" s="93">
        <f>IF('Net zero activities &amp; levers'!$C$12="Off",('Activity data'!AU17*EF!$H30)*kgtoGg,IF('Net zero activities &amp; levers'!$C$12="PB",('Activity data'!AU17*EF!$H30)*kgtoGg,IF('Net zero activities &amp; levers'!$C$12="MS",('Net zero Activity data'!AU17*EF!$H30)*kgtoGg,"ERROR")))</f>
        <v>19.749732429849548</v>
      </c>
      <c r="AC942" s="93">
        <f>IF('Net zero activities &amp; levers'!$C$12="Off",('Activity data'!AV17*EF!$H30)*kgtoGg,IF('Net zero activities &amp; levers'!$C$12="PB",('Activity data'!AV17*EF!$H30)*kgtoGg,IF('Net zero activities &amp; levers'!$C$12="MS",('Net zero Activity data'!AV17*EF!$H30)*kgtoGg,"ERROR")))</f>
        <v>19.814234833727586</v>
      </c>
      <c r="AD942" s="93">
        <f>IF('Net zero activities &amp; levers'!$C$12="Off",('Activity data'!AW17*EF!$H30)*kgtoGg,IF('Net zero activities &amp; levers'!$C$12="PB",('Activity data'!AW17*EF!$H30)*kgtoGg,IF('Net zero activities &amp; levers'!$C$12="MS",('Net zero Activity data'!AW17*EF!$H30)*kgtoGg,"ERROR")))</f>
        <v>19.978554643023834</v>
      </c>
      <c r="AE942" s="93">
        <f>IF('Net zero activities &amp; levers'!$C$12="Off",('Activity data'!AX17*EF!$H30)*kgtoGg,IF('Net zero activities &amp; levers'!$C$12="PB",('Activity data'!AX17*EF!$H30)*kgtoGg,IF('Net zero activities &amp; levers'!$C$12="MS",('Net zero Activity data'!AX17*EF!$H30)*kgtoGg,"ERROR")))</f>
        <v>20.161944788793271</v>
      </c>
      <c r="AF942" s="93">
        <f>IF('Net zero activities &amp; levers'!$C$12="Off",('Activity data'!AY17*EF!$H30)*kgtoGg,IF('Net zero activities &amp; levers'!$C$12="PB",('Activity data'!AY17*EF!$H30)*kgtoGg,IF('Net zero activities &amp; levers'!$C$12="MS",('Net zero Activity data'!AY17*EF!$H30)*kgtoGg,"ERROR")))</f>
        <v>20.452258675108563</v>
      </c>
      <c r="AG942" s="93">
        <f>IF('Net zero activities &amp; levers'!$C$12="Off",('Activity data'!AZ17*EF!$H30)*kgtoGg,IF('Net zero activities &amp; levers'!$C$12="PB",('Activity data'!AZ17*EF!$H30)*kgtoGg,IF('Net zero activities &amp; levers'!$C$12="MS",('Net zero Activity data'!AZ17*EF!$H30)*kgtoGg,"ERROR")))</f>
        <v>20.789679778060538</v>
      </c>
      <c r="AH942" s="93">
        <f>IF('Net zero activities &amp; levers'!$C$12="Off",('Activity data'!BA17*EF!$H30)*kgtoGg,IF('Net zero activities &amp; levers'!$C$12="PB",('Activity data'!BA17*EF!$H30)*kgtoGg,IF('Net zero activities &amp; levers'!$C$12="MS",('Net zero Activity data'!BA17*EF!$H30)*kgtoGg,"ERROR")))</f>
        <v>20.953350807497621</v>
      </c>
      <c r="AI942" s="93">
        <f>IF('Net zero activities &amp; levers'!$C$12="Off",('Activity data'!BB17*EF!$H30)*kgtoGg,IF('Net zero activities &amp; levers'!$C$12="PB",('Activity data'!BB17*EF!$H30)*kgtoGg,IF('Net zero activities &amp; levers'!$C$12="MS",('Net zero Activity data'!BB17*EF!$H30)*kgtoGg,"ERROR")))</f>
        <v>21.110720094451256</v>
      </c>
      <c r="AJ942" s="93">
        <f>IF('Net zero activities &amp; levers'!$C$12="Off",('Activity data'!BC17*EF!$H30)*kgtoGg,IF('Net zero activities &amp; levers'!$C$12="PB",('Activity data'!BC17*EF!$H30)*kgtoGg,IF('Net zero activities &amp; levers'!$C$12="MS",('Net zero Activity data'!BC17*EF!$H30)*kgtoGg,"ERROR")))</f>
        <v>21.319215844077476</v>
      </c>
      <c r="AK942" s="93">
        <f>IF('Net zero activities &amp; levers'!$C$12="Off",('Activity data'!BD17*EF!$H30)*kgtoGg,IF('Net zero activities &amp; levers'!$C$12="PB",('Activity data'!BD17*EF!$H30)*kgtoGg,IF('Net zero activities &amp; levers'!$C$12="MS",('Net zero Activity data'!BD17*EF!$H30)*kgtoGg,"ERROR")))</f>
        <v>21.515855545488005</v>
      </c>
      <c r="AL942" s="93">
        <f>IF('Net zero activities &amp; levers'!$C$12="Off",('Activity data'!BE17*EF!$H30)*kgtoGg,IF('Net zero activities &amp; levers'!$C$12="PB",('Activity data'!BE17*EF!$H30)*kgtoGg,IF('Net zero activities &amp; levers'!$C$12="MS",('Net zero Activity data'!BE17*EF!$H30)*kgtoGg,"ERROR")))</f>
        <v>21.765735950398085</v>
      </c>
      <c r="AM942" s="93">
        <f>IF('Net zero activities &amp; levers'!$C$12="Off",('Activity data'!BF17*EF!$H30)*kgtoGg,IF('Net zero activities &amp; levers'!$C$12="PB",('Activity data'!BF17*EF!$H30)*kgtoGg,IF('Net zero activities &amp; levers'!$C$12="MS",('Net zero Activity data'!BF17*EF!$H30)*kgtoGg,"ERROR")))</f>
        <v>21.98793746618896</v>
      </c>
      <c r="AN942" s="93">
        <f>IF('Net zero activities &amp; levers'!$C$12="Off",('Activity data'!BG17*EF!$H30)*kgtoGg,IF('Net zero activities &amp; levers'!$C$12="PB",('Activity data'!BG17*EF!$H30)*kgtoGg,IF('Net zero activities &amp; levers'!$C$12="MS",('Net zero Activity data'!BG17*EF!$H30)*kgtoGg,"ERROR")))</f>
        <v>22.296680094775589</v>
      </c>
      <c r="AO942" s="93">
        <f>IF('Net zero activities &amp; levers'!$C$12="Off",('Activity data'!BH17*EF!$H30)*kgtoGg,IF('Net zero activities &amp; levers'!$C$12="PB",('Activity data'!BH17*EF!$H30)*kgtoGg,IF('Net zero activities &amp; levers'!$C$12="MS",('Net zero Activity data'!BH17*EF!$H30)*kgtoGg,"ERROR")))</f>
        <v>22.601286897800797</v>
      </c>
      <c r="AP942" s="93">
        <f>IF('Net zero activities &amp; levers'!$C$12="Off",('Activity data'!BI17*EF!$H30)*kgtoGg,IF('Net zero activities &amp; levers'!$C$12="PB",('Activity data'!BI17*EF!$H30)*kgtoGg,IF('Net zero activities &amp; levers'!$C$12="MS",('Net zero Activity data'!BI17*EF!$H30)*kgtoGg,"ERROR")))</f>
        <v>22.912817656578977</v>
      </c>
      <c r="AQ942" s="93">
        <f>IF('Net zero activities &amp; levers'!$C$12="Off",('Activity data'!BJ17*EF!$H30)*kgtoGg,IF('Net zero activities &amp; levers'!$C$12="PB",('Activity data'!BJ17*EF!$H30)*kgtoGg,IF('Net zero activities &amp; levers'!$C$12="MS",('Net zero Activity data'!BJ17*EF!$H30)*kgtoGg,"ERROR")))</f>
        <v>23.23422849498256</v>
      </c>
      <c r="AR942" s="93">
        <f>IF('Net zero activities &amp; levers'!$C$12="Off",('Activity data'!BK17*EF!$H30)*kgtoGg,IF('Net zero activities &amp; levers'!$C$12="PB",('Activity data'!BK17*EF!$H30)*kgtoGg,IF('Net zero activities &amp; levers'!$C$12="MS",('Net zero Activity data'!BK17*EF!$H30)*kgtoGg,"ERROR")))</f>
        <v>23.571505278686633</v>
      </c>
      <c r="AS942" s="93">
        <f>IF('Net zero activities &amp; levers'!$C$12="Off",('Activity data'!BL17*EF!$H30)*kgtoGg,IF('Net zero activities &amp; levers'!$C$12="PB",('Activity data'!BL17*EF!$H30)*kgtoGg,IF('Net zero activities &amp; levers'!$C$12="MS",('Net zero Activity data'!BL17*EF!$H30)*kgtoGg,"ERROR")))</f>
        <v>23.957565234485394</v>
      </c>
      <c r="AT942" s="93">
        <f>IF('Net zero activities &amp; levers'!$C$12="Off",('Activity data'!BM17*EF!$H30)*kgtoGg,IF('Net zero activities &amp; levers'!$C$12="PB",('Activity data'!BM17*EF!$H30)*kgtoGg,IF('Net zero activities &amp; levers'!$C$12="MS",('Net zero Activity data'!BM17*EF!$H30)*kgtoGg,"ERROR")))</f>
        <v>24.005680938038509</v>
      </c>
      <c r="AU942" s="93">
        <f>IF('Net zero activities &amp; levers'!$C$12="Off",('Activity data'!BN17*EF!$H30)*kgtoGg,IF('Net zero activities &amp; levers'!$C$12="PB",('Activity data'!BN17*EF!$H30)*kgtoGg,IF('Net zero activities &amp; levers'!$C$12="MS",('Net zero Activity data'!BN17*EF!$H30)*kgtoGg,"ERROR")))</f>
        <v>23.999594900712601</v>
      </c>
      <c r="AV942" s="93">
        <f>IF('Net zero activities &amp; levers'!$C$12="Off",('Activity data'!BO17*EF!$H30)*kgtoGg,IF('Net zero activities &amp; levers'!$C$12="PB",('Activity data'!BO17*EF!$H30)*kgtoGg,IF('Net zero activities &amp; levers'!$C$12="MS",('Net zero Activity data'!BO17*EF!$H30)*kgtoGg,"ERROR")))</f>
        <v>23.996813335517075</v>
      </c>
      <c r="AW942" s="93">
        <f>IF('Net zero activities &amp; levers'!$C$12="Off",('Activity data'!BP17*EF!$H30)*kgtoGg,IF('Net zero activities &amp; levers'!$C$12="PB",('Activity data'!BP17*EF!$H30)*kgtoGg,IF('Net zero activities &amp; levers'!$C$12="MS",('Net zero Activity data'!BP17*EF!$H30)*kgtoGg,"ERROR")))</f>
        <v>23.977515577610244</v>
      </c>
      <c r="AY942" s="79"/>
      <c r="AZ942" s="79"/>
    </row>
    <row r="943" spans="1:52" x14ac:dyDescent="0.25">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7.7508449141861099E-2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7.1859980996426695E-2</v>
      </c>
      <c r="S943" s="93">
        <f>IF('Net zero activities &amp; levers'!$C$12="Off",('Activity data'!AL18*EF!$H31)*kgtoGg,IF('Net zero activities &amp; levers'!$C$12="PB",('Activity data'!AL18*EF!$H31)*kgtoGg,IF('Net zero activities &amp; levers'!$C$12="MS",('Net zero Activity data'!AL18*EF!$H31)*kgtoGg,"ERROR")))</f>
        <v>6.4071057460693442E-2</v>
      </c>
      <c r="T943" s="93">
        <f>IF('Net zero activities &amp; levers'!$C$12="Off",('Activity data'!AM18*EF!$H31)*kgtoGg,IF('Net zero activities &amp; levers'!$C$12="PB",('Activity data'!AM18*EF!$H31)*kgtoGg,IF('Net zero activities &amp; levers'!$C$12="MS",('Net zero Activity data'!AM18*EF!$H31)*kgtoGg,"ERROR")))</f>
        <v>6.5021498409223E-2</v>
      </c>
      <c r="U943" s="93">
        <f>IF('Net zero activities &amp; levers'!$C$12="Off",('Activity data'!AN18*EF!$H31)*kgtoGg,IF('Net zero activities &amp; levers'!$C$12="PB",('Activity data'!AN18*EF!$H31)*kgtoGg,IF('Net zero activities &amp; levers'!$C$12="MS",('Net zero Activity data'!AN18*EF!$H31)*kgtoGg,"ERROR")))</f>
        <v>6.536978719059533E-2</v>
      </c>
      <c r="V943" s="93">
        <f>IF('Net zero activities &amp; levers'!$C$12="Off",('Activity data'!AO18*EF!$H31)*kgtoGg,IF('Net zero activities &amp; levers'!$C$12="PB",('Activity data'!AO18*EF!$H31)*kgtoGg,IF('Net zero activities &amp; levers'!$C$12="MS",('Net zero Activity data'!AO18*EF!$H31)*kgtoGg,"ERROR")))</f>
        <v>6.5523024132099927E-2</v>
      </c>
      <c r="W943" s="93">
        <f>IF('Net zero activities &amp; levers'!$C$12="Off",('Activity data'!AP18*EF!$H31)*kgtoGg,IF('Net zero activities &amp; levers'!$C$12="PB",('Activity data'!AP18*EF!$H31)*kgtoGg,IF('Net zero activities &amp; levers'!$C$12="MS",('Net zero Activity data'!AP18*EF!$H31)*kgtoGg,"ERROR")))</f>
        <v>6.5797482588612552E-2</v>
      </c>
      <c r="X943" s="93">
        <f>IF('Net zero activities &amp; levers'!$C$12="Off",('Activity data'!AQ18*EF!$H31)*kgtoGg,IF('Net zero activities &amp; levers'!$C$12="PB",('Activity data'!AQ18*EF!$H31)*kgtoGg,IF('Net zero activities &amp; levers'!$C$12="MS",('Net zero Activity data'!AQ18*EF!$H31)*kgtoGg,"ERROR")))</f>
        <v>6.5936194877684609E-2</v>
      </c>
      <c r="Y943" s="93">
        <f>IF('Net zero activities &amp; levers'!$C$12="Off",('Activity data'!AR18*EF!$H31)*kgtoGg,IF('Net zero activities &amp; levers'!$C$12="PB",('Activity data'!AR18*EF!$H31)*kgtoGg,IF('Net zero activities &amp; levers'!$C$12="MS",('Net zero Activity data'!AR18*EF!$H31)*kgtoGg,"ERROR")))</f>
        <v>6.5828698856417914E-2</v>
      </c>
      <c r="Z943" s="93">
        <f>IF('Net zero activities &amp; levers'!$C$12="Off",('Activity data'!AS18*EF!$H31)*kgtoGg,IF('Net zero activities &amp; levers'!$C$12="PB",('Activity data'!AS18*EF!$H31)*kgtoGg,IF('Net zero activities &amp; levers'!$C$12="MS",('Net zero Activity data'!AS18*EF!$H31)*kgtoGg,"ERROR")))</f>
        <v>6.5720390077497956E-2</v>
      </c>
      <c r="AA943" s="93">
        <f>IF('Net zero activities &amp; levers'!$C$12="Off",('Activity data'!AT18*EF!$H31)*kgtoGg,IF('Net zero activities &amp; levers'!$C$12="PB",('Activity data'!AT18*EF!$H31)*kgtoGg,IF('Net zero activities &amp; levers'!$C$12="MS",('Net zero Activity data'!AT18*EF!$H31)*kgtoGg,"ERROR")))</f>
        <v>6.5657303053069979E-2</v>
      </c>
      <c r="AB943" s="93">
        <f>IF('Net zero activities &amp; levers'!$C$12="Off",('Activity data'!AU18*EF!$H31)*kgtoGg,IF('Net zero activities &amp; levers'!$C$12="PB",('Activity data'!AU18*EF!$H31)*kgtoGg,IF('Net zero activities &amp; levers'!$C$12="MS",('Net zero Activity data'!AU18*EF!$H31)*kgtoGg,"ERROR")))</f>
        <v>6.6116795381557736E-2</v>
      </c>
      <c r="AC943" s="93">
        <f>IF('Net zero activities &amp; levers'!$C$12="Off",('Activity data'!AV18*EF!$H31)*kgtoGg,IF('Net zero activities &amp; levers'!$C$12="PB",('Activity data'!AV18*EF!$H31)*kgtoGg,IF('Net zero activities &amp; levers'!$C$12="MS",('Net zero Activity data'!AV18*EF!$H31)*kgtoGg,"ERROR")))</f>
        <v>6.6332732091281307E-2</v>
      </c>
      <c r="AD943" s="93">
        <f>IF('Net zero activities &amp; levers'!$C$12="Off",('Activity data'!AW18*EF!$H31)*kgtoGg,IF('Net zero activities &amp; levers'!$C$12="PB",('Activity data'!AW18*EF!$H31)*kgtoGg,IF('Net zero activities &amp; levers'!$C$12="MS",('Net zero Activity data'!AW18*EF!$H31)*kgtoGg,"ERROR")))</f>
        <v>6.6882830643095442E-2</v>
      </c>
      <c r="AE943" s="93">
        <f>IF('Net zero activities &amp; levers'!$C$12="Off",('Activity data'!AX18*EF!$H31)*kgtoGg,IF('Net zero activities &amp; levers'!$C$12="PB",('Activity data'!AX18*EF!$H31)*kgtoGg,IF('Net zero activities &amp; levers'!$C$12="MS",('Net zero Activity data'!AX18*EF!$H31)*kgtoGg,"ERROR")))</f>
        <v>6.7496771555252091E-2</v>
      </c>
      <c r="AF943" s="93">
        <f>IF('Net zero activities &amp; levers'!$C$12="Off",('Activity data'!AY18*EF!$H31)*kgtoGg,IF('Net zero activities &amp; levers'!$C$12="PB",('Activity data'!AY18*EF!$H31)*kgtoGg,IF('Net zero activities &amp; levers'!$C$12="MS",('Net zero Activity data'!AY18*EF!$H31)*kgtoGg,"ERROR")))</f>
        <v>6.8468664409300189E-2</v>
      </c>
      <c r="AG943" s="93">
        <f>IF('Net zero activities &amp; levers'!$C$12="Off",('Activity data'!AZ18*EF!$H31)*kgtoGg,IF('Net zero activities &amp; levers'!$C$12="PB",('Activity data'!AZ18*EF!$H31)*kgtoGg,IF('Net zero activities &amp; levers'!$C$12="MS",('Net zero Activity data'!AZ18*EF!$H31)*kgtoGg,"ERROR")))</f>
        <v>6.9598259562071857E-2</v>
      </c>
      <c r="AH943" s="93">
        <f>IF('Net zero activities &amp; levers'!$C$12="Off",('Activity data'!BA18*EF!$H31)*kgtoGg,IF('Net zero activities &amp; levers'!$C$12="PB",('Activity data'!BA18*EF!$H31)*kgtoGg,IF('Net zero activities &amp; levers'!$C$12="MS",('Net zero Activity data'!BA18*EF!$H31)*kgtoGg,"ERROR")))</f>
        <v>7.0146186173311684E-2</v>
      </c>
      <c r="AI943" s="93">
        <f>IF('Net zero activities &amp; levers'!$C$12="Off",('Activity data'!BB18*EF!$H31)*kgtoGg,IF('Net zero activities &amp; levers'!$C$12="PB",('Activity data'!BB18*EF!$H31)*kgtoGg,IF('Net zero activities &amp; levers'!$C$12="MS",('Net zero Activity data'!BB18*EF!$H31)*kgtoGg,"ERROR")))</f>
        <v>7.0673016244646183E-2</v>
      </c>
      <c r="AJ943" s="93">
        <f>IF('Net zero activities &amp; levers'!$C$12="Off",('Activity data'!BC18*EF!$H31)*kgtoGg,IF('Net zero activities &amp; levers'!$C$12="PB",('Activity data'!BC18*EF!$H31)*kgtoGg,IF('Net zero activities &amp; levers'!$C$12="MS",('Net zero Activity data'!BC18*EF!$H31)*kgtoGg,"ERROR")))</f>
        <v>7.1371003970045782E-2</v>
      </c>
      <c r="AK943" s="93">
        <f>IF('Net zero activities &amp; levers'!$C$12="Off",('Activity data'!BD18*EF!$H31)*kgtoGg,IF('Net zero activities &amp; levers'!$C$12="PB",('Activity data'!BD18*EF!$H31)*kgtoGg,IF('Net zero activities &amp; levers'!$C$12="MS",('Net zero Activity data'!BD18*EF!$H31)*kgtoGg,"ERROR")))</f>
        <v>7.2029300832964327E-2</v>
      </c>
      <c r="AL943" s="93">
        <f>IF('Net zero activities &amp; levers'!$C$12="Off",('Activity data'!BE18*EF!$H31)*kgtoGg,IF('Net zero activities &amp; levers'!$C$12="PB",('Activity data'!BE18*EF!$H31)*kgtoGg,IF('Net zero activities &amp; levers'!$C$12="MS",('Net zero Activity data'!BE18*EF!$H31)*kgtoGg,"ERROR")))</f>
        <v>7.2865833259921686E-2</v>
      </c>
      <c r="AM943" s="93">
        <f>IF('Net zero activities &amp; levers'!$C$12="Off",('Activity data'!BF18*EF!$H31)*kgtoGg,IF('Net zero activities &amp; levers'!$C$12="PB",('Activity data'!BF18*EF!$H31)*kgtoGg,IF('Net zero activities &amp; levers'!$C$12="MS",('Net zero Activity data'!BF18*EF!$H31)*kgtoGg,"ERROR")))</f>
        <v>7.360970420628514E-2</v>
      </c>
      <c r="AN943" s="93">
        <f>IF('Net zero activities &amp; levers'!$C$12="Off",('Activity data'!BG18*EF!$H31)*kgtoGg,IF('Net zero activities &amp; levers'!$C$12="PB",('Activity data'!BG18*EF!$H31)*kgtoGg,IF('Net zero activities &amp; levers'!$C$12="MS",('Net zero Activity data'!BG18*EF!$H31)*kgtoGg,"ERROR")))</f>
        <v>7.4643291535750639E-2</v>
      </c>
      <c r="AO943" s="93">
        <f>IF('Net zero activities &amp; levers'!$C$12="Off",('Activity data'!BH18*EF!$H31)*kgtoGg,IF('Net zero activities &amp; levers'!$C$12="PB",('Activity data'!BH18*EF!$H31)*kgtoGg,IF('Net zero activities &amp; levers'!$C$12="MS",('Net zero Activity data'!BH18*EF!$H31)*kgtoGg,"ERROR")))</f>
        <v>7.5663033232960128E-2</v>
      </c>
      <c r="AP943" s="93">
        <f>IF('Net zero activities &amp; levers'!$C$12="Off",('Activity data'!BI18*EF!$H31)*kgtoGg,IF('Net zero activities &amp; levers'!$C$12="PB",('Activity data'!BI18*EF!$H31)*kgtoGg,IF('Net zero activities &amp; levers'!$C$12="MS",('Net zero Activity data'!BI18*EF!$H31)*kgtoGg,"ERROR")))</f>
        <v>7.6705954472848309E-2</v>
      </c>
      <c r="AQ943" s="93">
        <f>IF('Net zero activities &amp; levers'!$C$12="Off",('Activity data'!BJ18*EF!$H31)*kgtoGg,IF('Net zero activities &amp; levers'!$C$12="PB",('Activity data'!BJ18*EF!$H31)*kgtoGg,IF('Net zero activities &amp; levers'!$C$12="MS",('Net zero Activity data'!BJ18*EF!$H31)*kgtoGg,"ERROR")))</f>
        <v>7.7781951563524146E-2</v>
      </c>
      <c r="AR943" s="93">
        <f>IF('Net zero activities &amp; levers'!$C$12="Off",('Activity data'!BK18*EF!$H31)*kgtoGg,IF('Net zero activities &amp; levers'!$C$12="PB",('Activity data'!BK18*EF!$H31)*kgtoGg,IF('Net zero activities &amp; levers'!$C$12="MS",('Net zero Activity data'!BK18*EF!$H31)*kgtoGg,"ERROR")))</f>
        <v>7.8911063574247334E-2</v>
      </c>
      <c r="AS943" s="93">
        <f>IF('Net zero activities &amp; levers'!$C$12="Off",('Activity data'!BL18*EF!$H31)*kgtoGg,IF('Net zero activities &amp; levers'!$C$12="PB",('Activity data'!BL18*EF!$H31)*kgtoGg,IF('Net zero activities &amp; levers'!$C$12="MS",('Net zero Activity data'!BL18*EF!$H31)*kgtoGg,"ERROR")))</f>
        <v>8.0203488532065076E-2</v>
      </c>
      <c r="AT943" s="93">
        <f>IF('Net zero activities &amp; levers'!$C$12="Off",('Activity data'!BM18*EF!$H31)*kgtoGg,IF('Net zero activities &amp; levers'!$C$12="PB",('Activity data'!BM18*EF!$H31)*kgtoGg,IF('Net zero activities &amp; levers'!$C$12="MS",('Net zero Activity data'!BM18*EF!$H31)*kgtoGg,"ERROR")))</f>
        <v>8.0364566973900195E-2</v>
      </c>
      <c r="AU943" s="93">
        <f>IF('Net zero activities &amp; levers'!$C$12="Off",('Activity data'!BN18*EF!$H31)*kgtoGg,IF('Net zero activities &amp; levers'!$C$12="PB",('Activity data'!BN18*EF!$H31)*kgtoGg,IF('Net zero activities &amp; levers'!$C$12="MS",('Net zero Activity data'!BN18*EF!$H31)*kgtoGg,"ERROR")))</f>
        <v>8.0344192556880079E-2</v>
      </c>
      <c r="AV943" s="93">
        <f>IF('Net zero activities &amp; levers'!$C$12="Off",('Activity data'!BO18*EF!$H31)*kgtoGg,IF('Net zero activities &amp; levers'!$C$12="PB",('Activity data'!BO18*EF!$H31)*kgtoGg,IF('Net zero activities &amp; levers'!$C$12="MS",('Net zero Activity data'!BO18*EF!$H31)*kgtoGg,"ERROR")))</f>
        <v>8.0334880624299401E-2</v>
      </c>
      <c r="AW943" s="93">
        <f>IF('Net zero activities &amp; levers'!$C$12="Off",('Activity data'!BP18*EF!$H31)*kgtoGg,IF('Net zero activities &amp; levers'!$C$12="PB",('Activity data'!BP18*EF!$H31)*kgtoGg,IF('Net zero activities &amp; levers'!$C$12="MS",('Net zero Activity data'!BP18*EF!$H31)*kgtoGg,"ERROR")))</f>
        <v>8.0270276918128672E-2</v>
      </c>
      <c r="AY943" s="79"/>
      <c r="AZ943" s="79"/>
    </row>
    <row r="944" spans="1:52" x14ac:dyDescent="0.25">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0.56716712532642322</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0.59567995442298338</v>
      </c>
      <c r="T944" s="93">
        <f>IF('Net zero activities &amp; levers'!$C$12="Off",('Activity data'!AM19*EF!$H32)*kgtoGg,IF('Net zero activities &amp; levers'!$C$12="PB",('Activity data'!AM19*EF!$H32)*kgtoGg,IF('Net zero activities &amp; levers'!$C$12="MS",('Net zero Activity data'!AM19*EF!$H32)*kgtoGg,"ERROR")))</f>
        <v>0.61258506681737179</v>
      </c>
      <c r="U944" s="93">
        <f>IF('Net zero activities &amp; levers'!$C$12="Off",('Activity data'!AN19*EF!$H32)*kgtoGg,IF('Net zero activities &amp; levers'!$C$12="PB",('Activity data'!AN19*EF!$H32)*kgtoGg,IF('Net zero activities &amp; levers'!$C$12="MS",('Net zero Activity data'!AN19*EF!$H32)*kgtoGg,"ERROR")))</f>
        <v>0.6268687597783329</v>
      </c>
      <c r="V944" s="93">
        <f>IF('Net zero activities &amp; levers'!$C$12="Off",('Activity data'!AO19*EF!$H32)*kgtoGg,IF('Net zero activities &amp; levers'!$C$12="PB",('Activity data'!AO19*EF!$H32)*kgtoGg,IF('Net zero activities &amp; levers'!$C$12="MS",('Net zero Activity data'!AO19*EF!$H32)*kgtoGg,"ERROR")))</f>
        <v>0.64032496531200889</v>
      </c>
      <c r="W944" s="93">
        <f>IF('Net zero activities &amp; levers'!$C$12="Off",('Activity data'!AP19*EF!$H32)*kgtoGg,IF('Net zero activities &amp; levers'!$C$12="PB",('Activity data'!AP19*EF!$H32)*kgtoGg,IF('Net zero activities &amp; levers'!$C$12="MS",('Net zero Activity data'!AP19*EF!$H32)*kgtoGg,"ERROR")))</f>
        <v>0.65458388204864981</v>
      </c>
      <c r="X944" s="93">
        <f>IF('Net zero activities &amp; levers'!$C$12="Off",('Activity data'!AQ19*EF!$H32)*kgtoGg,IF('Net zero activities &amp; levers'!$C$12="PB",('Activity data'!AQ19*EF!$H32)*kgtoGg,IF('Net zero activities &amp; levers'!$C$12="MS",('Net zero Activity data'!AQ19*EF!$H32)*kgtoGg,"ERROR")))</f>
        <v>0.66830438134050119</v>
      </c>
      <c r="Y944" s="93">
        <f>IF('Net zero activities &amp; levers'!$C$12="Off",('Activity data'!AR19*EF!$H32)*kgtoGg,IF('Net zero activities &amp; levers'!$C$12="PB",('Activity data'!AR19*EF!$H32)*kgtoGg,IF('Net zero activities &amp; levers'!$C$12="MS",('Net zero Activity data'!AR19*EF!$H32)*kgtoGg,"ERROR")))</f>
        <v>0.68052036795324078</v>
      </c>
      <c r="Z944" s="93">
        <f>IF('Net zero activities &amp; levers'!$C$12="Off",('Activity data'!AS19*EF!$H32)*kgtoGg,IF('Net zero activities &amp; levers'!$C$12="PB",('Activity data'!AS19*EF!$H32)*kgtoGg,IF('Net zero activities &amp; levers'!$C$12="MS",('Net zero Activity data'!AS19*EF!$H32)*kgtoGg,"ERROR")))</f>
        <v>0.69252292909732049</v>
      </c>
      <c r="AA944" s="93">
        <f>IF('Net zero activities &amp; levers'!$C$12="Off",('Activity data'!AT19*EF!$H32)*kgtoGg,IF('Net zero activities &amp; levers'!$C$12="PB",('Activity data'!AT19*EF!$H32)*kgtoGg,IF('Net zero activities &amp; levers'!$C$12="MS",('Net zero Activity data'!AT19*EF!$H32)*kgtoGg,"ERROR")))</f>
        <v>0.70456909493958753</v>
      </c>
      <c r="AB944" s="93">
        <f>IF('Net zero activities &amp; levers'!$C$12="Off",('Activity data'!AU19*EF!$H32)*kgtoGg,IF('Net zero activities &amp; levers'!$C$12="PB",('Activity data'!AU19*EF!$H32)*kgtoGg,IF('Net zero activities &amp; levers'!$C$12="MS",('Net zero Activity data'!AU19*EF!$H32)*kgtoGg,"ERROR")))</f>
        <v>0.71947506019886931</v>
      </c>
      <c r="AC944" s="93">
        <f>IF('Net zero activities &amp; levers'!$C$12="Off",('Activity data'!AV19*EF!$H32)*kgtoGg,IF('Net zero activities &amp; levers'!$C$12="PB",('Activity data'!AV19*EF!$H32)*kgtoGg,IF('Net zero activities &amp; levers'!$C$12="MS",('Net zero Activity data'!AV19*EF!$H32)*kgtoGg,"ERROR")))</f>
        <v>0.73282403802218554</v>
      </c>
      <c r="AD944" s="93">
        <f>IF('Net zero activities &amp; levers'!$C$12="Off",('Activity data'!AW19*EF!$H32)*kgtoGg,IF('Net zero activities &amp; levers'!$C$12="PB",('Activity data'!AW19*EF!$H32)*kgtoGg,IF('Net zero activities &amp; levers'!$C$12="MS",('Net zero Activity data'!AW19*EF!$H32)*kgtoGg,"ERROR")))</f>
        <v>0.74827679567031213</v>
      </c>
      <c r="AE944" s="93">
        <f>IF('Net zero activities &amp; levers'!$C$12="Off",('Activity data'!AX19*EF!$H32)*kgtoGg,IF('Net zero activities &amp; levers'!$C$12="PB",('Activity data'!AX19*EF!$H32)*kgtoGg,IF('Net zero activities &amp; levers'!$C$12="MS",('Net zero Activity data'!AX19*EF!$H32)*kgtoGg,"ERROR")))</f>
        <v>0.76427003191217846</v>
      </c>
      <c r="AF944" s="93">
        <f>IF('Net zero activities &amp; levers'!$C$12="Off",('Activity data'!AY19*EF!$H32)*kgtoGg,IF('Net zero activities &amp; levers'!$C$12="PB",('Activity data'!AY19*EF!$H32)*kgtoGg,IF('Net zero activities &amp; levers'!$C$12="MS",('Net zero Activity data'!AY19*EF!$H32)*kgtoGg,"ERROR")))</f>
        <v>0.78270449195184111</v>
      </c>
      <c r="AG944" s="93">
        <f>IF('Net zero activities &amp; levers'!$C$12="Off",('Activity data'!AZ19*EF!$H32)*kgtoGg,IF('Net zero activities &amp; levers'!$C$12="PB",('Activity data'!AZ19*EF!$H32)*kgtoGg,IF('Net zero activities &amp; levers'!$C$12="MS",('Net zero Activity data'!AZ19*EF!$H32)*kgtoGg,"ERROR")))</f>
        <v>0.80241815839258679</v>
      </c>
      <c r="AH944" s="93">
        <f>IF('Net zero activities &amp; levers'!$C$12="Off",('Activity data'!BA19*EF!$H32)*kgtoGg,IF('Net zero activities &amp; levers'!$C$12="PB",('Activity data'!BA19*EF!$H32)*kgtoGg,IF('Net zero activities &amp; levers'!$C$12="MS",('Net zero Activity data'!BA19*EF!$H32)*kgtoGg,"ERROR")))</f>
        <v>0.81858054125500712</v>
      </c>
      <c r="AI944" s="93">
        <f>IF('Net zero activities &amp; levers'!$C$12="Off",('Activity data'!BB19*EF!$H32)*kgtoGg,IF('Net zero activities &amp; levers'!$C$12="PB",('Activity data'!BB19*EF!$H32)*kgtoGg,IF('Net zero activities &amp; levers'!$C$12="MS",('Net zero Activity data'!BB19*EF!$H32)*kgtoGg,"ERROR")))</f>
        <v>0.83478577875901172</v>
      </c>
      <c r="AJ944" s="93">
        <f>IF('Net zero activities &amp; levers'!$C$12="Off",('Activity data'!BC19*EF!$H32)*kgtoGg,IF('Net zero activities &amp; levers'!$C$12="PB",('Activity data'!BC19*EF!$H32)*kgtoGg,IF('Net zero activities &amp; levers'!$C$12="MS",('Net zero Activity data'!BC19*EF!$H32)*kgtoGg,"ERROR")))</f>
        <v>0.85235375931551716</v>
      </c>
      <c r="AK944" s="93">
        <f>IF('Net zero activities &amp; levers'!$C$12="Off",('Activity data'!BD19*EF!$H32)*kgtoGg,IF('Net zero activities &amp; levers'!$C$12="PB",('Activity data'!BD19*EF!$H32)*kgtoGg,IF('Net zero activities &amp; levers'!$C$12="MS",('Net zero Activity data'!BD19*EF!$H32)*kgtoGg,"ERROR")))</f>
        <v>0.86987891850277199</v>
      </c>
      <c r="AL944" s="93">
        <f>IF('Net zero activities &amp; levers'!$C$12="Off",('Activity data'!BE19*EF!$H32)*kgtoGg,IF('Net zero activities &amp; levers'!$C$12="PB",('Activity data'!BE19*EF!$H32)*kgtoGg,IF('Net zero activities &amp; levers'!$C$12="MS",('Net zero Activity data'!BE19*EF!$H32)*kgtoGg,"ERROR")))</f>
        <v>0.88890926422007976</v>
      </c>
      <c r="AM944" s="93">
        <f>IF('Net zero activities &amp; levers'!$C$12="Off",('Activity data'!BF19*EF!$H32)*kgtoGg,IF('Net zero activities &amp; levers'!$C$12="PB",('Activity data'!BF19*EF!$H32)*kgtoGg,IF('Net zero activities &amp; levers'!$C$12="MS",('Net zero Activity data'!BF19*EF!$H32)*kgtoGg,"ERROR")))</f>
        <v>0.90755126049839108</v>
      </c>
      <c r="AN944" s="93">
        <f>IF('Net zero activities &amp; levers'!$C$12="Off",('Activity data'!BG19*EF!$H32)*kgtoGg,IF('Net zero activities &amp; levers'!$C$12="PB",('Activity data'!BG19*EF!$H32)*kgtoGg,IF('Net zero activities &amp; levers'!$C$12="MS",('Net zero Activity data'!BG19*EF!$H32)*kgtoGg,"ERROR")))</f>
        <v>0.92861956798204925</v>
      </c>
      <c r="AO944" s="93">
        <f>IF('Net zero activities &amp; levers'!$C$12="Off",('Activity data'!BH19*EF!$H32)*kgtoGg,IF('Net zero activities &amp; levers'!$C$12="PB",('Activity data'!BH19*EF!$H32)*kgtoGg,IF('Net zero activities &amp; levers'!$C$12="MS",('Net zero Activity data'!BH19*EF!$H32)*kgtoGg,"ERROR")))</f>
        <v>0.94994891779849933</v>
      </c>
      <c r="AP944" s="93">
        <f>IF('Net zero activities &amp; levers'!$C$12="Off",('Activity data'!BI19*EF!$H32)*kgtoGg,IF('Net zero activities &amp; levers'!$C$12="PB",('Activity data'!BI19*EF!$H32)*kgtoGg,IF('Net zero activities &amp; levers'!$C$12="MS",('Net zero Activity data'!BI19*EF!$H32)*kgtoGg,"ERROR")))</f>
        <v>0.97182881392978526</v>
      </c>
      <c r="AQ944" s="93">
        <f>IF('Net zero activities &amp; levers'!$C$12="Off",('Activity data'!BJ19*EF!$H32)*kgtoGg,IF('Net zero activities &amp; levers'!$C$12="PB",('Activity data'!BJ19*EF!$H32)*kgtoGg,IF('Net zero activities &amp; levers'!$C$12="MS",('Net zero Activity data'!BJ19*EF!$H32)*kgtoGg,"ERROR")))</f>
        <v>0.99435758356337589</v>
      </c>
      <c r="AR944" s="93">
        <f>IF('Net zero activities &amp; levers'!$C$12="Off",('Activity data'!BK19*EF!$H32)*kgtoGg,IF('Net zero activities &amp; levers'!$C$12="PB",('Activity data'!BK19*EF!$H32)*kgtoGg,IF('Net zero activities &amp; levers'!$C$12="MS",('Net zero Activity data'!BK19*EF!$H32)*kgtoGg,"ERROR")))</f>
        <v>1.0177212232392898</v>
      </c>
      <c r="AS944" s="93">
        <f>IF('Net zero activities &amp; levers'!$C$12="Off",('Activity data'!BL19*EF!$H32)*kgtoGg,IF('Net zero activities &amp; levers'!$C$12="PB",('Activity data'!BL19*EF!$H32)*kgtoGg,IF('Net zero activities &amp; levers'!$C$12="MS",('Net zero Activity data'!BL19*EF!$H32)*kgtoGg,"ERROR")))</f>
        <v>1.0428609041820094</v>
      </c>
      <c r="AT944" s="93">
        <f>IF('Net zero activities &amp; levers'!$C$12="Off",('Activity data'!BM19*EF!$H32)*kgtoGg,IF('Net zero activities &amp; levers'!$C$12="PB",('Activity data'!BM19*EF!$H32)*kgtoGg,IF('Net zero activities &amp; levers'!$C$12="MS",('Net zero Activity data'!BM19*EF!$H32)*kgtoGg,"ERROR")))</f>
        <v>1.0591328338169261</v>
      </c>
      <c r="AU944" s="93">
        <f>IF('Net zero activities &amp; levers'!$C$12="Off",('Activity data'!BN19*EF!$H32)*kgtoGg,IF('Net zero activities &amp; levers'!$C$12="PB",('Activity data'!BN19*EF!$H32)*kgtoGg,IF('Net zero activities &amp; levers'!$C$12="MS",('Net zero Activity data'!BN19*EF!$H32)*kgtoGg,"ERROR")))</f>
        <v>1.0740511329803928</v>
      </c>
      <c r="AV944" s="93">
        <f>IF('Net zero activities &amp; levers'!$C$12="Off",('Activity data'!BO19*EF!$H32)*kgtoGg,IF('Net zero activities &amp; levers'!$C$12="PB",('Activity data'!BO19*EF!$H32)*kgtoGg,IF('Net zero activities &amp; levers'!$C$12="MS",('Net zero Activity data'!BO19*EF!$H32)*kgtoGg,"ERROR")))</f>
        <v>1.0891933187405669</v>
      </c>
      <c r="AW944" s="93">
        <f>IF('Net zero activities &amp; levers'!$C$12="Off",('Activity data'!BP19*EF!$H32)*kgtoGg,IF('Net zero activities &amp; levers'!$C$12="PB",('Activity data'!BP19*EF!$H32)*kgtoGg,IF('Net zero activities &amp; levers'!$C$12="MS",('Net zero Activity data'!BP19*EF!$H32)*kgtoGg,"ERROR")))</f>
        <v>1.1039896549201815</v>
      </c>
      <c r="AY944" s="79"/>
      <c r="AZ944" s="79"/>
    </row>
    <row r="945" spans="1:52" x14ac:dyDescent="0.25">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1.917582032562541</v>
      </c>
      <c r="T945" s="93">
        <f>IF('Net zero activities &amp; levers'!$C$12="Off",('Activity data'!AM20*EF!$H33)*kgtoGg,IF('Net zero activities &amp; levers'!$C$12="PB",('Activity data'!AM20*EF!$H33)*kgtoGg,IF('Net zero activities &amp; levers'!$C$12="MS",('Net zero Activity data'!AM20*EF!$H33)*kgtoGg,"ERROR")))</f>
        <v>1.9949306075186419</v>
      </c>
      <c r="U945" s="93">
        <f>IF('Net zero activities &amp; levers'!$C$12="Off",('Activity data'!AN20*EF!$H33)*kgtoGg,IF('Net zero activities &amp; levers'!$C$12="PB",('Activity data'!AN20*EF!$H33)*kgtoGg,IF('Net zero activities &amp; levers'!$C$12="MS",('Net zero Activity data'!AN20*EF!$H33)*kgtoGg,"ERROR")))</f>
        <v>2.044288904217296</v>
      </c>
      <c r="V945" s="93">
        <f>IF('Net zero activities &amp; levers'!$C$12="Off",('Activity data'!AO20*EF!$H33)*kgtoGg,IF('Net zero activities &amp; levers'!$C$12="PB",('Activity data'!AO20*EF!$H33)*kgtoGg,IF('Net zero activities &amp; levers'!$C$12="MS",('Net zero Activity data'!AO20*EF!$H33)*kgtoGg,"ERROR")))</f>
        <v>2.0845971300541457</v>
      </c>
      <c r="W945" s="93">
        <f>IF('Net zero activities &amp; levers'!$C$12="Off",('Activity data'!AP20*EF!$H33)*kgtoGg,IF('Net zero activities &amp; levers'!$C$12="PB",('Activity data'!AP20*EF!$H33)*kgtoGg,IF('Net zero activities &amp; levers'!$C$12="MS",('Net zero Activity data'!AP20*EF!$H33)*kgtoGg,"ERROR")))</f>
        <v>2.1309157041909628</v>
      </c>
      <c r="X945" s="93">
        <f>IF('Net zero activities &amp; levers'!$C$12="Off",('Activity data'!AQ20*EF!$H33)*kgtoGg,IF('Net zero activities &amp; levers'!$C$12="PB",('Activity data'!AQ20*EF!$H33)*kgtoGg,IF('Net zero activities &amp; levers'!$C$12="MS",('Net zero Activity data'!AQ20*EF!$H33)*kgtoGg,"ERROR")))</f>
        <v>2.1708192639705723</v>
      </c>
      <c r="Y945" s="93">
        <f>IF('Net zero activities &amp; levers'!$C$12="Off",('Activity data'!AR20*EF!$H33)*kgtoGg,IF('Net zero activities &amp; levers'!$C$12="PB",('Activity data'!AR20*EF!$H33)*kgtoGg,IF('Net zero activities &amp; levers'!$C$12="MS",('Net zero Activity data'!AR20*EF!$H33)*kgtoGg,"ERROR")))</f>
        <v>2.1996220085381215</v>
      </c>
      <c r="Z945" s="93">
        <f>IF('Net zero activities &amp; levers'!$C$12="Off",('Activity data'!AS20*EF!$H33)*kgtoGg,IF('Net zero activities &amp; levers'!$C$12="PB",('Activity data'!AS20*EF!$H33)*kgtoGg,IF('Net zero activities &amp; levers'!$C$12="MS",('Net zero Activity data'!AS20*EF!$H33)*kgtoGg,"ERROR")))</f>
        <v>2.2293574604127704</v>
      </c>
      <c r="AA945" s="93">
        <f>IF('Net zero activities &amp; levers'!$C$12="Off",('Activity data'!AT20*EF!$H33)*kgtoGg,IF('Net zero activities &amp; levers'!$C$12="PB",('Activity data'!AT20*EF!$H33)*kgtoGg,IF('Net zero activities &amp; levers'!$C$12="MS",('Net zero Activity data'!AT20*EF!$H33)*kgtoGg,"ERROR")))</f>
        <v>2.2624467152349834</v>
      </c>
      <c r="AB945" s="93">
        <f>IF('Net zero activities &amp; levers'!$C$12="Off",('Activity data'!AU20*EF!$H33)*kgtoGg,IF('Net zero activities &amp; levers'!$C$12="PB",('Activity data'!AU20*EF!$H33)*kgtoGg,IF('Net zero activities &amp; levers'!$C$12="MS",('Net zero Activity data'!AU20*EF!$H33)*kgtoGg,"ERROR")))</f>
        <v>2.3238821657335698</v>
      </c>
      <c r="AC945" s="93">
        <f>IF('Net zero activities &amp; levers'!$C$12="Off",('Activity data'!AV20*EF!$H33)*kgtoGg,IF('Net zero activities &amp; levers'!$C$12="PB",('Activity data'!AV20*EF!$H33)*kgtoGg,IF('Net zero activities &amp; levers'!$C$12="MS",('Net zero Activity data'!AV20*EF!$H33)*kgtoGg,"ERROR")))</f>
        <v>2.3743691032177434</v>
      </c>
      <c r="AD945" s="93">
        <f>IF('Net zero activities &amp; levers'!$C$12="Off",('Activity data'!AW20*EF!$H33)*kgtoGg,IF('Net zero activities &amp; levers'!$C$12="PB",('Activity data'!AW20*EF!$H33)*kgtoGg,IF('Net zero activities &amp; levers'!$C$12="MS",('Net zero Activity data'!AW20*EF!$H33)*kgtoGg,"ERROR")))</f>
        <v>2.4436189064549914</v>
      </c>
      <c r="AE945" s="93">
        <f>IF('Net zero activities &amp; levers'!$C$12="Off",('Activity data'!AX20*EF!$H33)*kgtoGg,IF('Net zero activities &amp; levers'!$C$12="PB",('Activity data'!AX20*EF!$H33)*kgtoGg,IF('Net zero activities &amp; levers'!$C$12="MS",('Net zero Activity data'!AX20*EF!$H33)*kgtoGg,"ERROR")))</f>
        <v>2.517739825358988</v>
      </c>
      <c r="AF945" s="93">
        <f>IF('Net zero activities &amp; levers'!$C$12="Off",('Activity data'!AY20*EF!$H33)*kgtoGg,IF('Net zero activities &amp; levers'!$C$12="PB",('Activity data'!AY20*EF!$H33)*kgtoGg,IF('Net zero activities &amp; levers'!$C$12="MS",('Net zero Activity data'!AY20*EF!$H33)*kgtoGg,"ERROR")))</f>
        <v>2.6130234811816759</v>
      </c>
      <c r="AG945" s="93">
        <f>IF('Net zero activities &amp; levers'!$C$12="Off",('Activity data'!AZ20*EF!$H33)*kgtoGg,IF('Net zero activities &amp; levers'!$C$12="PB",('Activity data'!AZ20*EF!$H33)*kgtoGg,IF('Net zero activities &amp; levers'!$C$12="MS",('Net zero Activity data'!AZ20*EF!$H33)*kgtoGg,"ERROR")))</f>
        <v>2.7191635068873463</v>
      </c>
      <c r="AH945" s="93">
        <f>IF('Net zero activities &amp; levers'!$C$12="Off",('Activity data'!BA20*EF!$H33)*kgtoGg,IF('Net zero activities &amp; levers'!$C$12="PB",('Activity data'!BA20*EF!$H33)*kgtoGg,IF('Net zero activities &amp; levers'!$C$12="MS",('Net zero Activity data'!BA20*EF!$H33)*kgtoGg,"ERROR")))</f>
        <v>2.795020539448708</v>
      </c>
      <c r="AI945" s="93">
        <f>IF('Net zero activities &amp; levers'!$C$12="Off",('Activity data'!BB20*EF!$H33)*kgtoGg,IF('Net zero activities &amp; levers'!$C$12="PB",('Activity data'!BB20*EF!$H33)*kgtoGg,IF('Net zero activities &amp; levers'!$C$12="MS",('Net zero Activity data'!BB20*EF!$H33)*kgtoGg,"ERROR")))</f>
        <v>2.8712201092386116</v>
      </c>
      <c r="AJ945" s="93">
        <f>IF('Net zero activities &amp; levers'!$C$12="Off",('Activity data'!BC20*EF!$H33)*kgtoGg,IF('Net zero activities &amp; levers'!$C$12="PB",('Activity data'!BC20*EF!$H33)*kgtoGg,IF('Net zero activities &amp; levers'!$C$12="MS",('Net zero Activity data'!BC20*EF!$H33)*kgtoGg,"ERROR")))</f>
        <v>2.9588444821985522</v>
      </c>
      <c r="AK945" s="93">
        <f>IF('Net zero activities &amp; levers'!$C$12="Off",('Activity data'!BD20*EF!$H33)*kgtoGg,IF('Net zero activities &amp; levers'!$C$12="PB",('Activity data'!BD20*EF!$H33)*kgtoGg,IF('Net zero activities &amp; levers'!$C$12="MS",('Net zero Activity data'!BD20*EF!$H33)*kgtoGg,"ERROR")))</f>
        <v>3.0460192698370157</v>
      </c>
      <c r="AL945" s="93">
        <f>IF('Net zero activities &amp; levers'!$C$12="Off",('Activity data'!BE20*EF!$H33)*kgtoGg,IF('Net zero activities &amp; levers'!$C$12="PB",('Activity data'!BE20*EF!$H33)*kgtoGg,IF('Net zero activities &amp; levers'!$C$12="MS",('Net zero Activity data'!BE20*EF!$H33)*kgtoGg,"ERROR")))</f>
        <v>3.1455909524901542</v>
      </c>
      <c r="AM945" s="93">
        <f>IF('Net zero activities &amp; levers'!$C$12="Off",('Activity data'!BF20*EF!$H33)*kgtoGg,IF('Net zero activities &amp; levers'!$C$12="PB",('Activity data'!BF20*EF!$H33)*kgtoGg,IF('Net zero activities &amp; levers'!$C$12="MS",('Net zero Activity data'!BF20*EF!$H33)*kgtoGg,"ERROR")))</f>
        <v>3.2418082968483239</v>
      </c>
      <c r="AN945" s="93">
        <f>IF('Net zero activities &amp; levers'!$C$12="Off",('Activity data'!BG20*EF!$H33)*kgtoGg,IF('Net zero activities &amp; levers'!$C$12="PB",('Activity data'!BG20*EF!$H33)*kgtoGg,IF('Net zero activities &amp; levers'!$C$12="MS",('Net zero Activity data'!BG20*EF!$H33)*kgtoGg,"ERROR")))</f>
        <v>3.3576747641873639</v>
      </c>
      <c r="AO945" s="93">
        <f>IF('Net zero activities &amp; levers'!$C$12="Off",('Activity data'!BH20*EF!$H33)*kgtoGg,IF('Net zero activities &amp; levers'!$C$12="PB",('Activity data'!BH20*EF!$H33)*kgtoGg,IF('Net zero activities &amp; levers'!$C$12="MS",('Net zero Activity data'!BH20*EF!$H33)*kgtoGg,"ERROR")))</f>
        <v>3.4752934753998708</v>
      </c>
      <c r="AP945" s="93">
        <f>IF('Net zero activities &amp; levers'!$C$12="Off",('Activity data'!BI20*EF!$H33)*kgtoGg,IF('Net zero activities &amp; levers'!$C$12="PB",('Activity data'!BI20*EF!$H33)*kgtoGg,IF('Net zero activities &amp; levers'!$C$12="MS",('Net zero Activity data'!BI20*EF!$H33)*kgtoGg,"ERROR")))</f>
        <v>3.597008474768483</v>
      </c>
      <c r="AQ945" s="93">
        <f>IF('Net zero activities &amp; levers'!$C$12="Off",('Activity data'!BJ20*EF!$H33)*kgtoGg,IF('Net zero activities &amp; levers'!$C$12="PB",('Activity data'!BJ20*EF!$H33)*kgtoGg,IF('Net zero activities &amp; levers'!$C$12="MS",('Net zero Activity data'!BJ20*EF!$H33)*kgtoGg,"ERROR")))</f>
        <v>3.7235752205638795</v>
      </c>
      <c r="AR945" s="93">
        <f>IF('Net zero activities &amp; levers'!$C$12="Off",('Activity data'!BK20*EF!$H33)*kgtoGg,IF('Net zero activities &amp; levers'!$C$12="PB",('Activity data'!BK20*EF!$H33)*kgtoGg,IF('Net zero activities &amp; levers'!$C$12="MS",('Net zero Activity data'!BK20*EF!$H33)*kgtoGg,"ERROR")))</f>
        <v>3.8564324810735506</v>
      </c>
      <c r="AS945" s="93">
        <f>IF('Net zero activities &amp; levers'!$C$12="Off",('Activity data'!BL20*EF!$H33)*kgtoGg,IF('Net zero activities &amp; levers'!$C$12="PB",('Activity data'!BL20*EF!$H33)*kgtoGg,IF('Net zero activities &amp; levers'!$C$12="MS",('Net zero Activity data'!BL20*EF!$H33)*kgtoGg,"ERROR")))</f>
        <v>4.0028901226558187</v>
      </c>
      <c r="AT945" s="93">
        <f>IF('Net zero activities &amp; levers'!$C$12="Off",('Activity data'!BM20*EF!$H33)*kgtoGg,IF('Net zero activities &amp; levers'!$C$12="PB",('Activity data'!BM20*EF!$H33)*kgtoGg,IF('Net zero activities &amp; levers'!$C$12="MS",('Net zero Activity data'!BM20*EF!$H33)*kgtoGg,"ERROR")))</f>
        <v>4.078718140015364</v>
      </c>
      <c r="AU945" s="93">
        <f>IF('Net zero activities &amp; levers'!$C$12="Off",('Activity data'!BN20*EF!$H33)*kgtoGg,IF('Net zero activities &amp; levers'!$C$12="PB",('Activity data'!BN20*EF!$H33)*kgtoGg,IF('Net zero activities &amp; levers'!$C$12="MS",('Net zero Activity data'!BN20*EF!$H33)*kgtoGg,"ERROR")))</f>
        <v>4.144098467699119</v>
      </c>
      <c r="AV945" s="93">
        <f>IF('Net zero activities &amp; levers'!$C$12="Off",('Activity data'!BO20*EF!$H33)*kgtoGg,IF('Net zero activities &amp; levers'!$C$12="PB",('Activity data'!BO20*EF!$H33)*kgtoGg,IF('Net zero activities &amp; levers'!$C$12="MS",('Net zero Activity data'!BO20*EF!$H33)*kgtoGg,"ERROR")))</f>
        <v>4.211542823369804</v>
      </c>
      <c r="AW945" s="93">
        <f>IF('Net zero activities &amp; levers'!$C$12="Off",('Activity data'!BP20*EF!$H33)*kgtoGg,IF('Net zero activities &amp; levers'!$C$12="PB",('Activity data'!BP20*EF!$H33)*kgtoGg,IF('Net zero activities &amp; levers'!$C$12="MS",('Net zero Activity data'!BP20*EF!$H33)*kgtoGg,"ERROR")))</f>
        <v>4.2766119007305354</v>
      </c>
      <c r="AY945" s="79"/>
      <c r="AZ945" s="79"/>
    </row>
    <row r="946" spans="1:52" x14ac:dyDescent="0.25">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2.3631963555267654E-2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2.4819998100957669E-2</v>
      </c>
      <c r="T946" s="93">
        <f>IF('Net zero activities &amp; levers'!$C$12="Off",('Activity data'!AM21*EF!$H34)*kgtoGg,IF('Net zero activities &amp; levers'!$C$12="PB",('Activity data'!AM21*EF!$H34)*kgtoGg,IF('Net zero activities &amp; levers'!$C$12="MS",('Net zero Activity data'!AM21*EF!$H34)*kgtoGg,"ERROR")))</f>
        <v>2.5524377784057181E-2</v>
      </c>
      <c r="U946" s="93">
        <f>IF('Net zero activities &amp; levers'!$C$12="Off",('Activity data'!AN21*EF!$H34)*kgtoGg,IF('Net zero activities &amp; levers'!$C$12="PB",('Activity data'!AN21*EF!$H34)*kgtoGg,IF('Net zero activities &amp; levers'!$C$12="MS",('Net zero Activity data'!AN21*EF!$H34)*kgtoGg,"ERROR")))</f>
        <v>2.6119531657430559E-2</v>
      </c>
      <c r="V946" s="93">
        <f>IF('Net zero activities &amp; levers'!$C$12="Off",('Activity data'!AO21*EF!$H34)*kgtoGg,IF('Net zero activities &amp; levers'!$C$12="PB",('Activity data'!AO21*EF!$H34)*kgtoGg,IF('Net zero activities &amp; levers'!$C$12="MS",('Net zero Activity data'!AO21*EF!$H34)*kgtoGg,"ERROR")))</f>
        <v>2.668020688800039E-2</v>
      </c>
      <c r="W946" s="93">
        <f>IF('Net zero activities &amp; levers'!$C$12="Off",('Activity data'!AP21*EF!$H34)*kgtoGg,IF('Net zero activities &amp; levers'!$C$12="PB",('Activity data'!AP21*EF!$H34)*kgtoGg,IF('Net zero activities &amp; levers'!$C$12="MS",('Net zero Activity data'!AP21*EF!$H34)*kgtoGg,"ERROR")))</f>
        <v>2.7274328418693768E-2</v>
      </c>
      <c r="X946" s="93">
        <f>IF('Net zero activities &amp; levers'!$C$12="Off",('Activity data'!AQ21*EF!$H34)*kgtoGg,IF('Net zero activities &amp; levers'!$C$12="PB",('Activity data'!AQ21*EF!$H34)*kgtoGg,IF('Net zero activities &amp; levers'!$C$12="MS",('Net zero Activity data'!AQ21*EF!$H34)*kgtoGg,"ERROR")))</f>
        <v>2.7846015889187579E-2</v>
      </c>
      <c r="Y946" s="93">
        <f>IF('Net zero activities &amp; levers'!$C$12="Off",('Activity data'!AR21*EF!$H34)*kgtoGg,IF('Net zero activities &amp; levers'!$C$12="PB",('Activity data'!AR21*EF!$H34)*kgtoGg,IF('Net zero activities &amp; levers'!$C$12="MS",('Net zero Activity data'!AR21*EF!$H34)*kgtoGg,"ERROR")))</f>
        <v>2.8355015331385056E-2</v>
      </c>
      <c r="Z946" s="93">
        <f>IF('Net zero activities &amp; levers'!$C$12="Off",('Activity data'!AS21*EF!$H34)*kgtoGg,IF('Net zero activities &amp; levers'!$C$12="PB",('Activity data'!AS21*EF!$H34)*kgtoGg,IF('Net zero activities &amp; levers'!$C$12="MS",('Net zero Activity data'!AS21*EF!$H34)*kgtoGg,"ERROR")))</f>
        <v>2.8855122045721715E-2</v>
      </c>
      <c r="AA946" s="93">
        <f>IF('Net zero activities &amp; levers'!$C$12="Off",('Activity data'!AT21*EF!$H34)*kgtoGg,IF('Net zero activities &amp; levers'!$C$12="PB",('Activity data'!AT21*EF!$H34)*kgtoGg,IF('Net zero activities &amp; levers'!$C$12="MS",('Net zero Activity data'!AT21*EF!$H34)*kgtoGg,"ERROR")))</f>
        <v>2.9357045622482838E-2</v>
      </c>
      <c r="AB946" s="93">
        <f>IF('Net zero activities &amp; levers'!$C$12="Off",('Activity data'!AU21*EF!$H34)*kgtoGg,IF('Net zero activities &amp; levers'!$C$12="PB",('Activity data'!AU21*EF!$H34)*kgtoGg,IF('Net zero activities &amp; levers'!$C$12="MS",('Net zero Activity data'!AU21*EF!$H34)*kgtoGg,"ERROR")))</f>
        <v>2.997812750828625E-2</v>
      </c>
      <c r="AC946" s="93">
        <f>IF('Net zero activities &amp; levers'!$C$12="Off",('Activity data'!AV21*EF!$H34)*kgtoGg,IF('Net zero activities &amp; levers'!$C$12="PB",('Activity data'!AV21*EF!$H34)*kgtoGg,IF('Net zero activities &amp; levers'!$C$12="MS",('Net zero Activity data'!AV21*EF!$H34)*kgtoGg,"ERROR")))</f>
        <v>3.0534334917591093E-2</v>
      </c>
      <c r="AD946" s="93">
        <f>IF('Net zero activities &amp; levers'!$C$12="Off",('Activity data'!AW21*EF!$H34)*kgtoGg,IF('Net zero activities &amp; levers'!$C$12="PB",('Activity data'!AW21*EF!$H34)*kgtoGg,IF('Net zero activities &amp; levers'!$C$12="MS",('Net zero Activity data'!AW21*EF!$H34)*kgtoGg,"ERROR")))</f>
        <v>3.1178199819596363E-2</v>
      </c>
      <c r="AE946" s="93">
        <f>IF('Net zero activities &amp; levers'!$C$12="Off",('Activity data'!AX21*EF!$H34)*kgtoGg,IF('Net zero activities &amp; levers'!$C$12="PB",('Activity data'!AX21*EF!$H34)*kgtoGg,IF('Net zero activities &amp; levers'!$C$12="MS",('Net zero Activity data'!AX21*EF!$H34)*kgtoGg,"ERROR")))</f>
        <v>3.1844584663007464E-2</v>
      </c>
      <c r="AF946" s="93">
        <f>IF('Net zero activities &amp; levers'!$C$12="Off",('Activity data'!AY21*EF!$H34)*kgtoGg,IF('Net zero activities &amp; levers'!$C$12="PB",('Activity data'!AY21*EF!$H34)*kgtoGg,IF('Net zero activities &amp; levers'!$C$12="MS",('Net zero Activity data'!AY21*EF!$H34)*kgtoGg,"ERROR")))</f>
        <v>3.2612687164660079E-2</v>
      </c>
      <c r="AG946" s="93">
        <f>IF('Net zero activities &amp; levers'!$C$12="Off",('Activity data'!AZ21*EF!$H34)*kgtoGg,IF('Net zero activities &amp; levers'!$C$12="PB",('Activity data'!AZ21*EF!$H34)*kgtoGg,IF('Net zero activities &amp; levers'!$C$12="MS",('Net zero Activity data'!AZ21*EF!$H34)*kgtoGg,"ERROR")))</f>
        <v>3.3434089933024477E-2</v>
      </c>
      <c r="AH946" s="93">
        <f>IF('Net zero activities &amp; levers'!$C$12="Off",('Activity data'!BA21*EF!$H34)*kgtoGg,IF('Net zero activities &amp; levers'!$C$12="PB",('Activity data'!BA21*EF!$H34)*kgtoGg,IF('Net zero activities &amp; levers'!$C$12="MS",('Net zero Activity data'!BA21*EF!$H34)*kgtoGg,"ERROR")))</f>
        <v>3.4107522552291991E-2</v>
      </c>
      <c r="AI946" s="93">
        <f>IF('Net zero activities &amp; levers'!$C$12="Off",('Activity data'!BB21*EF!$H34)*kgtoGg,IF('Net zero activities &amp; levers'!$C$12="PB",('Activity data'!BB21*EF!$H34)*kgtoGg,IF('Net zero activities &amp; levers'!$C$12="MS",('Net zero Activity data'!BB21*EF!$H34)*kgtoGg,"ERROR")))</f>
        <v>3.4782740781625521E-2</v>
      </c>
      <c r="AJ946" s="93">
        <f>IF('Net zero activities &amp; levers'!$C$12="Off",('Activity data'!BC21*EF!$H34)*kgtoGg,IF('Net zero activities &amp; levers'!$C$12="PB",('Activity data'!BC21*EF!$H34)*kgtoGg,IF('Net zero activities &amp; levers'!$C$12="MS",('Net zero Activity data'!BC21*EF!$H34)*kgtoGg,"ERROR")))</f>
        <v>3.5514739971479907E-2</v>
      </c>
      <c r="AK946" s="93">
        <f>IF('Net zero activities &amp; levers'!$C$12="Off",('Activity data'!BD21*EF!$H34)*kgtoGg,IF('Net zero activities &amp; levers'!$C$12="PB",('Activity data'!BD21*EF!$H34)*kgtoGg,IF('Net zero activities &amp; levers'!$C$12="MS",('Net zero Activity data'!BD21*EF!$H34)*kgtoGg,"ERROR")))</f>
        <v>3.624495493761553E-2</v>
      </c>
      <c r="AL946" s="93">
        <f>IF('Net zero activities &amp; levers'!$C$12="Off",('Activity data'!BE21*EF!$H34)*kgtoGg,IF('Net zero activities &amp; levers'!$C$12="PB",('Activity data'!BE21*EF!$H34)*kgtoGg,IF('Net zero activities &amp; levers'!$C$12="MS",('Net zero Activity data'!BE21*EF!$H34)*kgtoGg,"ERROR")))</f>
        <v>3.7037886009170025E-2</v>
      </c>
      <c r="AM946" s="93">
        <f>IF('Net zero activities &amp; levers'!$C$12="Off",('Activity data'!BF21*EF!$H34)*kgtoGg,IF('Net zero activities &amp; levers'!$C$12="PB",('Activity data'!BF21*EF!$H34)*kgtoGg,IF('Net zero activities &amp; levers'!$C$12="MS",('Net zero Activity data'!BF21*EF!$H34)*kgtoGg,"ERROR")))</f>
        <v>3.7814635854099665E-2</v>
      </c>
      <c r="AN946" s="93">
        <f>IF('Net zero activities &amp; levers'!$C$12="Off",('Activity data'!BG21*EF!$H34)*kgtoGg,IF('Net zero activities &amp; levers'!$C$12="PB",('Activity data'!BG21*EF!$H34)*kgtoGg,IF('Net zero activities &amp; levers'!$C$12="MS",('Net zero Activity data'!BG21*EF!$H34)*kgtoGg,"ERROR")))</f>
        <v>3.8692481999252085E-2</v>
      </c>
      <c r="AO946" s="93">
        <f>IF('Net zero activities &amp; levers'!$C$12="Off",('Activity data'!BH21*EF!$H34)*kgtoGg,IF('Net zero activities &amp; levers'!$C$12="PB",('Activity data'!BH21*EF!$H34)*kgtoGg,IF('Net zero activities &amp; levers'!$C$12="MS",('Net zero Activity data'!BH21*EF!$H34)*kgtoGg,"ERROR")))</f>
        <v>3.9581204908270835E-2</v>
      </c>
      <c r="AP946" s="93">
        <f>IF('Net zero activities &amp; levers'!$C$12="Off",('Activity data'!BI21*EF!$H34)*kgtoGg,IF('Net zero activities &amp; levers'!$C$12="PB",('Activity data'!BI21*EF!$H34)*kgtoGg,IF('Net zero activities &amp; levers'!$C$12="MS",('Net zero Activity data'!BI21*EF!$H34)*kgtoGg,"ERROR")))</f>
        <v>4.0492867247074425E-2</v>
      </c>
      <c r="AQ946" s="93">
        <f>IF('Net zero activities &amp; levers'!$C$12="Off",('Activity data'!BJ21*EF!$H34)*kgtoGg,IF('Net zero activities &amp; levers'!$C$12="PB",('Activity data'!BJ21*EF!$H34)*kgtoGg,IF('Net zero activities &amp; levers'!$C$12="MS",('Net zero Activity data'!BJ21*EF!$H34)*kgtoGg,"ERROR")))</f>
        <v>4.1431565981807375E-2</v>
      </c>
      <c r="AR946" s="93">
        <f>IF('Net zero activities &amp; levers'!$C$12="Off",('Activity data'!BK21*EF!$H34)*kgtoGg,IF('Net zero activities &amp; levers'!$C$12="PB",('Activity data'!BK21*EF!$H34)*kgtoGg,IF('Net zero activities &amp; levers'!$C$12="MS",('Net zero Activity data'!BK21*EF!$H34)*kgtoGg,"ERROR")))</f>
        <v>4.2405050968303784E-2</v>
      </c>
      <c r="AS946" s="93">
        <f>IF('Net zero activities &amp; levers'!$C$12="Off",('Activity data'!BL21*EF!$H34)*kgtoGg,IF('Net zero activities &amp; levers'!$C$12="PB",('Activity data'!BL21*EF!$H34)*kgtoGg,IF('Net zero activities &amp; levers'!$C$12="MS",('Net zero Activity data'!BL21*EF!$H34)*kgtoGg,"ERROR")))</f>
        <v>4.3452537674250426E-2</v>
      </c>
      <c r="AT946" s="93">
        <f>IF('Net zero activities &amp; levers'!$C$12="Off",('Activity data'!BM21*EF!$H34)*kgtoGg,IF('Net zero activities &amp; levers'!$C$12="PB",('Activity data'!BM21*EF!$H34)*kgtoGg,IF('Net zero activities &amp; levers'!$C$12="MS",('Net zero Activity data'!BM21*EF!$H34)*kgtoGg,"ERROR")))</f>
        <v>4.4130534742371962E-2</v>
      </c>
      <c r="AU946" s="93">
        <f>IF('Net zero activities &amp; levers'!$C$12="Off",('Activity data'!BN21*EF!$H34)*kgtoGg,IF('Net zero activities &amp; levers'!$C$12="PB",('Activity data'!BN21*EF!$H34)*kgtoGg,IF('Net zero activities &amp; levers'!$C$12="MS",('Net zero Activity data'!BN21*EF!$H34)*kgtoGg,"ERROR")))</f>
        <v>4.4752130540849741E-2</v>
      </c>
      <c r="AV946" s="93">
        <f>IF('Net zero activities &amp; levers'!$C$12="Off",('Activity data'!BO21*EF!$H34)*kgtoGg,IF('Net zero activities &amp; levers'!$C$12="PB",('Activity data'!BO21*EF!$H34)*kgtoGg,IF('Net zero activities &amp; levers'!$C$12="MS",('Net zero Activity data'!BO21*EF!$H34)*kgtoGg,"ERROR")))</f>
        <v>4.5383054947523663E-2</v>
      </c>
      <c r="AW946" s="93">
        <f>IF('Net zero activities &amp; levers'!$C$12="Off",('Activity data'!BP21*EF!$H34)*kgtoGg,IF('Net zero activities &amp; levers'!$C$12="PB",('Activity data'!BP21*EF!$H34)*kgtoGg,IF('Net zero activities &amp; levers'!$C$12="MS",('Net zero Activity data'!BP21*EF!$H34)*kgtoGg,"ERROR")))</f>
        <v>4.5999568955007598E-2</v>
      </c>
      <c r="AY946" s="79"/>
      <c r="AZ946" s="79"/>
    </row>
    <row r="947" spans="1:52" x14ac:dyDescent="0.25">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7.9899251356772616E-2</v>
      </c>
      <c r="T947" s="93">
        <f>IF('Net zero activities &amp; levers'!$C$12="Off",('Activity data'!AM22*EF!$H35)*kgtoGg,IF('Net zero activities &amp; levers'!$C$12="PB",('Activity data'!AM22*EF!$H35)*kgtoGg,IF('Net zero activities &amp; levers'!$C$12="MS",('Net zero Activity data'!AM22*EF!$H35)*kgtoGg,"ERROR")))</f>
        <v>8.3122108646610154E-2</v>
      </c>
      <c r="U947" s="93">
        <f>IF('Net zero activities &amp; levers'!$C$12="Off",('Activity data'!AN22*EF!$H35)*kgtoGg,IF('Net zero activities &amp; levers'!$C$12="PB",('Activity data'!AN22*EF!$H35)*kgtoGg,IF('Net zero activities &amp; levers'!$C$12="MS",('Net zero Activity data'!AN22*EF!$H35)*kgtoGg,"ERROR")))</f>
        <v>8.5178704342387404E-2</v>
      </c>
      <c r="V947" s="93">
        <f>IF('Net zero activities &amp; levers'!$C$12="Off",('Activity data'!AO22*EF!$H35)*kgtoGg,IF('Net zero activities &amp; levers'!$C$12="PB",('Activity data'!AO22*EF!$H35)*kgtoGg,IF('Net zero activities &amp; levers'!$C$12="MS",('Net zero Activity data'!AO22*EF!$H35)*kgtoGg,"ERROR")))</f>
        <v>8.6858213752256136E-2</v>
      </c>
      <c r="W947" s="93">
        <f>IF('Net zero activities &amp; levers'!$C$12="Off",('Activity data'!AP22*EF!$H35)*kgtoGg,IF('Net zero activities &amp; levers'!$C$12="PB",('Activity data'!AP22*EF!$H35)*kgtoGg,IF('Net zero activities &amp; levers'!$C$12="MS",('Net zero Activity data'!AP22*EF!$H35)*kgtoGg,"ERROR")))</f>
        <v>8.8788154341290212E-2</v>
      </c>
      <c r="X947" s="93">
        <f>IF('Net zero activities &amp; levers'!$C$12="Off",('Activity data'!AQ22*EF!$H35)*kgtoGg,IF('Net zero activities &amp; levers'!$C$12="PB",('Activity data'!AQ22*EF!$H35)*kgtoGg,IF('Net zero activities &amp; levers'!$C$12="MS",('Net zero Activity data'!AQ22*EF!$H35)*kgtoGg,"ERROR")))</f>
        <v>9.0450802665440602E-2</v>
      </c>
      <c r="Y947" s="93">
        <f>IF('Net zero activities &amp; levers'!$C$12="Off",('Activity data'!AR22*EF!$H35)*kgtoGg,IF('Net zero activities &amp; levers'!$C$12="PB",('Activity data'!AR22*EF!$H35)*kgtoGg,IF('Net zero activities &amp; levers'!$C$12="MS",('Net zero Activity data'!AR22*EF!$H35)*kgtoGg,"ERROR")))</f>
        <v>9.1650917022421813E-2</v>
      </c>
      <c r="Z947" s="93">
        <f>IF('Net zero activities &amp; levers'!$C$12="Off",('Activity data'!AS22*EF!$H35)*kgtoGg,IF('Net zero activities &amp; levers'!$C$12="PB",('Activity data'!AS22*EF!$H35)*kgtoGg,IF('Net zero activities &amp; levers'!$C$12="MS",('Net zero Activity data'!AS22*EF!$H35)*kgtoGg,"ERROR")))</f>
        <v>9.2889894183865521E-2</v>
      </c>
      <c r="AA947" s="93">
        <f>IF('Net zero activities &amp; levers'!$C$12="Off",('Activity data'!AT22*EF!$H35)*kgtoGg,IF('Net zero activities &amp; levers'!$C$12="PB",('Activity data'!AT22*EF!$H35)*kgtoGg,IF('Net zero activities &amp; levers'!$C$12="MS",('Net zero Activity data'!AT22*EF!$H35)*kgtoGg,"ERROR")))</f>
        <v>9.4268613134791082E-2</v>
      </c>
      <c r="AB947" s="93">
        <f>IF('Net zero activities &amp; levers'!$C$12="Off",('Activity data'!AU22*EF!$H35)*kgtoGg,IF('Net zero activities &amp; levers'!$C$12="PB",('Activity data'!AU22*EF!$H35)*kgtoGg,IF('Net zero activities &amp; levers'!$C$12="MS",('Net zero Activity data'!AU22*EF!$H35)*kgtoGg,"ERROR")))</f>
        <v>9.6828423572232161E-2</v>
      </c>
      <c r="AC947" s="93">
        <f>IF('Net zero activities &amp; levers'!$C$12="Off",('Activity data'!AV22*EF!$H35)*kgtoGg,IF('Net zero activities &amp; levers'!$C$12="PB",('Activity data'!AV22*EF!$H35)*kgtoGg,IF('Net zero activities &amp; levers'!$C$12="MS",('Net zero Activity data'!AV22*EF!$H35)*kgtoGg,"ERROR")))</f>
        <v>9.8932045967406068E-2</v>
      </c>
      <c r="AD947" s="93">
        <f>IF('Net zero activities &amp; levers'!$C$12="Off",('Activity data'!AW22*EF!$H35)*kgtoGg,IF('Net zero activities &amp; levers'!$C$12="PB",('Activity data'!AW22*EF!$H35)*kgtoGg,IF('Net zero activities &amp; levers'!$C$12="MS",('Net zero Activity data'!AW22*EF!$H35)*kgtoGg,"ERROR")))</f>
        <v>0.10181745443562475</v>
      </c>
      <c r="AE947" s="93">
        <f>IF('Net zero activities &amp; levers'!$C$12="Off",('Activity data'!AX22*EF!$H35)*kgtoGg,IF('Net zero activities &amp; levers'!$C$12="PB",('Activity data'!AX22*EF!$H35)*kgtoGg,IF('Net zero activities &amp; levers'!$C$12="MS",('Net zero Activity data'!AX22*EF!$H35)*kgtoGg,"ERROR")))</f>
        <v>0.10490582605662462</v>
      </c>
      <c r="AF947" s="93">
        <f>IF('Net zero activities &amp; levers'!$C$12="Off",('Activity data'!AY22*EF!$H35)*kgtoGg,IF('Net zero activities &amp; levers'!$C$12="PB",('Activity data'!AY22*EF!$H35)*kgtoGg,IF('Net zero activities &amp; levers'!$C$12="MS",('Net zero Activity data'!AY22*EF!$H35)*kgtoGg,"ERROR")))</f>
        <v>0.10887597838256992</v>
      </c>
      <c r="AG947" s="93">
        <f>IF('Net zero activities &amp; levers'!$C$12="Off",('Activity data'!AZ22*EF!$H35)*kgtoGg,IF('Net zero activities &amp; levers'!$C$12="PB",('Activity data'!AZ22*EF!$H35)*kgtoGg,IF('Net zero activities &amp; levers'!$C$12="MS",('Net zero Activity data'!AZ22*EF!$H35)*kgtoGg,"ERROR")))</f>
        <v>0.11329847945363954</v>
      </c>
      <c r="AH947" s="93">
        <f>IF('Net zero activities &amp; levers'!$C$12="Off",('Activity data'!BA22*EF!$H35)*kgtoGg,IF('Net zero activities &amp; levers'!$C$12="PB",('Activity data'!BA22*EF!$H35)*kgtoGg,IF('Net zero activities &amp; levers'!$C$12="MS",('Net zero Activity data'!BA22*EF!$H35)*kgtoGg,"ERROR")))</f>
        <v>0.11645918914369628</v>
      </c>
      <c r="AI947" s="93">
        <f>IF('Net zero activities &amp; levers'!$C$12="Off",('Activity data'!BB22*EF!$H35)*kgtoGg,IF('Net zero activities &amp; levers'!$C$12="PB",('Activity data'!BB22*EF!$H35)*kgtoGg,IF('Net zero activities &amp; levers'!$C$12="MS",('Net zero Activity data'!BB22*EF!$H35)*kgtoGg,"ERROR")))</f>
        <v>0.11963417121827559</v>
      </c>
      <c r="AJ947" s="93">
        <f>IF('Net zero activities &amp; levers'!$C$12="Off",('Activity data'!BC22*EF!$H35)*kgtoGg,IF('Net zero activities &amp; levers'!$C$12="PB",('Activity data'!BC22*EF!$H35)*kgtoGg,IF('Net zero activities &amp; levers'!$C$12="MS",('Net zero Activity data'!BC22*EF!$H35)*kgtoGg,"ERROR")))</f>
        <v>0.12328518675827312</v>
      </c>
      <c r="AK947" s="93">
        <f>IF('Net zero activities &amp; levers'!$C$12="Off",('Activity data'!BD22*EF!$H35)*kgtoGg,IF('Net zero activities &amp; levers'!$C$12="PB",('Activity data'!BD22*EF!$H35)*kgtoGg,IF('Net zero activities &amp; levers'!$C$12="MS",('Net zero Activity data'!BD22*EF!$H35)*kgtoGg,"ERROR")))</f>
        <v>0.12691746957654246</v>
      </c>
      <c r="AL947" s="93">
        <f>IF('Net zero activities &amp; levers'!$C$12="Off",('Activity data'!BE22*EF!$H35)*kgtoGg,IF('Net zero activities &amp; levers'!$C$12="PB",('Activity data'!BE22*EF!$H35)*kgtoGg,IF('Net zero activities &amp; levers'!$C$12="MS",('Net zero Activity data'!BE22*EF!$H35)*kgtoGg,"ERROR")))</f>
        <v>0.13106628968708986</v>
      </c>
      <c r="AM947" s="93">
        <f>IF('Net zero activities &amp; levers'!$C$12="Off",('Activity data'!BF22*EF!$H35)*kgtoGg,IF('Net zero activities &amp; levers'!$C$12="PB",('Activity data'!BF22*EF!$H35)*kgtoGg,IF('Net zero activities &amp; levers'!$C$12="MS",('Net zero Activity data'!BF22*EF!$H35)*kgtoGg,"ERROR")))</f>
        <v>0.13507534570201363</v>
      </c>
      <c r="AN947" s="93">
        <f>IF('Net zero activities &amp; levers'!$C$12="Off",('Activity data'!BG22*EF!$H35)*kgtoGg,IF('Net zero activities &amp; levers'!$C$12="PB",('Activity data'!BG22*EF!$H35)*kgtoGg,IF('Net zero activities &amp; levers'!$C$12="MS",('Net zero Activity data'!BG22*EF!$H35)*kgtoGg,"ERROR")))</f>
        <v>0.13990311517447362</v>
      </c>
      <c r="AO947" s="93">
        <f>IF('Net zero activities &amp; levers'!$C$12="Off",('Activity data'!BH22*EF!$H35)*kgtoGg,IF('Net zero activities &amp; levers'!$C$12="PB",('Activity data'!BH22*EF!$H35)*kgtoGg,IF('Net zero activities &amp; levers'!$C$12="MS",('Net zero Activity data'!BH22*EF!$H35)*kgtoGg,"ERROR")))</f>
        <v>0.14480389480832806</v>
      </c>
      <c r="AP947" s="93">
        <f>IF('Net zero activities &amp; levers'!$C$12="Off",('Activity data'!BI22*EF!$H35)*kgtoGg,IF('Net zero activities &amp; levers'!$C$12="PB",('Activity data'!BI22*EF!$H35)*kgtoGg,IF('Net zero activities &amp; levers'!$C$12="MS",('Net zero Activity data'!BI22*EF!$H35)*kgtoGg,"ERROR")))</f>
        <v>0.1498753531153536</v>
      </c>
      <c r="AQ947" s="93">
        <f>IF('Net zero activities &amp; levers'!$C$12="Off",('Activity data'!BJ22*EF!$H35)*kgtoGg,IF('Net zero activities &amp; levers'!$C$12="PB",('Activity data'!BJ22*EF!$H35)*kgtoGg,IF('Net zero activities &amp; levers'!$C$12="MS",('Net zero Activity data'!BJ22*EF!$H35)*kgtoGg,"ERROR")))</f>
        <v>0.15514896752349511</v>
      </c>
      <c r="AR947" s="93">
        <f>IF('Net zero activities &amp; levers'!$C$12="Off",('Activity data'!BK22*EF!$H35)*kgtoGg,IF('Net zero activities &amp; levers'!$C$12="PB",('Activity data'!BK22*EF!$H35)*kgtoGg,IF('Net zero activities &amp; levers'!$C$12="MS",('Net zero Activity data'!BK22*EF!$H35)*kgtoGg,"ERROR")))</f>
        <v>0.1606846867113981</v>
      </c>
      <c r="AS947" s="93">
        <f>IF('Net zero activities &amp; levers'!$C$12="Off",('Activity data'!BL22*EF!$H35)*kgtoGg,IF('Net zero activities &amp; levers'!$C$12="PB",('Activity data'!BL22*EF!$H35)*kgtoGg,IF('Net zero activities &amp; levers'!$C$12="MS",('Net zero Activity data'!BL22*EF!$H35)*kgtoGg,"ERROR")))</f>
        <v>0.16678708844399262</v>
      </c>
      <c r="AT947" s="93">
        <f>IF('Net zero activities &amp; levers'!$C$12="Off",('Activity data'!BM22*EF!$H35)*kgtoGg,IF('Net zero activities &amp; levers'!$C$12="PB",('Activity data'!BM22*EF!$H35)*kgtoGg,IF('Net zero activities &amp; levers'!$C$12="MS",('Net zero Activity data'!BM22*EF!$H35)*kgtoGg,"ERROR")))</f>
        <v>0.16994658916730698</v>
      </c>
      <c r="AU947" s="93">
        <f>IF('Net zero activities &amp; levers'!$C$12="Off",('Activity data'!BN22*EF!$H35)*kgtoGg,IF('Net zero activities &amp; levers'!$C$12="PB",('Activity data'!BN22*EF!$H35)*kgtoGg,IF('Net zero activities &amp; levers'!$C$12="MS",('Net zero Activity data'!BN22*EF!$H35)*kgtoGg,"ERROR")))</f>
        <v>0.17267076948746343</v>
      </c>
      <c r="AV947" s="93">
        <f>IF('Net zero activities &amp; levers'!$C$12="Off",('Activity data'!BO22*EF!$H35)*kgtoGg,IF('Net zero activities &amp; levers'!$C$12="PB",('Activity data'!BO22*EF!$H35)*kgtoGg,IF('Net zero activities &amp; levers'!$C$12="MS",('Net zero Activity data'!BO22*EF!$H35)*kgtoGg,"ERROR")))</f>
        <v>0.175480950973742</v>
      </c>
      <c r="AW947" s="93">
        <f>IF('Net zero activities &amp; levers'!$C$12="Off",('Activity data'!BP22*EF!$H35)*kgtoGg,IF('Net zero activities &amp; levers'!$C$12="PB",('Activity data'!BP22*EF!$H35)*kgtoGg,IF('Net zero activities &amp; levers'!$C$12="MS",('Net zero Activity data'!BP22*EF!$H35)*kgtoGg,"ERROR")))</f>
        <v>0.17819216253043912</v>
      </c>
      <c r="AY947" s="79"/>
      <c r="AZ947" s="79"/>
    </row>
    <row r="948" spans="1:52" x14ac:dyDescent="0.25">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5.9641811308270655E-2</v>
      </c>
      <c r="T948" s="27">
        <f t="shared" si="335"/>
        <v>6.043426420562531E-2</v>
      </c>
      <c r="U948" s="27">
        <f t="shared" si="335"/>
        <v>6.1081376578117977E-2</v>
      </c>
      <c r="V948" s="27">
        <f t="shared" si="335"/>
        <v>6.1685332936175313E-2</v>
      </c>
      <c r="W948" s="27">
        <f t="shared" si="335"/>
        <v>6.2340744626146333E-2</v>
      </c>
      <c r="X948" s="27">
        <f t="shared" si="335"/>
        <v>6.2969755029274155E-2</v>
      </c>
      <c r="Y948" s="27">
        <f t="shared" si="335"/>
        <v>6.3507819898305687E-2</v>
      </c>
      <c r="Z948" s="27">
        <f t="shared" si="335"/>
        <v>6.4028778067066902E-2</v>
      </c>
      <c r="AA948" s="27">
        <f t="shared" ref="L948:AW950" si="336">AA1411</f>
        <v>6.4546721745703667E-2</v>
      </c>
      <c r="AB948" s="27">
        <f t="shared" si="336"/>
        <v>6.521919950445268E-2</v>
      </c>
      <c r="AC948" s="27">
        <f t="shared" si="336"/>
        <v>6.5796692253485931E-2</v>
      </c>
      <c r="AD948" s="27">
        <f t="shared" si="336"/>
        <v>6.6490173416900639E-2</v>
      </c>
      <c r="AE948" s="27">
        <f t="shared" si="336"/>
        <v>6.7211267136014843E-2</v>
      </c>
      <c r="AF948" s="27">
        <f t="shared" si="336"/>
        <v>6.8064295031581748E-2</v>
      </c>
      <c r="AG948" s="27">
        <f t="shared" si="336"/>
        <v>6.8983586692724724E-2</v>
      </c>
      <c r="AH948" s="27">
        <f t="shared" si="336"/>
        <v>6.9703775564882359E-2</v>
      </c>
      <c r="AI948" s="27">
        <f t="shared" si="336"/>
        <v>7.042381859394542E-2</v>
      </c>
      <c r="AJ948" s="27">
        <f t="shared" si="336"/>
        <v>7.1215265502280342E-2</v>
      </c>
      <c r="AK948" s="27">
        <f t="shared" si="336"/>
        <v>7.2001113642181966E-2</v>
      </c>
      <c r="AL948" s="27">
        <f t="shared" si="336"/>
        <v>7.2864774434639193E-2</v>
      </c>
      <c r="AM948" s="27">
        <f t="shared" si="336"/>
        <v>7.3703564093754587E-2</v>
      </c>
      <c r="AN948" s="27">
        <f t="shared" si="336"/>
        <v>7.4668573445140565E-2</v>
      </c>
      <c r="AO948" s="27">
        <f t="shared" si="336"/>
        <v>7.5642882394362801E-2</v>
      </c>
      <c r="AP948" s="27">
        <f t="shared" si="336"/>
        <v>7.6641726328613172E-2</v>
      </c>
      <c r="AQ948" s="27">
        <f t="shared" si="336"/>
        <v>7.7670012007843584E-2</v>
      </c>
      <c r="AR948" s="27">
        <f t="shared" si="336"/>
        <v>7.8737223391678227E-2</v>
      </c>
      <c r="AS948" s="27">
        <f t="shared" si="336"/>
        <v>7.9892742991883328E-2</v>
      </c>
      <c r="AT948" s="27">
        <f t="shared" si="336"/>
        <v>8.0576963713516872E-2</v>
      </c>
      <c r="AU948" s="27">
        <f t="shared" si="336"/>
        <v>8.1187456859738785E-2</v>
      </c>
      <c r="AV948" s="27">
        <f t="shared" si="336"/>
        <v>8.1807117652367575E-2</v>
      </c>
      <c r="AW948" s="27">
        <f t="shared" si="336"/>
        <v>8.2406141624268278E-2</v>
      </c>
      <c r="AY948" s="79"/>
      <c r="AZ948" s="79"/>
    </row>
    <row r="949" spans="1:52" x14ac:dyDescent="0.25">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0.26114955156117181</v>
      </c>
      <c r="T949" s="27">
        <f t="shared" si="336"/>
        <v>0.26461941128269945</v>
      </c>
      <c r="U949" s="27">
        <f t="shared" si="336"/>
        <v>0.2674528783116043</v>
      </c>
      <c r="V949" s="27">
        <f t="shared" si="336"/>
        <v>0.27009738102890052</v>
      </c>
      <c r="W949" s="27">
        <f t="shared" si="336"/>
        <v>0.27296718771601136</v>
      </c>
      <c r="X949" s="27">
        <f t="shared" si="336"/>
        <v>0.2757213928801554</v>
      </c>
      <c r="Y949" s="27">
        <f t="shared" si="336"/>
        <v>0.27807738100620549</v>
      </c>
      <c r="Z949" s="27">
        <f t="shared" si="336"/>
        <v>0.28035846518473473</v>
      </c>
      <c r="AA949" s="27">
        <f t="shared" si="336"/>
        <v>0.28262635001993552</v>
      </c>
      <c r="AB949" s="27">
        <f t="shared" si="336"/>
        <v>0.28557088274420922</v>
      </c>
      <c r="AC949" s="27">
        <f t="shared" si="336"/>
        <v>0.2880995110526347</v>
      </c>
      <c r="AD949" s="27">
        <f t="shared" si="336"/>
        <v>0.29113600995951411</v>
      </c>
      <c r="AE949" s="27">
        <f t="shared" si="336"/>
        <v>0.29429341409009835</v>
      </c>
      <c r="AF949" s="27">
        <f t="shared" si="336"/>
        <v>0.29802850944535247</v>
      </c>
      <c r="AG949" s="27">
        <f t="shared" si="336"/>
        <v>0.30205374945391877</v>
      </c>
      <c r="AH949" s="27">
        <f t="shared" si="336"/>
        <v>0.30520719159254189</v>
      </c>
      <c r="AI949" s="27">
        <f t="shared" si="336"/>
        <v>0.30835999513790457</v>
      </c>
      <c r="AJ949" s="27">
        <f t="shared" si="336"/>
        <v>0.3118254500035833</v>
      </c>
      <c r="AK949" s="27">
        <f t="shared" si="336"/>
        <v>0.31526638992188577</v>
      </c>
      <c r="AL949" s="27">
        <f t="shared" si="336"/>
        <v>0.31904804282114807</v>
      </c>
      <c r="AM949" s="27">
        <f t="shared" si="336"/>
        <v>0.32272079417673527</v>
      </c>
      <c r="AN949" s="27">
        <f t="shared" si="336"/>
        <v>0.32694621513292005</v>
      </c>
      <c r="AO949" s="27">
        <f t="shared" si="336"/>
        <v>0.33121235560702972</v>
      </c>
      <c r="AP949" s="27">
        <f t="shared" si="336"/>
        <v>0.3355859257550059</v>
      </c>
      <c r="AQ949" s="27">
        <f t="shared" si="336"/>
        <v>0.34008841047365079</v>
      </c>
      <c r="AR949" s="27">
        <f t="shared" si="336"/>
        <v>0.34476133653333862</v>
      </c>
      <c r="AS949" s="27">
        <f t="shared" si="336"/>
        <v>0.34982093178697676</v>
      </c>
      <c r="AT949" s="27">
        <f t="shared" si="336"/>
        <v>0.35281688262589234</v>
      </c>
      <c r="AU949" s="27">
        <f t="shared" si="336"/>
        <v>0.35549000753390314</v>
      </c>
      <c r="AV949" s="27">
        <f t="shared" si="336"/>
        <v>0.35820327419307002</v>
      </c>
      <c r="AW949" s="27">
        <f t="shared" si="336"/>
        <v>0.36082617980584042</v>
      </c>
      <c r="AY949" s="79"/>
      <c r="AZ949" s="79"/>
    </row>
    <row r="950" spans="1:52" x14ac:dyDescent="0.25">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1.1619612942227023E-2</v>
      </c>
      <c r="T950" s="27">
        <f t="shared" si="336"/>
        <v>1.177400121012543E-2</v>
      </c>
      <c r="U950" s="27">
        <f t="shared" si="336"/>
        <v>1.190007376113544E-2</v>
      </c>
      <c r="V950" s="27">
        <f t="shared" si="336"/>
        <v>1.2017738516123354E-2</v>
      </c>
      <c r="W950" s="27">
        <f t="shared" si="336"/>
        <v>1.2145427967335877E-2</v>
      </c>
      <c r="X950" s="27">
        <f t="shared" si="336"/>
        <v>1.2267973833409636E-2</v>
      </c>
      <c r="Y950" s="27">
        <f t="shared" si="336"/>
        <v>1.2372801392781385E-2</v>
      </c>
      <c r="Z950" s="27">
        <f t="shared" si="336"/>
        <v>1.2474296168800325E-2</v>
      </c>
      <c r="AA950" s="27">
        <f t="shared" si="336"/>
        <v>1.2575203651983986E-2</v>
      </c>
      <c r="AB950" s="27">
        <f t="shared" si="336"/>
        <v>1.2706217970588964E-2</v>
      </c>
      <c r="AC950" s="27">
        <f t="shared" si="336"/>
        <v>1.281872699862679E-2</v>
      </c>
      <c r="AD950" s="27">
        <f t="shared" si="336"/>
        <v>1.2953833269292428E-2</v>
      </c>
      <c r="AE950" s="27">
        <f t="shared" si="336"/>
        <v>1.3094319108461041E-2</v>
      </c>
      <c r="AF950" s="27">
        <f t="shared" si="336"/>
        <v>1.3260508795829495E-2</v>
      </c>
      <c r="AG950" s="27">
        <f t="shared" si="336"/>
        <v>1.3439608206950445E-2</v>
      </c>
      <c r="AH950" s="27">
        <f t="shared" si="336"/>
        <v>1.3579917760872567E-2</v>
      </c>
      <c r="AI950" s="27">
        <f t="shared" si="336"/>
        <v>1.3720198901165522E-2</v>
      </c>
      <c r="AJ950" s="27">
        <f t="shared" si="336"/>
        <v>1.3874391178989566E-2</v>
      </c>
      <c r="AK950" s="27">
        <f t="shared" si="336"/>
        <v>1.4027492686417455E-2</v>
      </c>
      <c r="AL950" s="27">
        <f t="shared" si="336"/>
        <v>1.4195753909569451E-2</v>
      </c>
      <c r="AM950" s="27">
        <f t="shared" si="336"/>
        <v>1.4359169657097425E-2</v>
      </c>
      <c r="AN950" s="27">
        <f t="shared" si="336"/>
        <v>1.4547175938308062E-2</v>
      </c>
      <c r="AO950" s="27">
        <f t="shared" si="336"/>
        <v>1.4736993997615399E-2</v>
      </c>
      <c r="AP950" s="27">
        <f t="shared" si="336"/>
        <v>1.4931592043031754E-2</v>
      </c>
      <c r="AQ950" s="27">
        <f t="shared" si="336"/>
        <v>1.5131926025595346E-2</v>
      </c>
      <c r="AR950" s="27">
        <f t="shared" si="336"/>
        <v>1.5339843641369999E-2</v>
      </c>
      <c r="AS950" s="27">
        <f t="shared" si="336"/>
        <v>1.5564965752972906E-2</v>
      </c>
      <c r="AT950" s="27">
        <f t="shared" si="336"/>
        <v>1.5698267874052697E-2</v>
      </c>
      <c r="AU950" s="27">
        <f t="shared" si="336"/>
        <v>1.5817206147511829E-2</v>
      </c>
      <c r="AV950" s="27">
        <f t="shared" si="336"/>
        <v>1.5937930491858186E-2</v>
      </c>
      <c r="AW950" s="27">
        <f t="shared" si="336"/>
        <v>1.6054634303226775E-2</v>
      </c>
      <c r="AY950" s="79"/>
      <c r="AZ950" s="79"/>
    </row>
    <row r="951" spans="1:52" x14ac:dyDescent="0.25">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0.41647291639602518</v>
      </c>
      <c r="T951" s="93">
        <f>IF('Net zero activities &amp; levers'!$C$12="Off",('Activity data'!AM8*EF!$H39*EF!$H57)*NtoN2O*kgtoGg,('Net zero Activity data'!AM8*EF!$H39*EF!$H57)*NtoN2O*kgtoGg)</f>
        <v>0.42451313630685894</v>
      </c>
      <c r="U951" s="93">
        <f>IF('Net zero activities &amp; levers'!$C$12="Off",('Activity data'!AN8*EF!$H39*EF!$H57)*NtoN2O*kgtoGg,('Net zero Activity data'!AN8*EF!$H39*EF!$H57)*NtoN2O*kgtoGg)</f>
        <v>0.4286991163276202</v>
      </c>
      <c r="V951" s="93">
        <f>IF('Net zero activities &amp; levers'!$C$12="Off",('Activity data'!AO8*EF!$H39*EF!$H57)*NtoN2O*kgtoGg,('Net zero Activity data'!AO8*EF!$H39*EF!$H57)*NtoN2O*kgtoGg)</f>
        <v>0.43157432624643138</v>
      </c>
      <c r="W951" s="93">
        <f>IF('Net zero activities &amp; levers'!$C$12="Off",('Activity data'!AP8*EF!$H39*EF!$H57)*NtoN2O*kgtoGg,('Net zero Activity data'!AP8*EF!$H39*EF!$H57)*NtoN2O*kgtoGg)</f>
        <v>0.43515982036417711</v>
      </c>
      <c r="X951" s="93">
        <f>IF('Net zero activities &amp; levers'!$C$12="Off",('Activity data'!AQ8*EF!$H39*EF!$H57)*NtoN2O*kgtoGg,('Net zero Activity data'!AQ8*EF!$H39*EF!$H57)*NtoN2O*kgtoGg)</f>
        <v>0.43781914980719577</v>
      </c>
      <c r="Y951" s="93">
        <f>IF('Net zero activities &amp; levers'!$C$12="Off",('Activity data'!AR8*EF!$H39*EF!$H57)*NtoN2O*kgtoGg,('Net zero Activity data'!AR8*EF!$H39*EF!$H57)*NtoN2O*kgtoGg)</f>
        <v>0.4387616341293572</v>
      </c>
      <c r="Z951" s="93">
        <f>IF('Net zero activities &amp; levers'!$C$12="Off",('Activity data'!AS8*EF!$H39*EF!$H57)*NtoN2O*kgtoGg,('Net zero Activity data'!AS8*EF!$H39*EF!$H57)*NtoN2O*kgtoGg)</f>
        <v>0.43955846787949271</v>
      </c>
      <c r="AA951" s="93">
        <f>IF('Net zero activities &amp; levers'!$C$12="Off",('Activity data'!AT8*EF!$H39*EF!$H57)*NtoN2O*kgtoGg,('Net zero Activity data'!AT8*EF!$H39*EF!$H57)*NtoN2O*kgtoGg)</f>
        <v>0.44050931708898167</v>
      </c>
      <c r="AB951" s="93">
        <f>IF('Net zero activities &amp; levers'!$C$12="Off",('Activity data'!AU8*EF!$H39*EF!$H57)*NtoN2O*kgtoGg,('Net zero Activity data'!AU8*EF!$H39*EF!$H57)*NtoN2O*kgtoGg)</f>
        <v>0.44468815973711034</v>
      </c>
      <c r="AC951" s="93">
        <f>IF('Net zero activities &amp; levers'!$C$12="Off",('Activity data'!AV8*EF!$H39*EF!$H57)*NtoN2O*kgtoGg,('Net zero Activity data'!AV8*EF!$H39*EF!$H57)*NtoN2O*kgtoGg)</f>
        <v>0.44717916776077588</v>
      </c>
      <c r="AD951" s="93">
        <f>IF('Net zero activities &amp; levers'!$C$12="Off",('Activity data'!AW8*EF!$H39*EF!$H57)*NtoN2O*kgtoGg,('Net zero Activity data'!AW8*EF!$H39*EF!$H57)*NtoN2O*kgtoGg)</f>
        <v>0.44795787394049319</v>
      </c>
      <c r="AE951" s="93">
        <f>IF('Net zero activities &amp; levers'!$C$12="Off",('Activity data'!AX8*EF!$H39*EF!$H57)*NtoN2O*kgtoGg,('Net zero Activity data'!AX8*EF!$H39*EF!$H57)*NtoN2O*kgtoGg)</f>
        <v>0.44893794812886795</v>
      </c>
      <c r="AF951" s="93">
        <f>IF('Net zero activities &amp; levers'!$C$12="Off",('Activity data'!AY8*EF!$H39*EF!$H57)*NtoN2O*kgtoGg,('Net zero Activity data'!AY8*EF!$H39*EF!$H57)*NtoN2O*kgtoGg)</f>
        <v>0.45195950346387948</v>
      </c>
      <c r="AG951" s="93">
        <f>IF('Net zero activities &amp; levers'!$C$12="Off",('Activity data'!AZ8*EF!$H39*EF!$H57)*NtoN2O*kgtoGg,('Net zero Activity data'!AZ8*EF!$H39*EF!$H57)*NtoN2O*kgtoGg)</f>
        <v>0.45571709675818911</v>
      </c>
      <c r="AH951" s="93">
        <f>IF('Net zero activities &amp; levers'!$C$12="Off",('Activity data'!BA8*EF!$H39*EF!$H57)*NtoN2O*kgtoGg,('Net zero Activity data'!BA8*EF!$H39*EF!$H57)*NtoN2O*kgtoGg)</f>
        <v>0.45560947851100364</v>
      </c>
      <c r="AI951" s="93">
        <f>IF('Net zero activities &amp; levers'!$C$12="Off",('Activity data'!BB8*EF!$H39*EF!$H57)*NtoN2O*kgtoGg,('Net zero Activity data'!BB8*EF!$H39*EF!$H57)*NtoN2O*kgtoGg)</f>
        <v>0.45517080807564986</v>
      </c>
      <c r="AJ951" s="93">
        <f>IF('Net zero activities &amp; levers'!$C$12="Off",('Activity data'!BC8*EF!$H39*EF!$H57)*NtoN2O*kgtoGg,('Net zero Activity data'!BC8*EF!$H39*EF!$H57)*NtoN2O*kgtoGg)</f>
        <v>0.45557129458330387</v>
      </c>
      <c r="AK951" s="93">
        <f>IF('Net zero activities &amp; levers'!$C$12="Off",('Activity data'!BD8*EF!$H39*EF!$H57)*NtoN2O*kgtoGg,('Net zero Activity data'!BD8*EF!$H39*EF!$H57)*NtoN2O*kgtoGg)</f>
        <v>0.45551103520168579</v>
      </c>
      <c r="AL951" s="93">
        <f>IF('Net zero activities &amp; levers'!$C$12="Off",('Activity data'!BE8*EF!$H39*EF!$H57)*NtoN2O*kgtoGg,('Net zero Activity data'!BE8*EF!$H39*EF!$H57)*NtoN2O*kgtoGg)</f>
        <v>0.45629339680693076</v>
      </c>
      <c r="AM951" s="93">
        <f>IF('Net zero activities &amp; levers'!$C$12="Off",('Activity data'!BF8*EF!$H39*EF!$H57)*NtoN2O*kgtoGg,('Net zero Activity data'!BF8*EF!$H39*EF!$H57)*NtoN2O*kgtoGg)</f>
        <v>0.4562855211456151</v>
      </c>
      <c r="AN951" s="93">
        <f>IF('Net zero activities &amp; levers'!$C$12="Off",('Activity data'!BG8*EF!$H39*EF!$H57)*NtoN2O*kgtoGg,('Net zero Activity data'!BG8*EF!$H39*EF!$H57)*NtoN2O*kgtoGg)</f>
        <v>0.46007027411432189</v>
      </c>
      <c r="AO951" s="93">
        <f>IF('Net zero activities &amp; levers'!$C$12="Off",('Activity data'!BH8*EF!$H39*EF!$H57)*NtoN2O*kgtoGg,('Net zero Activity data'!BH8*EF!$H39*EF!$H57)*NtoN2O*kgtoGg)</f>
        <v>0.46360970707427518</v>
      </c>
      <c r="AP951" s="93">
        <f>IF('Net zero activities &amp; levers'!$C$12="Off",('Activity data'!BI8*EF!$H39*EF!$H57)*NtoN2O*kgtoGg,('Net zero Activity data'!BI8*EF!$H39*EF!$H57)*NtoN2O*kgtoGg)</f>
        <v>0.46711770616793746</v>
      </c>
      <c r="AQ951" s="93">
        <f>IF('Net zero activities &amp; levers'!$C$12="Off",('Activity data'!BJ8*EF!$H39*EF!$H57)*NtoN2O*kgtoGg,('Net zero Activity data'!BJ8*EF!$H39*EF!$H57)*NtoN2O*kgtoGg)</f>
        <v>0.47064653123907496</v>
      </c>
      <c r="AR951" s="93">
        <f>IF('Net zero activities &amp; levers'!$C$12="Off",('Activity data'!BK8*EF!$H39*EF!$H57)*NtoN2O*kgtoGg,('Net zero Activity data'!BK8*EF!$H39*EF!$H57)*NtoN2O*kgtoGg)</f>
        <v>0.47430490918472545</v>
      </c>
      <c r="AS951" s="93">
        <f>IF('Net zero activities &amp; levers'!$C$12="Off",('Activity data'!BL8*EF!$H39*EF!$H57)*NtoN2O*kgtoGg,('Net zero Activity data'!BL8*EF!$H39*EF!$H57)*NtoN2O*kgtoGg)</f>
        <v>0.47871314406279569</v>
      </c>
      <c r="AT951" s="93">
        <f>IF('Net zero activities &amp; levers'!$C$12="Off",('Activity data'!BM8*EF!$H39*EF!$H57)*NtoN2O*kgtoGg,('Net zero Activity data'!BM8*EF!$H39*EF!$H57)*NtoN2O*kgtoGg)</f>
        <v>0.47652467640913432</v>
      </c>
      <c r="AU951" s="93">
        <f>IF('Net zero activities &amp; levers'!$C$12="Off",('Activity data'!BN8*EF!$H39*EF!$H57)*NtoN2O*kgtoGg,('Net zero Activity data'!BN8*EF!$H39*EF!$H57)*NtoN2O*kgtoGg)</f>
        <v>0.47320373370283142</v>
      </c>
      <c r="AV951" s="93">
        <f>IF('Net zero activities &amp; levers'!$C$12="Off",('Activity data'!BO8*EF!$H39*EF!$H57)*NtoN2O*kgtoGg,('Net zero Activity data'!BO8*EF!$H39*EF!$H57)*NtoN2O*kgtoGg)</f>
        <v>0.46984529022543825</v>
      </c>
      <c r="AW951" s="93">
        <f>IF('Net zero activities &amp; levers'!$C$12="Off",('Activity data'!BP8*EF!$H39*EF!$H57)*NtoN2O*kgtoGg,('Net zero Activity data'!BP8*EF!$H39*EF!$H57)*NtoN2O*kgtoGg)</f>
        <v>0.46608012511214003</v>
      </c>
      <c r="AY951" s="79"/>
      <c r="AZ951" s="79"/>
    </row>
    <row r="952" spans="1:52" x14ac:dyDescent="0.25">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0.63790918193935475</v>
      </c>
      <c r="T952" s="93">
        <f>IF('Net zero activities &amp; levers'!$C$12="Off",('Activity data'!AM9*EF!$H40*EF!$H58)*NtoN2O*kgtoGg,('Net zero Activity data'!AM9*EF!$H40*EF!$H58)*NtoN2O*kgtoGg)</f>
        <v>0.650224340750439</v>
      </c>
      <c r="U952" s="93">
        <f>IF('Net zero activities &amp; levers'!$C$12="Off",('Activity data'!AN9*EF!$H40*EF!$H58)*NtoN2O*kgtoGg,('Net zero Activity data'!AN9*EF!$H40*EF!$H58)*NtoN2O*kgtoGg)</f>
        <v>0.65663598238554377</v>
      </c>
      <c r="V952" s="93">
        <f>IF('Net zero activities &amp; levers'!$C$12="Off",('Activity data'!AO9*EF!$H40*EF!$H58)*NtoN2O*kgtoGg,('Net zero Activity data'!AO9*EF!$H40*EF!$H58)*NtoN2O*kgtoGg)</f>
        <v>0.66103992495901154</v>
      </c>
      <c r="W952" s="93">
        <f>IF('Net zero activities &amp; levers'!$C$12="Off",('Activity data'!AP9*EF!$H40*EF!$H58)*NtoN2O*kgtoGg,('Net zero Activity data'!AP9*EF!$H40*EF!$H58)*NtoN2O*kgtoGg)</f>
        <v>0.66653180577395654</v>
      </c>
      <c r="X952" s="93">
        <f>IF('Net zero activities &amp; levers'!$C$12="Off",('Activity data'!AQ9*EF!$H40*EF!$H58)*NtoN2O*kgtoGg,('Net zero Activity data'!AQ9*EF!$H40*EF!$H58)*NtoN2O*kgtoGg)</f>
        <v>0.67060508545846376</v>
      </c>
      <c r="Y952" s="93">
        <f>IF('Net zero activities &amp; levers'!$C$12="Off",('Activity data'!AR9*EF!$H40*EF!$H58)*NtoN2O*kgtoGg,('Net zero Activity data'!AR9*EF!$H40*EF!$H58)*NtoN2O*kgtoGg)</f>
        <v>0.672048683299455</v>
      </c>
      <c r="Z952" s="93">
        <f>IF('Net zero activities &amp; levers'!$C$12="Off",('Activity data'!AS9*EF!$H40*EF!$H58)*NtoN2O*kgtoGg,('Net zero Activity data'!AS9*EF!$H40*EF!$H58)*NtoN2O*kgtoGg)</f>
        <v>0.67326918899305277</v>
      </c>
      <c r="AA952" s="93">
        <f>IF('Net zero activities &amp; levers'!$C$12="Off",('Activity data'!AT9*EF!$H40*EF!$H58)*NtoN2O*kgtoGg,('Net zero Activity data'!AT9*EF!$H40*EF!$H58)*NtoN2O*kgtoGg)</f>
        <v>0.67472559928407883</v>
      </c>
      <c r="AB952" s="93">
        <f>IF('Net zero activities &amp; levers'!$C$12="Off",('Activity data'!AU9*EF!$H40*EF!$H58)*NtoN2O*kgtoGg,('Net zero Activity data'!AU9*EF!$H40*EF!$H58)*NtoN2O*kgtoGg)</f>
        <v>0.68112630864638002</v>
      </c>
      <c r="AC952" s="93">
        <f>IF('Net zero activities &amp; levers'!$C$12="Off",('Activity data'!AV9*EF!$H40*EF!$H58)*NtoN2O*kgtoGg,('Net zero Activity data'!AV9*EF!$H40*EF!$H58)*NtoN2O*kgtoGg)</f>
        <v>0.68494177137642187</v>
      </c>
      <c r="AD952" s="93">
        <f>IF('Net zero activities &amp; levers'!$C$12="Off",('Activity data'!AW9*EF!$H40*EF!$H58)*NtoN2O*kgtoGg,('Net zero Activity data'!AW9*EF!$H40*EF!$H58)*NtoN2O*kgtoGg)</f>
        <v>0.68613451117418145</v>
      </c>
      <c r="AE952" s="93">
        <f>IF('Net zero activities &amp; levers'!$C$12="Off",('Activity data'!AX9*EF!$H40*EF!$H58)*NtoN2O*kgtoGg,('Net zero Activity data'!AX9*EF!$H40*EF!$H58)*NtoN2O*kgtoGg)</f>
        <v>0.68763568519806828</v>
      </c>
      <c r="AF952" s="93">
        <f>IF('Net zero activities &amp; levers'!$C$12="Off",('Activity data'!AY9*EF!$H40*EF!$H58)*NtoN2O*kgtoGg,('Net zero Activity data'!AY9*EF!$H40*EF!$H58)*NtoN2O*kgtoGg)</f>
        <v>0.6922637842077739</v>
      </c>
      <c r="AG952" s="93">
        <f>IF('Net zero activities &amp; levers'!$C$12="Off",('Activity data'!AZ9*EF!$H40*EF!$H58)*NtoN2O*kgtoGg,('Net zero Activity data'!AZ9*EF!$H40*EF!$H58)*NtoN2O*kgtoGg)</f>
        <v>0.69801926834627781</v>
      </c>
      <c r="AH952" s="93">
        <f>IF('Net zero activities &amp; levers'!$C$12="Off",('Activity data'!BA9*EF!$H40*EF!$H58)*NtoN2O*kgtoGg,('Net zero Activity data'!BA9*EF!$H40*EF!$H58)*NtoN2O*kgtoGg)</f>
        <v>0.69785443009312609</v>
      </c>
      <c r="AI952" s="93">
        <f>IF('Net zero activities &amp; levers'!$C$12="Off",('Activity data'!BB9*EF!$H40*EF!$H58)*NtoN2O*kgtoGg,('Net zero Activity data'!BB9*EF!$H40*EF!$H58)*NtoN2O*kgtoGg)</f>
        <v>0.69718252109846901</v>
      </c>
      <c r="AJ952" s="93">
        <f>IF('Net zero activities &amp; levers'!$C$12="Off",('Activity data'!BC9*EF!$H40*EF!$H58)*NtoN2O*kgtoGg,('Net zero Activity data'!BC9*EF!$H40*EF!$H58)*NtoN2O*kgtoGg)</f>
        <v>0.69779594398965272</v>
      </c>
      <c r="AK952" s="93">
        <f>IF('Net zero activities &amp; levers'!$C$12="Off",('Activity data'!BD9*EF!$H40*EF!$H58)*NtoN2O*kgtoGg,('Net zero Activity data'!BD9*EF!$H40*EF!$H58)*NtoN2O*kgtoGg)</f>
        <v>0.69770364503978377</v>
      </c>
      <c r="AL952" s="93">
        <f>IF('Net zero activities &amp; levers'!$C$12="Off",('Activity data'!BE9*EF!$H40*EF!$H58)*NtoN2O*kgtoGg,('Net zero Activity data'!BE9*EF!$H40*EF!$H58)*NtoN2O*kgtoGg)</f>
        <v>0.69890198383189894</v>
      </c>
      <c r="AM952" s="93">
        <f>IF('Net zero activities &amp; levers'!$C$12="Off",('Activity data'!BF9*EF!$H40*EF!$H58)*NtoN2O*kgtoGg,('Net zero Activity data'!BF9*EF!$H40*EF!$H58)*NtoN2O*kgtoGg)</f>
        <v>0.69888992072654588</v>
      </c>
      <c r="AN952" s="93">
        <f>IF('Net zero activities &amp; levers'!$C$12="Off",('Activity data'!BG9*EF!$H40*EF!$H58)*NtoN2O*kgtoGg,('Net zero Activity data'!BG9*EF!$H40*EF!$H58)*NtoN2O*kgtoGg)</f>
        <v>0.70468700518284833</v>
      </c>
      <c r="AO952" s="93">
        <f>IF('Net zero activities &amp; levers'!$C$12="Off",('Activity data'!BH9*EF!$H40*EF!$H58)*NtoN2O*kgtoGg,('Net zero Activity data'!BH9*EF!$H40*EF!$H58)*NtoN2O*kgtoGg)</f>
        <v>0.71010833438608023</v>
      </c>
      <c r="AP952" s="93">
        <f>IF('Net zero activities &amp; levers'!$C$12="Off",('Activity data'!BI9*EF!$H40*EF!$H58)*NtoN2O*kgtoGg,('Net zero Activity data'!BI9*EF!$H40*EF!$H58)*NtoN2O*kgtoGg)</f>
        <v>0.71548151651625824</v>
      </c>
      <c r="AQ952" s="93">
        <f>IF('Net zero activities &amp; levers'!$C$12="Off",('Activity data'!BJ9*EF!$H40*EF!$H58)*NtoN2O*kgtoGg,('Net zero Activity data'!BJ9*EF!$H40*EF!$H58)*NtoN2O*kgtoGg)</f>
        <v>0.72088659767691576</v>
      </c>
      <c r="AR952" s="93">
        <f>IF('Net zero activities &amp; levers'!$C$12="Off",('Activity data'!BK9*EF!$H40*EF!$H58)*NtoN2O*kgtoGg,('Net zero Activity data'!BK9*EF!$H40*EF!$H58)*NtoN2O*kgtoGg)</f>
        <v>0.72649011423383802</v>
      </c>
      <c r="AS952" s="93">
        <f>IF('Net zero activities &amp; levers'!$C$12="Off",('Activity data'!BL9*EF!$H40*EF!$H58)*NtoN2O*kgtoGg,('Net zero Activity data'!BL9*EF!$H40*EF!$H58)*NtoN2O*kgtoGg)</f>
        <v>0.73324218236158256</v>
      </c>
      <c r="AT952" s="93">
        <f>IF('Net zero activities &amp; levers'!$C$12="Off",('Activity data'!BM9*EF!$H40*EF!$H58)*NtoN2O*kgtoGg,('Net zero Activity data'!BM9*EF!$H40*EF!$H58)*NtoN2O*kgtoGg)</f>
        <v>0.72989011898438005</v>
      </c>
      <c r="AU952" s="93">
        <f>IF('Net zero activities &amp; levers'!$C$12="Off",('Activity data'!BN9*EF!$H40*EF!$H58)*NtoN2O*kgtoGg,('Net zero Activity data'!BN9*EF!$H40*EF!$H58)*NtoN2O*kgtoGg)</f>
        <v>0.72480345005191393</v>
      </c>
      <c r="AV952" s="93">
        <f>IF('Net zero activities &amp; levers'!$C$12="Off",('Activity data'!BO9*EF!$H40*EF!$H58)*NtoN2O*kgtoGg,('Net zero Activity data'!BO9*EF!$H40*EF!$H58)*NtoN2O*kgtoGg)</f>
        <v>0.71965934140304277</v>
      </c>
      <c r="AW952" s="93">
        <f>IF('Net zero activities &amp; levers'!$C$12="Off",('Activity data'!BP9*EF!$H40*EF!$H58)*NtoN2O*kgtoGg,('Net zero Activity data'!BP9*EF!$H40*EF!$H58)*NtoN2O*kgtoGg)</f>
        <v>0.71389225955273872</v>
      </c>
      <c r="AY952" s="79"/>
      <c r="AZ952" s="79"/>
    </row>
    <row r="953" spans="1:52" x14ac:dyDescent="0.25">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1.0735880393445663</v>
      </c>
      <c r="T953" s="93">
        <f>IF('Net zero activities &amp; levers'!$C$12="Off",('Activity data'!AM10*EF!$H41*EF!$H59)*NtoN2O*kgtoGg,('Net zero Activity data'!AM10*EF!$H41*EF!$H59)*NtoN2O*kgtoGg)</f>
        <v>1.1206791752670291</v>
      </c>
      <c r="U953" s="93">
        <f>IF('Net zero activities &amp; levers'!$C$12="Off",('Activity data'!AN10*EF!$H41*EF!$H59)*NtoN2O*kgtoGg,('Net zero Activity data'!AN10*EF!$H41*EF!$H59)*NtoN2O*kgtoGg)</f>
        <v>1.1586218116882778</v>
      </c>
      <c r="V953" s="93">
        <f>IF('Net zero activities &amp; levers'!$C$12="Off",('Activity data'!AO10*EF!$H41*EF!$H59)*NtoN2O*kgtoGg,('Net zero Activity data'!AO10*EF!$H41*EF!$H59)*NtoN2O*kgtoGg)</f>
        <v>1.193755876753942</v>
      </c>
      <c r="W953" s="93">
        <f>IF('Net zero activities &amp; levers'!$C$12="Off",('Activity data'!AP10*EF!$H41*EF!$H59)*NtoN2O*kgtoGg,('Net zero Activity data'!AP10*EF!$H41*EF!$H59)*NtoN2O*kgtoGg)</f>
        <v>1.2315791498975122</v>
      </c>
      <c r="X953" s="93">
        <f>IF('Net zero activities &amp; levers'!$C$12="Off",('Activity data'!AQ10*EF!$H41*EF!$H59)*NtoN2O*kgtoGg,('Net zero Activity data'!AQ10*EF!$H41*EF!$H59)*NtoN2O*kgtoGg)</f>
        <v>1.2675193224067141</v>
      </c>
      <c r="Y953" s="93">
        <f>IF('Net zero activities &amp; levers'!$C$12="Off",('Activity data'!AR10*EF!$H41*EF!$H59)*NtoN2O*kgtoGg,('Net zero Activity data'!AR10*EF!$H41*EF!$H59)*NtoN2O*kgtoGg)</f>
        <v>1.2990815062418122</v>
      </c>
      <c r="Z953" s="93">
        <f>IF('Net zero activities &amp; levers'!$C$12="Off",('Activity data'!AS10*EF!$H41*EF!$H59)*NtoN2O*kgtoGg,('Net zero Activity data'!AS10*EF!$H41*EF!$H59)*NtoN2O*kgtoGg)</f>
        <v>1.330705924484584</v>
      </c>
      <c r="AA953" s="93">
        <f>IF('Net zero activities &amp; levers'!$C$12="Off",('Activity data'!AT10*EF!$H41*EF!$H59)*NtoN2O*kgtoGg,('Net zero Activity data'!AT10*EF!$H41*EF!$H59)*NtoN2O*kgtoGg)</f>
        <v>1.3633125373913351</v>
      </c>
      <c r="AB953" s="93">
        <f>IF('Net zero activities &amp; levers'!$C$12="Off",('Activity data'!AU10*EF!$H41*EF!$H59)*NtoN2O*kgtoGg,('Net zero Activity data'!AU10*EF!$H41*EF!$H59)*NtoN2O*kgtoGg)</f>
        <v>1.4066784058095376</v>
      </c>
      <c r="AC953" s="93">
        <f>IF('Net zero activities &amp; levers'!$C$12="Off",('Activity data'!AV10*EF!$H41*EF!$H59)*NtoN2O*kgtoGg,('Net zero Activity data'!AV10*EF!$H41*EF!$H59)*NtoN2O*kgtoGg)</f>
        <v>1.4456064067190921</v>
      </c>
      <c r="AD953" s="93">
        <f>IF('Net zero activities &amp; levers'!$C$12="Off",('Activity data'!AW10*EF!$H41*EF!$H59)*NtoN2O*kgtoGg,('Net zero Activity data'!AW10*EF!$H41*EF!$H59)*NtoN2O*kgtoGg)</f>
        <v>1.4961474550120406</v>
      </c>
      <c r="AE953" s="93">
        <f>IF('Net zero activities &amp; levers'!$C$12="Off",('Activity data'!AX10*EF!$H41*EF!$H59)*NtoN2O*kgtoGg,('Net zero Activity data'!AX10*EF!$H41*EF!$H59)*NtoN2O*kgtoGg)</f>
        <v>1.5492410156104657</v>
      </c>
      <c r="AF953" s="93">
        <f>IF('Net zero activities &amp; levers'!$C$12="Off",('Activity data'!AY10*EF!$H41*EF!$H59)*NtoN2O*kgtoGg,('Net zero Activity data'!AY10*EF!$H41*EF!$H59)*NtoN2O*kgtoGg)</f>
        <v>1.6116224355839281</v>
      </c>
      <c r="AG953" s="93">
        <f>IF('Net zero activities &amp; levers'!$C$12="Off",('Activity data'!AZ10*EF!$H41*EF!$H59)*NtoN2O*kgtoGg,('Net zero Activity data'!AZ10*EF!$H41*EF!$H59)*NtoN2O*kgtoGg)</f>
        <v>1.679324833990389</v>
      </c>
      <c r="AH953" s="93">
        <f>IF('Net zero activities &amp; levers'!$C$12="Off",('Activity data'!BA10*EF!$H41*EF!$H59)*NtoN2O*kgtoGg,('Net zero Activity data'!BA10*EF!$H41*EF!$H59)*NtoN2O*kgtoGg)</f>
        <v>1.7352457952977047</v>
      </c>
      <c r="AI953" s="93">
        <f>IF('Net zero activities &amp; levers'!$C$12="Off",('Activity data'!BB10*EF!$H41*EF!$H59)*NtoN2O*kgtoGg,('Net zero Activity data'!BB10*EF!$H41*EF!$H59)*NtoN2O*kgtoGg)</f>
        <v>1.7919814632369884</v>
      </c>
      <c r="AJ953" s="93">
        <f>IF('Net zero activities &amp; levers'!$C$12="Off",('Activity data'!BC10*EF!$H41*EF!$H59)*NtoN2O*kgtoGg,('Net zero Activity data'!BC10*EF!$H41*EF!$H59)*NtoN2O*kgtoGg)</f>
        <v>1.8542876245355222</v>
      </c>
      <c r="AK953" s="93">
        <f>IF('Net zero activities &amp; levers'!$C$12="Off",('Activity data'!BD10*EF!$H41*EF!$H59)*NtoN2O*kgtoGg,('Net zero Activity data'!BD10*EF!$H41*EF!$H59)*NtoN2O*kgtoGg)</f>
        <v>1.9171712808139438</v>
      </c>
      <c r="AL953" s="93">
        <f>IF('Net zero activities &amp; levers'!$C$12="Off",('Activity data'!BE10*EF!$H41*EF!$H59)*NtoN2O*kgtoGg,('Net zero Activity data'!BE10*EF!$H41*EF!$H59)*NtoN2O*kgtoGg)</f>
        <v>1.9862598301241912</v>
      </c>
      <c r="AM953" s="93">
        <f>IF('Net zero activities &amp; levers'!$C$12="Off",('Activity data'!BF10*EF!$H41*EF!$H59)*NtoN2O*kgtoGg,('Net zero Activity data'!BF10*EF!$H41*EF!$H59)*NtoN2O*kgtoGg)</f>
        <v>2.0547366446751507</v>
      </c>
      <c r="AN953" s="93">
        <f>IF('Net zero activities &amp; levers'!$C$12="Off",('Activity data'!BG10*EF!$H41*EF!$H59)*NtoN2O*kgtoGg,('Net zero Activity data'!BG10*EF!$H41*EF!$H59)*NtoN2O*kgtoGg)</f>
        <v>2.1302358375538848</v>
      </c>
      <c r="AO953" s="93">
        <f>IF('Net zero activities &amp; levers'!$C$12="Off",('Activity data'!BH10*EF!$H41*EF!$H59)*NtoN2O*kgtoGg,('Net zero Activity data'!BH10*EF!$H41*EF!$H59)*NtoN2O*kgtoGg)</f>
        <v>2.2074011478677935</v>
      </c>
      <c r="AP953" s="93">
        <f>IF('Net zero activities &amp; levers'!$C$12="Off",('Activity data'!BI10*EF!$H41*EF!$H59)*NtoN2O*kgtoGg,('Net zero Activity data'!BI10*EF!$H41*EF!$H59)*NtoN2O*kgtoGg)</f>
        <v>2.2873197269602517</v>
      </c>
      <c r="AQ953" s="93">
        <f>IF('Net zero activities &amp; levers'!$C$12="Off",('Activity data'!BJ10*EF!$H41*EF!$H59)*NtoN2O*kgtoGg,('Net zero Activity data'!BJ10*EF!$H41*EF!$H59)*NtoN2O*kgtoGg)</f>
        <v>2.3703865568909399</v>
      </c>
      <c r="AR953" s="93">
        <f>IF('Net zero activities &amp; levers'!$C$12="Off",('Activity data'!BK10*EF!$H41*EF!$H59)*NtoN2O*kgtoGg,('Net zero Activity data'!BK10*EF!$H41*EF!$H59)*NtoN2O*kgtoGg)</f>
        <v>2.4573278020022085</v>
      </c>
      <c r="AS953" s="93">
        <f>IF('Net zero activities &amp; levers'!$C$12="Off",('Activity data'!BL10*EF!$H41*EF!$H59)*NtoN2O*kgtoGg,('Net zero Activity data'!BL10*EF!$H41*EF!$H59)*NtoN2O*kgtoGg)</f>
        <v>2.551672114039726</v>
      </c>
      <c r="AT953" s="93">
        <f>IF('Net zero activities &amp; levers'!$C$12="Off",('Activity data'!BM10*EF!$H41*EF!$H59)*NtoN2O*kgtoGg,('Net zero Activity data'!BM10*EF!$H41*EF!$H59)*NtoN2O*kgtoGg)</f>
        <v>2.6136497793637963</v>
      </c>
      <c r="AU953" s="93">
        <f>IF('Net zero activities &amp; levers'!$C$12="Off",('Activity data'!BN10*EF!$H41*EF!$H59)*NtoN2O*kgtoGg,('Net zero Activity data'!BN10*EF!$H41*EF!$H59)*NtoN2O*kgtoGg)</f>
        <v>2.6711405705973985</v>
      </c>
      <c r="AV953" s="93">
        <f>IF('Net zero activities &amp; levers'!$C$12="Off",('Activity data'!BO10*EF!$H41*EF!$H59)*NtoN2O*kgtoGg,('Net zero Activity data'!BO10*EF!$H41*EF!$H59)*NtoN2O*kgtoGg)</f>
        <v>2.7300457042892705</v>
      </c>
      <c r="AW953" s="93">
        <f>IF('Net zero activities &amp; levers'!$C$12="Off",('Activity data'!BP10*EF!$H41*EF!$H59)*NtoN2O*kgtoGg,('Net zero Activity data'!BP10*EF!$H41*EF!$H59)*NtoN2O*kgtoGg)</f>
        <v>2.7882253522868798</v>
      </c>
      <c r="AY953" s="79"/>
      <c r="AZ953" s="79"/>
    </row>
    <row r="954" spans="1:52" x14ac:dyDescent="0.25">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0.11740318150277544</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0.11945208166397166</v>
      </c>
      <c r="T954" s="93">
        <f>IF('Net zero activities &amp; levers'!$C$12="Off",('Activity data'!AM11*EF!$H42*EF!$H60)*NtoN2O*kgtoGg,IF('Net zero activities &amp; levers'!$C$12="PB",('Activity data'!AM11*EF!$H42*EF!$H60)*NtoN2O*kgtoGg,IF('Net zero activities &amp; levers'!$C$12="MS",('Net zero Activity data'!AM11*EF!$H42*EF!$H60)*NtoN2O*kgtoGg,"ERROR")))</f>
        <v>0.11996589244916799</v>
      </c>
      <c r="U954" s="93">
        <f>IF('Net zero activities &amp; levers'!$C$12="Off",('Activity data'!AN11*EF!$H42*EF!$H60)*NtoN2O*kgtoGg,IF('Net zero activities &amp; levers'!$C$12="PB",('Activity data'!AN11*EF!$H42*EF!$H60)*NtoN2O*kgtoGg,IF('Net zero activities &amp; levers'!$C$12="MS",('Net zero Activity data'!AN11*EF!$H42*EF!$H60)*NtoN2O*kgtoGg,"ERROR")))</f>
        <v>0.12053453259501594</v>
      </c>
      <c r="V954" s="93">
        <f>IF('Net zero activities &amp; levers'!$C$12="Off",('Activity data'!AO11*EF!$H42*EF!$H60)*NtoN2O*kgtoGg,IF('Net zero activities &amp; levers'!$C$12="PB",('Activity data'!AO11*EF!$H42*EF!$H60)*NtoN2O*kgtoGg,IF('Net zero activities &amp; levers'!$C$12="MS",('Net zero Activity data'!AO11*EF!$H42*EF!$H60)*NtoN2O*kgtoGg,"ERROR")))</f>
        <v>0.12113119194780692</v>
      </c>
      <c r="W954" s="93">
        <f>IF('Net zero activities &amp; levers'!$C$12="Off",('Activity data'!AP11*EF!$H42*EF!$H60)*NtoN2O*kgtoGg,IF('Net zero activities &amp; levers'!$C$12="PB",('Activity data'!AP11*EF!$H42*EF!$H60)*NtoN2O*kgtoGg,IF('Net zero activities &amp; levers'!$C$12="MS",('Net zero Activity data'!AP11*EF!$H42*EF!$H60)*NtoN2O*kgtoGg,"ERROR")))</f>
        <v>0.12176155038943258</v>
      </c>
      <c r="X954" s="93">
        <f>IF('Net zero activities &amp; levers'!$C$12="Off",('Activity data'!AQ11*EF!$H42*EF!$H60)*NtoN2O*kgtoGg,IF('Net zero activities &amp; levers'!$C$12="PB",('Activity data'!AQ11*EF!$H42*EF!$H60)*NtoN2O*kgtoGg,IF('Net zero activities &amp; levers'!$C$12="MS",('Net zero Activity data'!AQ11*EF!$H42*EF!$H60)*NtoN2O*kgtoGg,"ERROR")))</f>
        <v>0.12242164450013776</v>
      </c>
      <c r="Y954" s="93">
        <f>IF('Net zero activities &amp; levers'!$C$12="Off",('Activity data'!AR11*EF!$H42*EF!$H60)*NtoN2O*kgtoGg,IF('Net zero activities &amp; levers'!$C$12="PB",('Activity data'!AR11*EF!$H42*EF!$H60)*NtoN2O*kgtoGg,IF('Net zero activities &amp; levers'!$C$12="MS",('Net zero Activity data'!AR11*EF!$H42*EF!$H60)*NtoN2O*kgtoGg,"ERROR")))</f>
        <v>0.12303316997803727</v>
      </c>
      <c r="Z954" s="93">
        <f>IF('Net zero activities &amp; levers'!$C$12="Off",('Activity data'!AS11*EF!$H42*EF!$H60)*NtoN2O*kgtoGg,IF('Net zero activities &amp; levers'!$C$12="PB",('Activity data'!AS11*EF!$H42*EF!$H60)*NtoN2O*kgtoGg,IF('Net zero activities &amp; levers'!$C$12="MS",('Net zero Activity data'!AS11*EF!$H42*EF!$H60)*NtoN2O*kgtoGg,"ERROR")))</f>
        <v>0.12359567571233554</v>
      </c>
      <c r="AA954" s="93">
        <f>IF('Net zero activities &amp; levers'!$C$12="Off",('Activity data'!AT11*EF!$H42*EF!$H60)*NtoN2O*kgtoGg,IF('Net zero activities &amp; levers'!$C$12="PB",('Activity data'!AT11*EF!$H42*EF!$H60)*NtoN2O*kgtoGg,IF('Net zero activities &amp; levers'!$C$12="MS",('Net zero Activity data'!AT11*EF!$H42*EF!$H60)*NtoN2O*kgtoGg,"ERROR")))</f>
        <v>0.12410672884634125</v>
      </c>
      <c r="AB954" s="93">
        <f>IF('Net zero activities &amp; levers'!$C$12="Off",('Activity data'!AU11*EF!$H42*EF!$H60)*NtoN2O*kgtoGg,IF('Net zero activities &amp; levers'!$C$12="PB",('Activity data'!AU11*EF!$H42*EF!$H60)*NtoN2O*kgtoGg,IF('Net zero activities &amp; levers'!$C$12="MS",('Net zero Activity data'!AU11*EF!$H42*EF!$H60)*NtoN2O*kgtoGg,"ERROR")))</f>
        <v>0.12456935317880485</v>
      </c>
      <c r="AC954" s="93">
        <f>IF('Net zero activities &amp; levers'!$C$12="Off",('Activity data'!AV11*EF!$H42*EF!$H60)*NtoN2O*kgtoGg,IF('Net zero activities &amp; levers'!$C$12="PB",('Activity data'!AV11*EF!$H42*EF!$H60)*NtoN2O*kgtoGg,IF('Net zero activities &amp; levers'!$C$12="MS",('Net zero Activity data'!AV11*EF!$H42*EF!$H60)*NtoN2O*kgtoGg,"ERROR")))</f>
        <v>0.12497188029607036</v>
      </c>
      <c r="AD954" s="93">
        <f>IF('Net zero activities &amp; levers'!$C$12="Off",('Activity data'!AW11*EF!$H42*EF!$H60)*NtoN2O*kgtoGg,IF('Net zero activities &amp; levers'!$C$12="PB",('Activity data'!AW11*EF!$H42*EF!$H60)*NtoN2O*kgtoGg,IF('Net zero activities &amp; levers'!$C$12="MS",('Net zero Activity data'!AW11*EF!$H42*EF!$H60)*NtoN2O*kgtoGg,"ERROR")))</f>
        <v>0.12536989596586467</v>
      </c>
      <c r="AE954" s="93">
        <f>IF('Net zero activities &amp; levers'!$C$12="Off",('Activity data'!AX11*EF!$H42*EF!$H60)*NtoN2O*kgtoGg,IF('Net zero activities &amp; levers'!$C$12="PB",('Activity data'!AX11*EF!$H42*EF!$H60)*NtoN2O*kgtoGg,IF('Net zero activities &amp; levers'!$C$12="MS",('Net zero Activity data'!AX11*EF!$H42*EF!$H60)*NtoN2O*kgtoGg,"ERROR")))</f>
        <v>0.12575896751332971</v>
      </c>
      <c r="AF954" s="93">
        <f>IF('Net zero activities &amp; levers'!$C$12="Off",('Activity data'!AY11*EF!$H42*EF!$H60)*NtoN2O*kgtoGg,IF('Net zero activities &amp; levers'!$C$12="PB",('Activity data'!AY11*EF!$H42*EF!$H60)*NtoN2O*kgtoGg,IF('Net zero activities &amp; levers'!$C$12="MS",('Net zero Activity data'!AY11*EF!$H42*EF!$H60)*NtoN2O*kgtoGg,"ERROR")))</f>
        <v>0.12614177638163557</v>
      </c>
      <c r="AG954" s="93">
        <f>IF('Net zero activities &amp; levers'!$C$12="Off",('Activity data'!AZ11*EF!$H42*EF!$H60)*NtoN2O*kgtoGg,IF('Net zero activities &amp; levers'!$C$12="PB",('Activity data'!AZ11*EF!$H42*EF!$H60)*NtoN2O*kgtoGg,IF('Net zero activities &amp; levers'!$C$12="MS",('Net zero Activity data'!AZ11*EF!$H42*EF!$H60)*NtoN2O*kgtoGg,"ERROR")))</f>
        <v>0.12651484622650078</v>
      </c>
      <c r="AH954" s="93">
        <f>IF('Net zero activities &amp; levers'!$C$12="Off",('Activity data'!BA11*EF!$H42*EF!$H60)*NtoN2O*kgtoGg,IF('Net zero activities &amp; levers'!$C$12="PB",('Activity data'!BA11*EF!$H42*EF!$H60)*NtoN2O*kgtoGg,IF('Net zero activities &amp; levers'!$C$12="MS",('Net zero Activity data'!BA11*EF!$H42*EF!$H60)*NtoN2O*kgtoGg,"ERROR")))</f>
        <v>0.12686745922982584</v>
      </c>
      <c r="AI954" s="93">
        <f>IF('Net zero activities &amp; levers'!$C$12="Off",('Activity data'!BB11*EF!$H42*EF!$H60)*NtoN2O*kgtoGg,IF('Net zero activities &amp; levers'!$C$12="PB",('Activity data'!BB11*EF!$H42*EF!$H60)*NtoN2O*kgtoGg,IF('Net zero activities &amp; levers'!$C$12="MS",('Net zero Activity data'!BB11*EF!$H42*EF!$H60)*NtoN2O*kgtoGg,"ERROR")))</f>
        <v>0.12721208055263392</v>
      </c>
      <c r="AJ954" s="93">
        <f>IF('Net zero activities &amp; levers'!$C$12="Off",('Activity data'!BC11*EF!$H42*EF!$H60)*NtoN2O*kgtoGg,IF('Net zero activities &amp; levers'!$C$12="PB",('Activity data'!BC11*EF!$H42*EF!$H60)*NtoN2O*kgtoGg,IF('Net zero activities &amp; levers'!$C$12="MS",('Net zero Activity data'!BC11*EF!$H42*EF!$H60)*NtoN2O*kgtoGg,"ERROR")))</f>
        <v>0.12755050797833958</v>
      </c>
      <c r="AK954" s="93">
        <f>IF('Net zero activities &amp; levers'!$C$12="Off",('Activity data'!BD11*EF!$H42*EF!$H60)*NtoN2O*kgtoGg,IF('Net zero activities &amp; levers'!$C$12="PB",('Activity data'!BD11*EF!$H42*EF!$H60)*NtoN2O*kgtoGg,IF('Net zero activities &amp; levers'!$C$12="MS",('Net zero Activity data'!BD11*EF!$H42*EF!$H60)*NtoN2O*kgtoGg,"ERROR")))</f>
        <v>0.12787915025688415</v>
      </c>
      <c r="AL954" s="93">
        <f>IF('Net zero activities &amp; levers'!$C$12="Off",('Activity data'!BE11*EF!$H42*EF!$H60)*NtoN2O*kgtoGg,IF('Net zero activities &amp; levers'!$C$12="PB",('Activity data'!BE11*EF!$H42*EF!$H60)*NtoN2O*kgtoGg,IF('Net zero activities &amp; levers'!$C$12="MS",('Net zero Activity data'!BE11*EF!$H42*EF!$H60)*NtoN2O*kgtoGg,"ERROR")))</f>
        <v>0.12820031427030817</v>
      </c>
      <c r="AM954" s="93">
        <f>IF('Net zero activities &amp; levers'!$C$12="Off",('Activity data'!BF11*EF!$H42*EF!$H60)*NtoN2O*kgtoGg,IF('Net zero activities &amp; levers'!$C$12="PB",('Activity data'!BF11*EF!$H42*EF!$H60)*NtoN2O*kgtoGg,IF('Net zero activities &amp; levers'!$C$12="MS",('Net zero Activity data'!BF11*EF!$H42*EF!$H60)*NtoN2O*kgtoGg,"ERROR")))</f>
        <v>0.12850954378673363</v>
      </c>
      <c r="AN954" s="93">
        <f>IF('Net zero activities &amp; levers'!$C$12="Off",('Activity data'!BG11*EF!$H42*EF!$H60)*NtoN2O*kgtoGg,IF('Net zero activities &amp; levers'!$C$12="PB",('Activity data'!BG11*EF!$H42*EF!$H60)*NtoN2O*kgtoGg,IF('Net zero activities &amp; levers'!$C$12="MS",('Net zero Activity data'!BG11*EF!$H42*EF!$H60)*NtoN2O*kgtoGg,"ERROR")))</f>
        <v>0.12881344298730901</v>
      </c>
      <c r="AO954" s="93">
        <f>IF('Net zero activities &amp; levers'!$C$12="Off",('Activity data'!BH11*EF!$H42*EF!$H60)*NtoN2O*kgtoGg,IF('Net zero activities &amp; levers'!$C$12="PB",('Activity data'!BH11*EF!$H42*EF!$H60)*NtoN2O*kgtoGg,IF('Net zero activities &amp; levers'!$C$12="MS",('Net zero Activity data'!BH11*EF!$H42*EF!$H60)*NtoN2O*kgtoGg,"ERROR")))</f>
        <v>0.12910712424209544</v>
      </c>
      <c r="AP954" s="93">
        <f>IF('Net zero activities &amp; levers'!$C$12="Off",('Activity data'!BI11*EF!$H42*EF!$H60)*NtoN2O*kgtoGg,IF('Net zero activities &amp; levers'!$C$12="PB",('Activity data'!BI11*EF!$H42*EF!$H60)*NtoN2O*kgtoGg,IF('Net zero activities &amp; levers'!$C$12="MS",('Net zero Activity data'!BI11*EF!$H42*EF!$H60)*NtoN2O*kgtoGg,"ERROR")))</f>
        <v>0.12939055437105906</v>
      </c>
      <c r="AQ954" s="93">
        <f>IF('Net zero activities &amp; levers'!$C$12="Off",('Activity data'!BJ11*EF!$H42*EF!$H60)*NtoN2O*kgtoGg,IF('Net zero activities &amp; levers'!$C$12="PB",('Activity data'!BJ11*EF!$H42*EF!$H60)*NtoN2O*kgtoGg,IF('Net zero activities &amp; levers'!$C$12="MS",('Net zero Activity data'!BJ11*EF!$H42*EF!$H60)*NtoN2O*kgtoGg,"ERROR")))</f>
        <v>0.12966334958227196</v>
      </c>
      <c r="AR954" s="93">
        <f>IF('Net zero activities &amp; levers'!$C$12="Off",('Activity data'!BK11*EF!$H42*EF!$H60)*NtoN2O*kgtoGg,IF('Net zero activities &amp; levers'!$C$12="PB",('Activity data'!BK11*EF!$H42*EF!$H60)*NtoN2O*kgtoGg,IF('Net zero activities &amp; levers'!$C$12="MS",('Net zero Activity data'!BK11*EF!$H42*EF!$H60)*NtoN2O*kgtoGg,"ERROR")))</f>
        <v>0.12992531849335337</v>
      </c>
      <c r="AS954" s="93">
        <f>IF('Net zero activities &amp; levers'!$C$12="Off",('Activity data'!BL11*EF!$H42*EF!$H60)*NtoN2O*kgtoGg,IF('Net zero activities &amp; levers'!$C$12="PB",('Activity data'!BL11*EF!$H42*EF!$H60)*NtoN2O*kgtoGg,IF('Net zero activities &amp; levers'!$C$12="MS",('Net zero Activity data'!BL11*EF!$H42*EF!$H60)*NtoN2O*kgtoGg,"ERROR")))</f>
        <v>0.13017961587308713</v>
      </c>
      <c r="AT954" s="93">
        <f>IF('Net zero activities &amp; levers'!$C$12="Off",('Activity data'!BM11*EF!$H42*EF!$H60)*NtoN2O*kgtoGg,IF('Net zero activities &amp; levers'!$C$12="PB",('Activity data'!BM11*EF!$H42*EF!$H60)*NtoN2O*kgtoGg,IF('Net zero activities &amp; levers'!$C$12="MS",('Net zero Activity data'!BM11*EF!$H42*EF!$H60)*NtoN2O*kgtoGg,"ERROR")))</f>
        <v>0.1304053609764971</v>
      </c>
      <c r="AU954" s="93">
        <f>IF('Net zero activities &amp; levers'!$C$12="Off",('Activity data'!BN11*EF!$H42*EF!$H60)*NtoN2O*kgtoGg,IF('Net zero activities &amp; levers'!$C$12="PB",('Activity data'!BN11*EF!$H42*EF!$H60)*NtoN2O*kgtoGg,IF('Net zero activities &amp; levers'!$C$12="MS",('Net zero Activity data'!BN11*EF!$H42*EF!$H60)*NtoN2O*kgtoGg,"ERROR")))</f>
        <v>0.13061661327960919</v>
      </c>
      <c r="AV954" s="93">
        <f>IF('Net zero activities &amp; levers'!$C$12="Off",('Activity data'!BO11*EF!$H42*EF!$H60)*NtoN2O*kgtoGg,IF('Net zero activities &amp; levers'!$C$12="PB",('Activity data'!BO11*EF!$H42*EF!$H60)*NtoN2O*kgtoGg,IF('Net zero activities &amp; levers'!$C$12="MS",('Net zero Activity data'!BO11*EF!$H42*EF!$H60)*NtoN2O*kgtoGg,"ERROR")))</f>
        <v>0.13081596944979548</v>
      </c>
      <c r="AW954" s="93">
        <f>IF('Net zero activities &amp; levers'!$C$12="Off",('Activity data'!BP11*EF!$H42*EF!$H60)*NtoN2O*kgtoGg,IF('Net zero activities &amp; levers'!$C$12="PB",('Activity data'!BP11*EF!$H42*EF!$H60)*NtoN2O*kgtoGg,IF('Net zero activities &amp; levers'!$C$12="MS",('Net zero Activity data'!BP11*EF!$H42*EF!$H60)*NtoN2O*kgtoGg,"ERROR")))</f>
        <v>0.13100193530910495</v>
      </c>
      <c r="AY954" s="79"/>
      <c r="AZ954" s="79"/>
    </row>
    <row r="955" spans="1:52" x14ac:dyDescent="0.25">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6.2665450726748353E-2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6.2780346741822507E-2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6.3875978571495157E-2</v>
      </c>
      <c r="T955" s="93">
        <f>IF('Net zero activities &amp; levers'!$C$12="Off",('Activity data'!AM12*EF!$H43*EF!$H61)*NtoN2O*kgtoGg,IF('Net zero activities &amp; levers'!$C$12="PB",('Activity data'!AM12*EF!$H43*EF!$H61)*NtoN2O*kgtoGg,IF('Net zero activities &amp; levers'!$C$12="MS",('Net zero Activity data'!AM12*EF!$H43*EF!$H61)*NtoN2O*kgtoGg,"ERROR")))</f>
        <v>6.4150734492428599E-2</v>
      </c>
      <c r="U955" s="93">
        <f>IF('Net zero activities &amp; levers'!$C$12="Off",('Activity data'!AN12*EF!$H43*EF!$H61)*NtoN2O*kgtoGg,IF('Net zero activities &amp; levers'!$C$12="PB",('Activity data'!AN12*EF!$H43*EF!$H61)*NtoN2O*kgtoGg,IF('Net zero activities &amp; levers'!$C$12="MS",('Net zero Activity data'!AN12*EF!$H43*EF!$H61)*NtoN2O*kgtoGg,"ERROR")))</f>
        <v>6.4454809944820071E-2</v>
      </c>
      <c r="V955" s="93">
        <f>IF('Net zero activities &amp; levers'!$C$12="Off",('Activity data'!AO12*EF!$H43*EF!$H61)*NtoN2O*kgtoGg,IF('Net zero activities &amp; levers'!$C$12="PB",('Activity data'!AO12*EF!$H43*EF!$H61)*NtoN2O*kgtoGg,IF('Net zero activities &amp; levers'!$C$12="MS",('Net zero Activity data'!AO12*EF!$H43*EF!$H61)*NtoN2O*kgtoGg,"ERROR")))</f>
        <v>6.4773868428376444E-2</v>
      </c>
      <c r="W955" s="93">
        <f>IF('Net zero activities &amp; levers'!$C$12="Off",('Activity data'!AP12*EF!$H43*EF!$H61)*NtoN2O*kgtoGg,IF('Net zero activities &amp; levers'!$C$12="PB",('Activity data'!AP12*EF!$H43*EF!$H61)*NtoN2O*kgtoGg,IF('Net zero activities &amp; levers'!$C$12="MS",('Net zero Activity data'!AP12*EF!$H43*EF!$H61)*NtoN2O*kgtoGg,"ERROR")))</f>
        <v>6.5110947211339046E-2</v>
      </c>
      <c r="X955" s="93">
        <f>IF('Net zero activities &amp; levers'!$C$12="Off",('Activity data'!AQ12*EF!$H43*EF!$H61)*NtoN2O*kgtoGg,IF('Net zero activities &amp; levers'!$C$12="PB",('Activity data'!AQ12*EF!$H43*EF!$H61)*NtoN2O*kgtoGg,IF('Net zero activities &amp; levers'!$C$12="MS",('Net zero Activity data'!AQ12*EF!$H43*EF!$H61)*NtoN2O*kgtoGg,"ERROR")))</f>
        <v>6.5463926888907065E-2</v>
      </c>
      <c r="Y955" s="93">
        <f>IF('Net zero activities &amp; levers'!$C$12="Off",('Activity data'!AR12*EF!$H43*EF!$H61)*NtoN2O*kgtoGg,IF('Net zero activities &amp; levers'!$C$12="PB",('Activity data'!AR12*EF!$H43*EF!$H61)*NtoN2O*kgtoGg,IF('Net zero activities &amp; levers'!$C$12="MS",('Net zero Activity data'!AR12*EF!$H43*EF!$H61)*NtoN2O*kgtoGg,"ERROR")))</f>
        <v>6.5790934905662388E-2</v>
      </c>
      <c r="Z955" s="93">
        <f>IF('Net zero activities &amp; levers'!$C$12="Off",('Activity data'!AS12*EF!$H43*EF!$H61)*NtoN2O*kgtoGg,IF('Net zero activities &amp; levers'!$C$12="PB",('Activity data'!AS12*EF!$H43*EF!$H61)*NtoN2O*kgtoGg,IF('Net zero activities &amp; levers'!$C$12="MS",('Net zero Activity data'!AS12*EF!$H43*EF!$H61)*NtoN2O*kgtoGg,"ERROR")))</f>
        <v>6.6091730033967122E-2</v>
      </c>
      <c r="AA955" s="93">
        <f>IF('Net zero activities &amp; levers'!$C$12="Off",('Activity data'!AT12*EF!$H43*EF!$H61)*NtoN2O*kgtoGg,IF('Net zero activities &amp; levers'!$C$12="PB",('Activity data'!AT12*EF!$H43*EF!$H61)*NtoN2O*kgtoGg,IF('Net zero activities &amp; levers'!$C$12="MS",('Net zero Activity data'!AT12*EF!$H43*EF!$H61)*NtoN2O*kgtoGg,"ERROR")))</f>
        <v>6.6365011324522383E-2</v>
      </c>
      <c r="AB955" s="93">
        <f>IF('Net zero activities &amp; levers'!$C$12="Off",('Activity data'!AU12*EF!$H43*EF!$H61)*NtoN2O*kgtoGg,IF('Net zero activities &amp; levers'!$C$12="PB",('Activity data'!AU12*EF!$H43*EF!$H61)*NtoN2O*kgtoGg,IF('Net zero activities &amp; levers'!$C$12="MS",('Net zero Activity data'!AU12*EF!$H43*EF!$H61)*NtoN2O*kgtoGg,"ERROR")))</f>
        <v>6.6612395727836712E-2</v>
      </c>
      <c r="AC955" s="93">
        <f>IF('Net zero activities &amp; levers'!$C$12="Off",('Activity data'!AV12*EF!$H43*EF!$H61)*NtoN2O*kgtoGg,IF('Net zero activities &amp; levers'!$C$12="PB",('Activity data'!AV12*EF!$H43*EF!$H61)*NtoN2O*kgtoGg,IF('Net zero activities &amp; levers'!$C$12="MS",('Net zero Activity data'!AV12*EF!$H43*EF!$H61)*NtoN2O*kgtoGg,"ERROR")))</f>
        <v>6.6827643659549019E-2</v>
      </c>
      <c r="AD955" s="93">
        <f>IF('Net zero activities &amp; levers'!$C$12="Off",('Activity data'!AW12*EF!$H43*EF!$H61)*NtoN2O*kgtoGg,IF('Net zero activities &amp; levers'!$C$12="PB",('Activity data'!AW12*EF!$H43*EF!$H61)*NtoN2O*kgtoGg,IF('Net zero activities &amp; levers'!$C$12="MS",('Net zero Activity data'!AW12*EF!$H43*EF!$H61)*NtoN2O*kgtoGg,"ERROR")))</f>
        <v>6.7040479133328515E-2</v>
      </c>
      <c r="AE955" s="93">
        <f>IF('Net zero activities &amp; levers'!$C$12="Off",('Activity data'!AX12*EF!$H43*EF!$H61)*NtoN2O*kgtoGg,IF('Net zero activities &amp; levers'!$C$12="PB",('Activity data'!AX12*EF!$H43*EF!$H61)*NtoN2O*kgtoGg,IF('Net zero activities &amp; levers'!$C$12="MS",('Net zero Activity data'!AX12*EF!$H43*EF!$H61)*NtoN2O*kgtoGg,"ERROR")))</f>
        <v>6.7248531814223342E-2</v>
      </c>
      <c r="AF955" s="93">
        <f>IF('Net zero activities &amp; levers'!$C$12="Off",('Activity data'!AY12*EF!$H43*EF!$H61)*NtoN2O*kgtoGg,IF('Net zero activities &amp; levers'!$C$12="PB",('Activity data'!AY12*EF!$H43*EF!$H61)*NtoN2O*kgtoGg,IF('Net zero activities &amp; levers'!$C$12="MS",('Net zero Activity data'!AY12*EF!$H43*EF!$H61)*NtoN2O*kgtoGg,"ERROR")))</f>
        <v>6.7453235581024756E-2</v>
      </c>
      <c r="AG955" s="93">
        <f>IF('Net zero activities &amp; levers'!$C$12="Off",('Activity data'!AZ12*EF!$H43*EF!$H61)*NtoN2O*kgtoGg,IF('Net zero activities &amp; levers'!$C$12="PB",('Activity data'!AZ12*EF!$H43*EF!$H61)*NtoN2O*kgtoGg,IF('Net zero activities &amp; levers'!$C$12="MS",('Net zero Activity data'!AZ12*EF!$H43*EF!$H61)*NtoN2O*kgtoGg,"ERROR")))</f>
        <v>6.7652731488373724E-2</v>
      </c>
      <c r="AH955" s="93">
        <f>IF('Net zero activities &amp; levers'!$C$12="Off",('Activity data'!BA12*EF!$H43*EF!$H61)*NtoN2O*kgtoGg,IF('Net zero activities &amp; levers'!$C$12="PB",('Activity data'!BA12*EF!$H43*EF!$H61)*NtoN2O*kgtoGg,IF('Net zero activities &amp; levers'!$C$12="MS",('Net zero Activity data'!BA12*EF!$H43*EF!$H61)*NtoN2O*kgtoGg,"ERROR")))</f>
        <v>6.7841288274749237E-2</v>
      </c>
      <c r="AI955" s="93">
        <f>IF('Net zero activities &amp; levers'!$C$12="Off",('Activity data'!BB12*EF!$H43*EF!$H61)*NtoN2O*kgtoGg,IF('Net zero activities &amp; levers'!$C$12="PB",('Activity data'!BB12*EF!$H43*EF!$H61)*NtoN2O*kgtoGg,IF('Net zero activities &amp; levers'!$C$12="MS",('Net zero Activity data'!BB12*EF!$H43*EF!$H61)*NtoN2O*kgtoGg,"ERROR")))</f>
        <v>6.8025571578349556E-2</v>
      </c>
      <c r="AJ955" s="93">
        <f>IF('Net zero activities &amp; levers'!$C$12="Off",('Activity data'!BC12*EF!$H43*EF!$H61)*NtoN2O*kgtoGg,IF('Net zero activities &amp; levers'!$C$12="PB",('Activity data'!BC12*EF!$H43*EF!$H61)*NtoN2O*kgtoGg,IF('Net zero activities &amp; levers'!$C$12="MS",('Net zero Activity data'!BC12*EF!$H43*EF!$H61)*NtoN2O*kgtoGg,"ERROR")))</f>
        <v>6.8206542748472723E-2</v>
      </c>
      <c r="AK955" s="93">
        <f>IF('Net zero activities &amp; levers'!$C$12="Off",('Activity data'!BD12*EF!$H43*EF!$H61)*NtoN2O*kgtoGg,IF('Net zero activities &amp; levers'!$C$12="PB",('Activity data'!BD12*EF!$H43*EF!$H61)*NtoN2O*kgtoGg,IF('Net zero activities &amp; levers'!$C$12="MS",('Net zero Activity data'!BD12*EF!$H43*EF!$H61)*NtoN2O*kgtoGg,"ERROR")))</f>
        <v>6.8382281394878702E-2</v>
      </c>
      <c r="AL955" s="93">
        <f>IF('Net zero activities &amp; levers'!$C$12="Off",('Activity data'!BE12*EF!$H43*EF!$H61)*NtoN2O*kgtoGg,IF('Net zero activities &amp; levers'!$C$12="PB",('Activity data'!BE12*EF!$H43*EF!$H61)*NtoN2O*kgtoGg,IF('Net zero activities &amp; levers'!$C$12="MS",('Net zero Activity data'!BE12*EF!$H43*EF!$H61)*NtoN2O*kgtoGg,"ERROR")))</f>
        <v>6.8554021102999629E-2</v>
      </c>
      <c r="AM955" s="93">
        <f>IF('Net zero activities &amp; levers'!$C$12="Off",('Activity data'!BF12*EF!$H43*EF!$H61)*NtoN2O*kgtoGg,IF('Net zero activities &amp; levers'!$C$12="PB",('Activity data'!BF12*EF!$H43*EF!$H61)*NtoN2O*kgtoGg,IF('Net zero activities &amp; levers'!$C$12="MS",('Net zero Activity data'!BF12*EF!$H43*EF!$H61)*NtoN2O*kgtoGg,"ERROR")))</f>
        <v>6.8719378940968759E-2</v>
      </c>
      <c r="AN955" s="93">
        <f>IF('Net zero activities &amp; levers'!$C$12="Off",('Activity data'!BG12*EF!$H43*EF!$H61)*NtoN2O*kgtoGg,IF('Net zero activities &amp; levers'!$C$12="PB",('Activity data'!BG12*EF!$H43*EF!$H61)*NtoN2O*kgtoGg,IF('Net zero activities &amp; levers'!$C$12="MS",('Net zero Activity data'!BG12*EF!$H43*EF!$H61)*NtoN2O*kgtoGg,"ERROR")))</f>
        <v>6.8881886438146203E-2</v>
      </c>
      <c r="AO955" s="93">
        <f>IF('Net zero activities &amp; levers'!$C$12="Off",('Activity data'!BH12*EF!$H43*EF!$H61)*NtoN2O*kgtoGg,IF('Net zero activities &amp; levers'!$C$12="PB",('Activity data'!BH12*EF!$H43*EF!$H61)*NtoN2O*kgtoGg,IF('Net zero activities &amp; levers'!$C$12="MS",('Net zero Activity data'!BH12*EF!$H43*EF!$H61)*NtoN2O*kgtoGg,"ERROR")))</f>
        <v>6.9038929976243418E-2</v>
      </c>
      <c r="AP955" s="93">
        <f>IF('Net zero activities &amp; levers'!$C$12="Off",('Activity data'!BI12*EF!$H43*EF!$H61)*NtoN2O*kgtoGg,IF('Net zero activities &amp; levers'!$C$12="PB",('Activity data'!BI12*EF!$H43*EF!$H61)*NtoN2O*kgtoGg,IF('Net zero activities &amp; levers'!$C$12="MS",('Net zero Activity data'!BI12*EF!$H43*EF!$H61)*NtoN2O*kgtoGg,"ERROR")))</f>
        <v>6.919049181252121E-2</v>
      </c>
      <c r="AQ955" s="93">
        <f>IF('Net zero activities &amp; levers'!$C$12="Off",('Activity data'!BJ12*EF!$H43*EF!$H61)*NtoN2O*kgtoGg,IF('Net zero activities &amp; levers'!$C$12="PB",('Activity data'!BJ12*EF!$H43*EF!$H61)*NtoN2O*kgtoGg,IF('Net zero activities &amp; levers'!$C$12="MS",('Net zero Activity data'!BJ12*EF!$H43*EF!$H61)*NtoN2O*kgtoGg,"ERROR")))</f>
        <v>6.933636671753006E-2</v>
      </c>
      <c r="AR955" s="93">
        <f>IF('Net zero activities &amp; levers'!$C$12="Off",('Activity data'!BK12*EF!$H43*EF!$H61)*NtoN2O*kgtoGg,IF('Net zero activities &amp; levers'!$C$12="PB",('Activity data'!BK12*EF!$H43*EF!$H61)*NtoN2O*kgtoGg,IF('Net zero activities &amp; levers'!$C$12="MS",('Net zero Activity data'!BK12*EF!$H43*EF!$H61)*NtoN2O*kgtoGg,"ERROR")))</f>
        <v>6.9476452351179455E-2</v>
      </c>
      <c r="AS955" s="93">
        <f>IF('Net zero activities &amp; levers'!$C$12="Off",('Activity data'!BL12*EF!$H43*EF!$H61)*NtoN2O*kgtoGg,IF('Net zero activities &amp; levers'!$C$12="PB",('Activity data'!BL12*EF!$H43*EF!$H61)*NtoN2O*kgtoGg,IF('Net zero activities &amp; levers'!$C$12="MS",('Net zero Activity data'!BL12*EF!$H43*EF!$H61)*NtoN2O*kgtoGg,"ERROR")))</f>
        <v>6.9612435699082542E-2</v>
      </c>
      <c r="AT955" s="93">
        <f>IF('Net zero activities &amp; levers'!$C$12="Off",('Activity data'!BM12*EF!$H43*EF!$H61)*NtoN2O*kgtoGg,IF('Net zero activities &amp; levers'!$C$12="PB",('Activity data'!BM12*EF!$H43*EF!$H61)*NtoN2O*kgtoGg,IF('Net zero activities &amp; levers'!$C$12="MS",('Net zero Activity data'!BM12*EF!$H43*EF!$H61)*NtoN2O*kgtoGg,"ERROR")))</f>
        <v>6.9733150961530599E-2</v>
      </c>
      <c r="AU955" s="93">
        <f>IF('Net zero activities &amp; levers'!$C$12="Off",('Activity data'!BN12*EF!$H43*EF!$H61)*NtoN2O*kgtoGg,IF('Net zero activities &amp; levers'!$C$12="PB",('Activity data'!BN12*EF!$H43*EF!$H61)*NtoN2O*kgtoGg,IF('Net zero activities &amp; levers'!$C$12="MS",('Net zero Activity data'!BN12*EF!$H43*EF!$H61)*NtoN2O*kgtoGg,"ERROR")))</f>
        <v>6.9846116323027854E-2</v>
      </c>
      <c r="AV955" s="93">
        <f>IF('Net zero activities &amp; levers'!$C$12="Off",('Activity data'!BO12*EF!$H43*EF!$H61)*NtoN2O*kgtoGg,IF('Net zero activities &amp; levers'!$C$12="PB",('Activity data'!BO12*EF!$H43*EF!$H61)*NtoN2O*kgtoGg,IF('Net zero activities &amp; levers'!$C$12="MS",('Net zero Activity data'!BO12*EF!$H43*EF!$H61)*NtoN2O*kgtoGg,"ERROR")))</f>
        <v>6.9952720329232901E-2</v>
      </c>
      <c r="AW955" s="93">
        <f>IF('Net zero activities &amp; levers'!$C$12="Off",('Activity data'!BP12*EF!$H43*EF!$H61)*NtoN2O*kgtoGg,IF('Net zero activities &amp; levers'!$C$12="PB",('Activity data'!BP12*EF!$H43*EF!$H61)*NtoN2O*kgtoGg,IF('Net zero activities &amp; levers'!$C$12="MS",('Net zero Activity data'!BP12*EF!$H43*EF!$H61)*NtoN2O*kgtoGg,"ERROR")))</f>
        <v>7.0052163981271523E-2</v>
      </c>
      <c r="AY955" s="79"/>
      <c r="AZ955" s="79"/>
    </row>
    <row r="956" spans="1:52" x14ac:dyDescent="0.25">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1.5059853867070929E-2</v>
      </c>
      <c r="T956" s="27">
        <f t="shared" si="337"/>
        <v>1.5167124625631526E-2</v>
      </c>
      <c r="U956" s="27">
        <f t="shared" si="337"/>
        <v>1.5283284642477728E-2</v>
      </c>
      <c r="V956" s="27">
        <f t="shared" si="337"/>
        <v>1.5403277705574446E-2</v>
      </c>
      <c r="W956" s="27">
        <f t="shared" si="337"/>
        <v>1.5528250734118242E-2</v>
      </c>
      <c r="X956" s="27">
        <f t="shared" si="337"/>
        <v>1.5657505187360494E-2</v>
      </c>
      <c r="Y956" s="27">
        <f t="shared" si="337"/>
        <v>1.5776302669215047E-2</v>
      </c>
      <c r="Z956" s="27">
        <f t="shared" si="337"/>
        <v>1.5884699128932849E-2</v>
      </c>
      <c r="AA956" s="27">
        <f t="shared" ref="L956:AW959" si="338">AA1419</f>
        <v>1.5982367921845868E-2</v>
      </c>
      <c r="AB956" s="27">
        <f t="shared" si="338"/>
        <v>1.6070000497479042E-2</v>
      </c>
      <c r="AC956" s="27">
        <f t="shared" si="338"/>
        <v>1.6145524591945036E-2</v>
      </c>
      <c r="AD956" s="27">
        <f t="shared" si="338"/>
        <v>1.6219442580938142E-2</v>
      </c>
      <c r="AE956" s="27">
        <f t="shared" si="338"/>
        <v>1.6290975743204119E-2</v>
      </c>
      <c r="AF956" s="27">
        <f t="shared" si="338"/>
        <v>1.6360671671875947E-2</v>
      </c>
      <c r="AG956" s="27">
        <f t="shared" si="338"/>
        <v>1.6427926876189464E-2</v>
      </c>
      <c r="AH956" s="27">
        <f t="shared" si="338"/>
        <v>1.6490797561748882E-2</v>
      </c>
      <c r="AI956" s="27">
        <f t="shared" si="338"/>
        <v>1.6551640518648342E-2</v>
      </c>
      <c r="AJ956" s="27">
        <f t="shared" si="338"/>
        <v>1.6610822596898271E-2</v>
      </c>
      <c r="AK956" s="27">
        <f t="shared" si="338"/>
        <v>1.6667712669704054E-2</v>
      </c>
      <c r="AL956" s="27">
        <f t="shared" si="338"/>
        <v>1.6722767389990501E-2</v>
      </c>
      <c r="AM956" s="27">
        <f t="shared" si="338"/>
        <v>1.6775196463174172E-2</v>
      </c>
      <c r="AN956" s="27">
        <f t="shared" si="338"/>
        <v>1.6826241109997638E-2</v>
      </c>
      <c r="AO956" s="27">
        <f t="shared" si="338"/>
        <v>1.6875029537007157E-2</v>
      </c>
      <c r="AP956" s="27">
        <f t="shared" si="338"/>
        <v>1.6921581513240178E-2</v>
      </c>
      <c r="AQ956" s="27">
        <f t="shared" si="338"/>
        <v>1.6965851524050946E-2</v>
      </c>
      <c r="AR956" s="27">
        <f t="shared" si="338"/>
        <v>1.7007828281763254E-2</v>
      </c>
      <c r="AS956" s="27">
        <f t="shared" si="338"/>
        <v>1.7048107740674834E-2</v>
      </c>
      <c r="AT956" s="27">
        <f t="shared" si="338"/>
        <v>1.7082919504257801E-2</v>
      </c>
      <c r="AU956" s="27">
        <f t="shared" si="338"/>
        <v>1.711484677454183E-2</v>
      </c>
      <c r="AV956" s="27">
        <f t="shared" si="338"/>
        <v>1.7144381767875482E-2</v>
      </c>
      <c r="AW956" s="27">
        <f t="shared" si="338"/>
        <v>1.7171274019271092E-2</v>
      </c>
      <c r="AY956" s="79"/>
      <c r="AZ956" s="79"/>
    </row>
    <row r="957" spans="1:52" x14ac:dyDescent="0.25">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0.11732381389682568</v>
      </c>
      <c r="Q957" s="27">
        <f t="shared" si="338"/>
        <v>0.11805182815822728</v>
      </c>
      <c r="R957" s="27">
        <f t="shared" si="338"/>
        <v>0.11882851694408277</v>
      </c>
      <c r="S957" s="27">
        <f t="shared" si="338"/>
        <v>0.11939281317295336</v>
      </c>
      <c r="T957" s="27">
        <f t="shared" si="338"/>
        <v>0.1202432435787722</v>
      </c>
      <c r="U957" s="27">
        <f t="shared" si="338"/>
        <v>0.12116414701594369</v>
      </c>
      <c r="V957" s="27">
        <f t="shared" si="338"/>
        <v>0.12211543840899508</v>
      </c>
      <c r="W957" s="27">
        <f t="shared" si="338"/>
        <v>0.12310621040321831</v>
      </c>
      <c r="X957" s="27">
        <f t="shared" si="338"/>
        <v>0.12413092504679578</v>
      </c>
      <c r="Y957" s="27">
        <f t="shared" si="338"/>
        <v>0.12507273800737775</v>
      </c>
      <c r="Z957" s="27">
        <f t="shared" si="338"/>
        <v>0.12593209284427923</v>
      </c>
      <c r="AA957" s="27">
        <f t="shared" si="338"/>
        <v>0.12670639995562441</v>
      </c>
      <c r="AB957" s="27">
        <f t="shared" si="338"/>
        <v>0.12740114107481371</v>
      </c>
      <c r="AC957" s="27">
        <f t="shared" si="338"/>
        <v>0.12799988752881153</v>
      </c>
      <c r="AD957" s="27">
        <f t="shared" si="338"/>
        <v>0.12858590096080583</v>
      </c>
      <c r="AE957" s="27">
        <f t="shared" si="338"/>
        <v>0.1291530077570256</v>
      </c>
      <c r="AF957" s="27">
        <f t="shared" si="338"/>
        <v>0.12970554917371394</v>
      </c>
      <c r="AG957" s="27">
        <f t="shared" si="338"/>
        <v>0.13023874080454845</v>
      </c>
      <c r="AH957" s="27">
        <f t="shared" si="338"/>
        <v>0.13073717246804978</v>
      </c>
      <c r="AI957" s="27">
        <f t="shared" si="338"/>
        <v>0.13121952852874641</v>
      </c>
      <c r="AJ957" s="27">
        <f t="shared" si="338"/>
        <v>0.13168871733190812</v>
      </c>
      <c r="AK957" s="27">
        <f t="shared" si="338"/>
        <v>0.13213973537589774</v>
      </c>
      <c r="AL957" s="27">
        <f t="shared" si="338"/>
        <v>0.13257620295330377</v>
      </c>
      <c r="AM957" s="27">
        <f t="shared" si="338"/>
        <v>0.13299185469831412</v>
      </c>
      <c r="AN957" s="27">
        <f t="shared" si="338"/>
        <v>0.13339653086818046</v>
      </c>
      <c r="AO957" s="27">
        <f t="shared" si="338"/>
        <v>0.13378331998329182</v>
      </c>
      <c r="AP957" s="27">
        <f t="shared" si="338"/>
        <v>0.13415237877033442</v>
      </c>
      <c r="AQ957" s="27">
        <f t="shared" si="338"/>
        <v>0.13450334639435979</v>
      </c>
      <c r="AR957" s="27">
        <f t="shared" si="338"/>
        <v>0.13483613336795122</v>
      </c>
      <c r="AS957" s="27">
        <f t="shared" si="338"/>
        <v>0.13515546434918027</v>
      </c>
      <c r="AT957" s="27">
        <f t="shared" si="338"/>
        <v>0.13543144806206145</v>
      </c>
      <c r="AU957" s="27">
        <f t="shared" si="338"/>
        <v>0.13568456383926555</v>
      </c>
      <c r="AV957" s="27">
        <f t="shared" si="338"/>
        <v>0.13591871391617028</v>
      </c>
      <c r="AW957" s="27">
        <f t="shared" si="338"/>
        <v>0.13613191263476454</v>
      </c>
      <c r="AY957" s="79"/>
      <c r="AZ957" s="79"/>
    </row>
    <row r="958" spans="1:52" x14ac:dyDescent="0.25">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5">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5">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9.6937181363551492E-2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8.0131492579011976E-2</v>
      </c>
      <c r="T960" s="93">
        <f>IF('Net zero activities &amp; levers'!$C$12="Off",('Activity data'!AM17*EF!$H48*EF!$H66)*NtoN2O*kgtoGg,IF('Net zero activities &amp; levers'!$C$12="PB",('Activity data'!AM17*EF!$H48*EF!$H66)*NtoN2O*kgtoGg,IF('Net zero activities &amp; levers'!$C$12="MS",('Net zero Activity data'!AM17*EF!$H48*EF!$H66)*NtoN2O*kgtoGg,"ERROR")))</f>
        <v>8.1320176749873491E-2</v>
      </c>
      <c r="U960" s="93">
        <f>IF('Net zero activities &amp; levers'!$C$12="Off",('Activity data'!AN17*EF!$H48*EF!$H66)*NtoN2O*kgtoGg,IF('Net zero activities &amp; levers'!$C$12="PB",('Activity data'!AN17*EF!$H48*EF!$H66)*NtoN2O*kgtoGg,IF('Net zero activities &amp; levers'!$C$12="MS",('Net zero Activity data'!AN17*EF!$H48*EF!$H66)*NtoN2O*kgtoGg,"ERROR")))</f>
        <v>8.1755769683812693E-2</v>
      </c>
      <c r="V960" s="93">
        <f>IF('Net zero activities &amp; levers'!$C$12="Off",('Activity data'!AO17*EF!$H48*EF!$H66)*NtoN2O*kgtoGg,IF('Net zero activities &amp; levers'!$C$12="PB",('Activity data'!AO17*EF!$H48*EF!$H66)*NtoN2O*kgtoGg,IF('Net zero activities &amp; levers'!$C$12="MS",('Net zero Activity data'!AO17*EF!$H48*EF!$H66)*NtoN2O*kgtoGg,"ERROR")))</f>
        <v>8.1947417915130535E-2</v>
      </c>
      <c r="W960" s="93">
        <f>IF('Net zero activities &amp; levers'!$C$12="Off",('Activity data'!AP17*EF!$H48*EF!$H66)*NtoN2O*kgtoGg,IF('Net zero activities &amp; levers'!$C$12="PB",('Activity data'!AP17*EF!$H48*EF!$H66)*NtoN2O*kgtoGg,IF('Net zero activities &amp; levers'!$C$12="MS",('Net zero Activity data'!AP17*EF!$H48*EF!$H66)*NtoN2O*kgtoGg,"ERROR")))</f>
        <v>8.2290673772656878E-2</v>
      </c>
      <c r="X960" s="93">
        <f>IF('Net zero activities &amp; levers'!$C$12="Off",('Activity data'!AQ17*EF!$H48*EF!$H66)*NtoN2O*kgtoGg,IF('Net zero activities &amp; levers'!$C$12="PB",('Activity data'!AQ17*EF!$H48*EF!$H66)*NtoN2O*kgtoGg,IF('Net zero activities &amp; levers'!$C$12="MS",('Net zero Activity data'!AQ17*EF!$H48*EF!$H66)*NtoN2O*kgtoGg,"ERROR")))</f>
        <v>8.2464156515144993E-2</v>
      </c>
      <c r="Y960" s="93">
        <f>IF('Net zero activities &amp; levers'!$C$12="Off",('Activity data'!AR17*EF!$H48*EF!$H66)*NtoN2O*kgtoGg,IF('Net zero activities &amp; levers'!$C$12="PB",('Activity data'!AR17*EF!$H48*EF!$H66)*NtoN2O*kgtoGg,IF('Net zero activities &amp; levers'!$C$12="MS",('Net zero Activity data'!AR17*EF!$H48*EF!$H66)*NtoN2O*kgtoGg,"ERROR")))</f>
        <v>8.2329714897169684E-2</v>
      </c>
      <c r="Z960" s="93">
        <f>IF('Net zero activities &amp; levers'!$C$12="Off",('Activity data'!AS17*EF!$H48*EF!$H66)*NtoN2O*kgtoGg,IF('Net zero activities &amp; levers'!$C$12="PB",('Activity data'!AS17*EF!$H48*EF!$H66)*NtoN2O*kgtoGg,IF('Net zero activities &amp; levers'!$C$12="MS",('Net zero Activity data'!AS17*EF!$H48*EF!$H66)*NtoN2O*kgtoGg,"ERROR")))</f>
        <v>8.2194256790838402E-2</v>
      </c>
      <c r="AA960" s="93">
        <f>IF('Net zero activities &amp; levers'!$C$12="Off",('Activity data'!AT17*EF!$H48*EF!$H66)*NtoN2O*kgtoGg,IF('Net zero activities &amp; levers'!$C$12="PB",('Activity data'!AT17*EF!$H48*EF!$H66)*NtoN2O*kgtoGg,IF('Net zero activities &amp; levers'!$C$12="MS",('Net zero Activity data'!AT17*EF!$H48*EF!$H66)*NtoN2O*kgtoGg,"ERROR")))</f>
        <v>8.2115355994907518E-2</v>
      </c>
      <c r="AB960" s="93">
        <f>IF('Net zero activities &amp; levers'!$C$12="Off",('Activity data'!AU17*EF!$H48*EF!$H66)*NtoN2O*kgtoGg,IF('Net zero activities &amp; levers'!$C$12="PB",('Activity data'!AU17*EF!$H48*EF!$H66)*NtoN2O*kgtoGg,IF('Net zero activities &amp; levers'!$C$12="MS",('Net zero Activity data'!AU17*EF!$H48*EF!$H66)*NtoN2O*kgtoGg,"ERROR")))</f>
        <v>8.2690027423312107E-2</v>
      </c>
      <c r="AC960" s="93">
        <f>IF('Net zero activities &amp; levers'!$C$12="Off",('Activity data'!AV17*EF!$H48*EF!$H66)*NtoN2O*kgtoGg,IF('Net zero activities &amp; levers'!$C$12="PB",('Activity data'!AV17*EF!$H48*EF!$H66)*NtoN2O*kgtoGg,IF('Net zero activities &amp; levers'!$C$12="MS",('Net zero Activity data'!AV17*EF!$H48*EF!$H66)*NtoN2O*kgtoGg,"ERROR")))</f>
        <v>8.296009212239043E-2</v>
      </c>
      <c r="AD960" s="93">
        <f>IF('Net zero activities &amp; levers'!$C$12="Off",('Activity data'!AW17*EF!$H48*EF!$H66)*NtoN2O*kgtoGg,IF('Net zero activities &amp; levers'!$C$12="PB",('Activity data'!AW17*EF!$H48*EF!$H66)*NtoN2O*kgtoGg,IF('Net zero activities &amp; levers'!$C$12="MS",('Net zero Activity data'!AW17*EF!$H48*EF!$H66)*NtoN2O*kgtoGg,"ERROR")))</f>
        <v>8.3648081672890048E-2</v>
      </c>
      <c r="AE960" s="93">
        <f>IF('Net zero activities &amp; levers'!$C$12="Off",('Activity data'!AX17*EF!$H48*EF!$H66)*NtoN2O*kgtoGg,IF('Net zero activities &amp; levers'!$C$12="PB",('Activity data'!AX17*EF!$H48*EF!$H66)*NtoN2O*kgtoGg,IF('Net zero activities &amp; levers'!$C$12="MS",('Net zero Activity data'!AX17*EF!$H48*EF!$H66)*NtoN2O*kgtoGg,"ERROR")))</f>
        <v>8.441591669226077E-2</v>
      </c>
      <c r="AF960" s="93">
        <f>IF('Net zero activities &amp; levers'!$C$12="Off",('Activity data'!AY17*EF!$H48*EF!$H66)*NtoN2O*kgtoGg,IF('Net zero activities &amp; levers'!$C$12="PB",('Activity data'!AY17*EF!$H48*EF!$H66)*NtoN2O*kgtoGg,IF('Net zero activities &amp; levers'!$C$12="MS",('Net zero Activity data'!AY17*EF!$H48*EF!$H66)*NtoN2O*kgtoGg,"ERROR")))</f>
        <v>8.5631430031798308E-2</v>
      </c>
      <c r="AG960" s="93">
        <f>IF('Net zero activities &amp; levers'!$C$12="Off",('Activity data'!AZ17*EF!$H48*EF!$H66)*NtoN2O*kgtoGg,IF('Net zero activities &amp; levers'!$C$12="PB",('Activity data'!AZ17*EF!$H48*EF!$H66)*NtoN2O*kgtoGg,IF('Net zero activities &amp; levers'!$C$12="MS",('Net zero Activity data'!AZ17*EF!$H48*EF!$H66)*NtoN2O*kgtoGg,"ERROR")))</f>
        <v>8.7044176273065529E-2</v>
      </c>
      <c r="AH960" s="93">
        <f>IF('Net zero activities &amp; levers'!$C$12="Off",('Activity data'!BA17*EF!$H48*EF!$H66)*NtoN2O*kgtoGg,IF('Net zero activities &amp; levers'!$C$12="PB",('Activity data'!BA17*EF!$H48*EF!$H66)*NtoN2O*kgtoGg,IF('Net zero activities &amp; levers'!$C$12="MS",('Net zero Activity data'!BA17*EF!$H48*EF!$H66)*NtoN2O*kgtoGg,"ERROR")))</f>
        <v>8.7729449451354205E-2</v>
      </c>
      <c r="AI960" s="93">
        <f>IF('Net zero activities &amp; levers'!$C$12="Off",('Activity data'!BB17*EF!$H48*EF!$H66)*NtoN2O*kgtoGg,IF('Net zero activities &amp; levers'!$C$12="PB",('Activity data'!BB17*EF!$H48*EF!$H66)*NtoN2O*kgtoGg,IF('Net zero activities &amp; levers'!$C$12="MS",('Net zero Activity data'!BB17*EF!$H48*EF!$H66)*NtoN2O*kgtoGg,"ERROR")))</f>
        <v>8.8388337904653738E-2</v>
      </c>
      <c r="AJ960" s="93">
        <f>IF('Net zero activities &amp; levers'!$C$12="Off",('Activity data'!BC17*EF!$H48*EF!$H66)*NtoN2O*kgtoGg,IF('Net zero activities &amp; levers'!$C$12="PB",('Activity data'!BC17*EF!$H48*EF!$H66)*NtoN2O*kgtoGg,IF('Net zero activities &amp; levers'!$C$12="MS",('Net zero Activity data'!BC17*EF!$H48*EF!$H66)*NtoN2O*kgtoGg,"ERROR")))</f>
        <v>8.9261287415006552E-2</v>
      </c>
      <c r="AK960" s="93">
        <f>IF('Net zero activities &amp; levers'!$C$12="Off",('Activity data'!BD17*EF!$H48*EF!$H66)*NtoN2O*kgtoGg,IF('Net zero activities &amp; levers'!$C$12="PB",('Activity data'!BD17*EF!$H48*EF!$H66)*NtoN2O*kgtoGg,IF('Net zero activities &amp; levers'!$C$12="MS",('Net zero Activity data'!BD17*EF!$H48*EF!$H66)*NtoN2O*kgtoGg,"ERROR")))</f>
        <v>9.0084596913497461E-2</v>
      </c>
      <c r="AL960" s="93">
        <f>IF('Net zero activities &amp; levers'!$C$12="Off",('Activity data'!BE17*EF!$H48*EF!$H66)*NtoN2O*kgtoGg,IF('Net zero activities &amp; levers'!$C$12="PB",('Activity data'!BE17*EF!$H48*EF!$H66)*NtoN2O*kgtoGg,IF('Net zero activities &amp; levers'!$C$12="MS",('Net zero Activity data'!BE17*EF!$H48*EF!$H66)*NtoN2O*kgtoGg,"ERROR")))</f>
        <v>9.113081957033374E-2</v>
      </c>
      <c r="AM960" s="93">
        <f>IF('Net zero activities &amp; levers'!$C$12="Off",('Activity data'!BF17*EF!$H48*EF!$H66)*NtoN2O*kgtoGg,IF('Net zero activities &amp; levers'!$C$12="PB",('Activity data'!BF17*EF!$H48*EF!$H66)*NtoN2O*kgtoGg,IF('Net zero activities &amp; levers'!$C$12="MS",('Net zero Activity data'!BF17*EF!$H48*EF!$H66)*NtoN2O*kgtoGg,"ERROR")))</f>
        <v>9.2061153664707532E-2</v>
      </c>
      <c r="AN960" s="93">
        <f>IF('Net zero activities &amp; levers'!$C$12="Off",('Activity data'!BG17*EF!$H48*EF!$H66)*NtoN2O*kgtoGg,IF('Net zero activities &amp; levers'!$C$12="PB",('Activity data'!BG17*EF!$H48*EF!$H66)*NtoN2O*kgtoGg,IF('Net zero activities &amp; levers'!$C$12="MS",('Net zero Activity data'!BG17*EF!$H48*EF!$H66)*NtoN2O*kgtoGg,"ERROR")))</f>
        <v>9.3353826186487521E-2</v>
      </c>
      <c r="AO960" s="93">
        <f>IF('Net zero activities &amp; levers'!$C$12="Off",('Activity data'!BH17*EF!$H48*EF!$H66)*NtoN2O*kgtoGg,IF('Net zero activities &amp; levers'!$C$12="PB",('Activity data'!BH17*EF!$H48*EF!$H66)*NtoN2O*kgtoGg,IF('Net zero activities &amp; levers'!$C$12="MS",('Net zero Activity data'!BH17*EF!$H48*EF!$H66)*NtoN2O*kgtoGg,"ERROR")))</f>
        <v>9.4629182446879845E-2</v>
      </c>
      <c r="AP960" s="93">
        <f>IF('Net zero activities &amp; levers'!$C$12="Off",('Activity data'!BI17*EF!$H48*EF!$H66)*NtoN2O*kgtoGg,IF('Net zero activities &amp; levers'!$C$12="PB",('Activity data'!BI17*EF!$H48*EF!$H66)*NtoN2O*kgtoGg,IF('Net zero activities &amp; levers'!$C$12="MS",('Net zero Activity data'!BI17*EF!$H48*EF!$H66)*NtoN2O*kgtoGg,"ERROR")))</f>
        <v>9.5933528572989299E-2</v>
      </c>
      <c r="AQ960" s="93">
        <f>IF('Net zero activities &amp; levers'!$C$12="Off",('Activity data'!BJ17*EF!$H48*EF!$H66)*NtoN2O*kgtoGg,IF('Net zero activities &amp; levers'!$C$12="PB",('Activity data'!BJ17*EF!$H48*EF!$H66)*NtoN2O*kgtoGg,IF('Net zero activities &amp; levers'!$C$12="MS",('Net zero Activity data'!BJ17*EF!$H48*EF!$H66)*NtoN2O*kgtoGg,"ERROR")))</f>
        <v>9.7279241540805181E-2</v>
      </c>
      <c r="AR960" s="93">
        <f>IF('Net zero activities &amp; levers'!$C$12="Off",('Activity data'!BK17*EF!$H48*EF!$H66)*NtoN2O*kgtoGg,IF('Net zero activities &amp; levers'!$C$12="PB",('Activity data'!BK17*EF!$H48*EF!$H66)*NtoN2O*kgtoGg,IF('Net zero activities &amp; levers'!$C$12="MS",('Net zero Activity data'!BK17*EF!$H48*EF!$H66)*NtoN2O*kgtoGg,"ERROR")))</f>
        <v>9.8691383532743496E-2</v>
      </c>
      <c r="AS960" s="93">
        <f>IF('Net zero activities &amp; levers'!$C$12="Off",('Activity data'!BL17*EF!$H48*EF!$H66)*NtoN2O*kgtoGg,IF('Net zero activities &amp; levers'!$C$12="PB",('Activity data'!BL17*EF!$H48*EF!$H66)*NtoN2O*kgtoGg,IF('Net zero activities &amp; levers'!$C$12="MS",('Net zero Activity data'!BL17*EF!$H48*EF!$H66)*NtoN2O*kgtoGg,"ERROR")))</f>
        <v>0.10030777547351701</v>
      </c>
      <c r="AT960" s="93">
        <f>IF('Net zero activities &amp; levers'!$C$12="Off",('Activity data'!BM17*EF!$H48*EF!$H66)*NtoN2O*kgtoGg,IF('Net zero activities &amp; levers'!$C$12="PB",('Activity data'!BM17*EF!$H48*EF!$H66)*NtoN2O*kgtoGg,IF('Net zero activities &amp; levers'!$C$12="MS",('Net zero Activity data'!BM17*EF!$H48*EF!$H66)*NtoN2O*kgtoGg,"ERROR")))</f>
        <v>0.10050923080261732</v>
      </c>
      <c r="AU960" s="93">
        <f>IF('Net zero activities &amp; levers'!$C$12="Off",('Activity data'!BN17*EF!$H48*EF!$H66)*NtoN2O*kgtoGg,IF('Net zero activities &amp; levers'!$C$12="PB",('Activity data'!BN17*EF!$H48*EF!$H66)*NtoN2O*kgtoGg,IF('Net zero activities &amp; levers'!$C$12="MS",('Net zero Activity data'!BN17*EF!$H48*EF!$H66)*NtoN2O*kgtoGg,"ERROR")))</f>
        <v>0.10048374921216208</v>
      </c>
      <c r="AV960" s="93">
        <f>IF('Net zero activities &amp; levers'!$C$12="Off",('Activity data'!BO17*EF!$H48*EF!$H66)*NtoN2O*kgtoGg,IF('Net zero activities &amp; levers'!$C$12="PB",('Activity data'!BO17*EF!$H48*EF!$H66)*NtoN2O*kgtoGg,IF('Net zero activities &amp; levers'!$C$12="MS",('Net zero Activity data'!BO17*EF!$H48*EF!$H66)*NtoN2O*kgtoGg,"ERROR")))</f>
        <v>0.10047210309477214</v>
      </c>
      <c r="AW960" s="93">
        <f>IF('Net zero activities &amp; levers'!$C$12="Off",('Activity data'!BP17*EF!$H48*EF!$H66)*NtoN2O*kgtoGg,IF('Net zero activities &amp; levers'!$C$12="PB",('Activity data'!BP17*EF!$H48*EF!$H66)*NtoN2O*kgtoGg,IF('Net zero activities &amp; levers'!$C$12="MS",('Net zero Activity data'!BP17*EF!$H48*EF!$H66)*NtoN2O*kgtoGg,"ERROR")))</f>
        <v>0.10039130543656628</v>
      </c>
      <c r="AY960" s="79"/>
      <c r="AZ960" s="79"/>
    </row>
    <row r="961" spans="1:52" x14ac:dyDescent="0.25">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3.7923788015899955E-2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3.1349062302184247E-2</v>
      </c>
      <c r="T961" s="93">
        <f>IF('Net zero activities &amp; levers'!$C$12="Off",('Activity data'!AM18*EF!$H49*EF!$H67)*NtoN2O*kgtoGg,IF('Net zero activities &amp; levers'!$C$12="PB",('Activity data'!AM18*EF!$H49*EF!$H67)*NtoN2O*kgtoGg,IF('Net zero activities &amp; levers'!$C$12="MS",('Net zero Activity data'!AM18*EF!$H49*EF!$H67)*NtoN2O*kgtoGg,"ERROR")))</f>
        <v>3.1814099616860686E-2</v>
      </c>
      <c r="U961" s="93">
        <f>IF('Net zero activities &amp; levers'!$C$12="Off",('Activity data'!AN18*EF!$H49*EF!$H67)*NtoN2O*kgtoGg,IF('Net zero activities &amp; levers'!$C$12="PB",('Activity data'!AN18*EF!$H49*EF!$H67)*NtoN2O*kgtoGg,IF('Net zero activities &amp; levers'!$C$12="MS",('Net zero Activity data'!AN18*EF!$H49*EF!$H67)*NtoN2O*kgtoGg,"ERROR")))</f>
        <v>3.1984512391975112E-2</v>
      </c>
      <c r="V961" s="93">
        <f>IF('Net zero activities &amp; levers'!$C$12="Off",('Activity data'!AO18*EF!$H49*EF!$H67)*NtoN2O*kgtoGg,IF('Net zero activities &amp; levers'!$C$12="PB",('Activity data'!AO18*EF!$H49*EF!$H67)*NtoN2O*kgtoGg,IF('Net zero activities &amp; levers'!$C$12="MS",('Net zero Activity data'!AO18*EF!$H49*EF!$H67)*NtoN2O*kgtoGg,"ERROR")))</f>
        <v>3.2059489060327608E-2</v>
      </c>
      <c r="W961" s="93">
        <f>IF('Net zero activities &amp; levers'!$C$12="Off",('Activity data'!AP18*EF!$H49*EF!$H67)*NtoN2O*kgtoGg,IF('Net zero activities &amp; levers'!$C$12="PB",('Activity data'!AP18*EF!$H49*EF!$H67)*NtoN2O*kgtoGg,IF('Net zero activities &amp; levers'!$C$12="MS",('Net zero Activity data'!AP18*EF!$H49*EF!$H67)*NtoN2O*kgtoGg,"ERROR")))</f>
        <v>3.2193777701620192E-2</v>
      </c>
      <c r="X961" s="93">
        <f>IF('Net zero activities &amp; levers'!$C$12="Off",('Activity data'!AQ18*EF!$H49*EF!$H67)*NtoN2O*kgtoGg,IF('Net zero activities &amp; levers'!$C$12="PB",('Activity data'!AQ18*EF!$H49*EF!$H67)*NtoN2O*kgtoGg,IF('Net zero activities &amp; levers'!$C$12="MS",('Net zero Activity data'!AQ18*EF!$H49*EF!$H67)*NtoN2O*kgtoGg,"ERROR")))</f>
        <v>3.2261647662949706E-2</v>
      </c>
      <c r="Y961" s="93">
        <f>IF('Net zero activities &amp; levers'!$C$12="Off",('Activity data'!AR18*EF!$H49*EF!$H67)*NtoN2O*kgtoGg,IF('Net zero activities &amp; levers'!$C$12="PB",('Activity data'!AR18*EF!$H49*EF!$H67)*NtoN2O*kgtoGg,IF('Net zero activities &amp; levers'!$C$12="MS",('Net zero Activity data'!AR18*EF!$H49*EF!$H67)*NtoN2O*kgtoGg,"ERROR")))</f>
        <v>3.2209051379986933E-2</v>
      </c>
      <c r="Z961" s="93">
        <f>IF('Net zero activities &amp; levers'!$C$12="Off",('Activity data'!AS18*EF!$H49*EF!$H67)*NtoN2O*kgtoGg,IF('Net zero activities &amp; levers'!$C$12="PB",('Activity data'!AS18*EF!$H49*EF!$H67)*NtoN2O*kgtoGg,IF('Net zero activities &amp; levers'!$C$12="MS",('Net zero Activity data'!AS18*EF!$H49*EF!$H67)*NtoN2O*kgtoGg,"ERROR")))</f>
        <v>3.2156057426198696E-2</v>
      </c>
      <c r="AA961" s="93">
        <f>IF('Net zero activities &amp; levers'!$C$12="Off",('Activity data'!AT18*EF!$H49*EF!$H67)*NtoN2O*kgtoGg,IF('Net zero activities &amp; levers'!$C$12="PB",('Activity data'!AT18*EF!$H49*EF!$H67)*NtoN2O*kgtoGg,IF('Net zero activities &amp; levers'!$C$12="MS",('Net zero Activity data'!AT18*EF!$H49*EF!$H67)*NtoN2O*kgtoGg,"ERROR")))</f>
        <v>3.2125189837342923E-2</v>
      </c>
      <c r="AB961" s="93">
        <f>IF('Net zero activities &amp; levers'!$C$12="Off",('Activity data'!AU18*EF!$H49*EF!$H67)*NtoN2O*kgtoGg,IF('Net zero activities &amp; levers'!$C$12="PB",('Activity data'!AU18*EF!$H49*EF!$H67)*NtoN2O*kgtoGg,IF('Net zero activities &amp; levers'!$C$12="MS",('Net zero Activity data'!AU18*EF!$H49*EF!$H67)*NtoN2O*kgtoGg,"ERROR")))</f>
        <v>3.2350012935384892E-2</v>
      </c>
      <c r="AC961" s="93">
        <f>IF('Net zero activities &amp; levers'!$C$12="Off",('Activity data'!AV18*EF!$H49*EF!$H67)*NtoN2O*kgtoGg,IF('Net zero activities &amp; levers'!$C$12="PB",('Activity data'!AV18*EF!$H49*EF!$H67)*NtoN2O*kgtoGg,IF('Net zero activities &amp; levers'!$C$12="MS",('Net zero Activity data'!AV18*EF!$H49*EF!$H67)*NtoN2O*kgtoGg,"ERROR")))</f>
        <v>3.2455667713606806E-2</v>
      </c>
      <c r="AD961" s="93">
        <f>IF('Net zero activities &amp; levers'!$C$12="Off",('Activity data'!AW18*EF!$H49*EF!$H67)*NtoN2O*kgtoGg,IF('Net zero activities &amp; levers'!$C$12="PB",('Activity data'!AW18*EF!$H49*EF!$H67)*NtoN2O*kgtoGg,IF('Net zero activities &amp; levers'!$C$12="MS",('Net zero Activity data'!AW18*EF!$H49*EF!$H67)*NtoN2O*kgtoGg,"ERROR")))</f>
        <v>3.2724823155340255E-2</v>
      </c>
      <c r="AE961" s="93">
        <f>IF('Net zero activities &amp; levers'!$C$12="Off",('Activity data'!AX18*EF!$H49*EF!$H67)*NtoN2O*kgtoGg,IF('Net zero activities &amp; levers'!$C$12="PB",('Activity data'!AX18*EF!$H49*EF!$H67)*NtoN2O*kgtoGg,IF('Net zero activities &amp; levers'!$C$12="MS",('Net zero Activity data'!AX18*EF!$H49*EF!$H67)*NtoN2O*kgtoGg,"ERROR")))</f>
        <v>3.302521576111029E-2</v>
      </c>
      <c r="AF961" s="93">
        <f>IF('Net zero activities &amp; levers'!$C$12="Off",('Activity data'!AY18*EF!$H49*EF!$H67)*NtoN2O*kgtoGg,IF('Net zero activities &amp; levers'!$C$12="PB",('Activity data'!AY18*EF!$H49*EF!$H67)*NtoN2O*kgtoGg,IF('Net zero activities &amp; levers'!$C$12="MS",('Net zero Activity data'!AY18*EF!$H49*EF!$H67)*NtoN2O*kgtoGg,"ERROR")))</f>
        <v>3.3500749189777246E-2</v>
      </c>
      <c r="AG961" s="93">
        <f>IF('Net zero activities &amp; levers'!$C$12="Off",('Activity data'!AZ18*EF!$H49*EF!$H67)*NtoN2O*kgtoGg,IF('Net zero activities &amp; levers'!$C$12="PB",('Activity data'!AZ18*EF!$H49*EF!$H67)*NtoN2O*kgtoGg,IF('Net zero activities &amp; levers'!$C$12="MS",('Net zero Activity data'!AZ18*EF!$H49*EF!$H67)*NtoN2O*kgtoGg,"ERROR")))</f>
        <v>3.4053444122933429E-2</v>
      </c>
      <c r="AH961" s="93">
        <f>IF('Net zero activities &amp; levers'!$C$12="Off",('Activity data'!BA18*EF!$H49*EF!$H67)*NtoN2O*kgtoGg,IF('Net zero activities &amp; levers'!$C$12="PB",('Activity data'!BA18*EF!$H49*EF!$H67)*NtoN2O*kgtoGg,IF('Net zero activities &amp; levers'!$C$12="MS",('Net zero Activity data'!BA18*EF!$H49*EF!$H67)*NtoN2O*kgtoGg,"ERROR")))</f>
        <v>3.4321536864860155E-2</v>
      </c>
      <c r="AI961" s="93">
        <f>IF('Net zero activities &amp; levers'!$C$12="Off",('Activity data'!BB18*EF!$H49*EF!$H67)*NtoN2O*kgtoGg,IF('Net zero activities &amp; levers'!$C$12="PB",('Activity data'!BB18*EF!$H49*EF!$H67)*NtoN2O*kgtoGg,IF('Net zero activities &amp; levers'!$C$12="MS",('Net zero Activity data'!BB18*EF!$H49*EF!$H67)*NtoN2O*kgtoGg,"ERROR")))</f>
        <v>3.457930736816521E-2</v>
      </c>
      <c r="AJ961" s="93">
        <f>IF('Net zero activities &amp; levers'!$C$12="Off",('Activity data'!BC18*EF!$H49*EF!$H67)*NtoN2O*kgtoGg,IF('Net zero activities &amp; levers'!$C$12="PB",('Activity data'!BC18*EF!$H49*EF!$H67)*NtoN2O*kgtoGg,IF('Net zero activities &amp; levers'!$C$12="MS",('Net zero Activity data'!BC18*EF!$H49*EF!$H67)*NtoN2O*kgtoGg,"ERROR")))</f>
        <v>3.4920822891038157E-2</v>
      </c>
      <c r="AK961" s="93">
        <f>IF('Net zero activities &amp; levers'!$C$12="Off",('Activity data'!BD18*EF!$H49*EF!$H67)*NtoN2O*kgtoGg,IF('Net zero activities &amp; levers'!$C$12="PB",('Activity data'!BD18*EF!$H49*EF!$H67)*NtoN2O*kgtoGg,IF('Net zero activities &amp; levers'!$C$12="MS",('Net zero Activity data'!BD18*EF!$H49*EF!$H67)*NtoN2O*kgtoGg,"ERROR")))</f>
        <v>3.5242918236219972E-2</v>
      </c>
      <c r="AL961" s="93">
        <f>IF('Net zero activities &amp; levers'!$C$12="Off",('Activity data'!BE18*EF!$H49*EF!$H67)*NtoN2O*kgtoGg,IF('Net zero activities &amp; levers'!$C$12="PB",('Activity data'!BE18*EF!$H49*EF!$H67)*NtoN2O*kgtoGg,IF('Net zero activities &amp; levers'!$C$12="MS",('Net zero Activity data'!BE18*EF!$H49*EF!$H67)*NtoN2O*kgtoGg,"ERROR")))</f>
        <v>3.565222172222178E-2</v>
      </c>
      <c r="AM961" s="93">
        <f>IF('Net zero activities &amp; levers'!$C$12="Off",('Activity data'!BF18*EF!$H49*EF!$H67)*NtoN2O*kgtoGg,IF('Net zero activities &amp; levers'!$C$12="PB",('Activity data'!BF18*EF!$H49*EF!$H67)*NtoN2O*kgtoGg,IF('Net zero activities &amp; levers'!$C$12="MS",('Net zero Activity data'!BF18*EF!$H49*EF!$H67)*NtoN2O*kgtoGg,"ERROR")))</f>
        <v>3.6016187256217198E-2</v>
      </c>
      <c r="AN961" s="93">
        <f>IF('Net zero activities &amp; levers'!$C$12="Off",('Activity data'!BG18*EF!$H49*EF!$H67)*NtoN2O*kgtoGg,IF('Net zero activities &amp; levers'!$C$12="PB",('Activity data'!BG18*EF!$H49*EF!$H67)*NtoN2O*kgtoGg,IF('Net zero activities &amp; levers'!$C$12="MS",('Net zero Activity data'!BG18*EF!$H49*EF!$H67)*NtoN2O*kgtoGg,"ERROR")))</f>
        <v>3.6521906919202943E-2</v>
      </c>
      <c r="AO961" s="93">
        <f>IF('Net zero activities &amp; levers'!$C$12="Off",('Activity data'!BH18*EF!$H49*EF!$H67)*NtoN2O*kgtoGg,IF('Net zero activities &amp; levers'!$C$12="PB",('Activity data'!BH18*EF!$H49*EF!$H67)*NtoN2O*kgtoGg,IF('Net zero activities &amp; levers'!$C$12="MS",('Net zero Activity data'!BH18*EF!$H49*EF!$H67)*NtoN2O*kgtoGg,"ERROR")))</f>
        <v>3.7020852110135179E-2</v>
      </c>
      <c r="AP961" s="93">
        <f>IF('Net zero activities &amp; levers'!$C$12="Off",('Activity data'!BI18*EF!$H49*EF!$H67)*NtoN2O*kgtoGg,IF('Net zero activities &amp; levers'!$C$12="PB",('Activity data'!BI18*EF!$H49*EF!$H67)*NtoN2O*kgtoGg,IF('Net zero activities &amp; levers'!$C$12="MS",('Net zero Activity data'!BI18*EF!$H49*EF!$H67)*NtoN2O*kgtoGg,"ERROR")))</f>
        <v>3.7531138723487602E-2</v>
      </c>
      <c r="AQ961" s="93">
        <f>IF('Net zero activities &amp; levers'!$C$12="Off",('Activity data'!BJ18*EF!$H49*EF!$H67)*NtoN2O*kgtoGg,IF('Net zero activities &amp; levers'!$C$12="PB",('Activity data'!BJ18*EF!$H49*EF!$H67)*NtoN2O*kgtoGg,IF('Net zero activities &amp; levers'!$C$12="MS",('Net zero Activity data'!BJ18*EF!$H49*EF!$H67)*NtoN2O*kgtoGg,"ERROR")))</f>
        <v>3.8057608882861187E-2</v>
      </c>
      <c r="AR961" s="93">
        <f>IF('Net zero activities &amp; levers'!$C$12="Off",('Activity data'!BK18*EF!$H49*EF!$H67)*NtoN2O*kgtoGg,IF('Net zero activities &amp; levers'!$C$12="PB",('Activity data'!BK18*EF!$H49*EF!$H67)*NtoN2O*kgtoGg,IF('Net zero activities &amp; levers'!$C$12="MS",('Net zero Activity data'!BK18*EF!$H49*EF!$H67)*NtoN2O*kgtoGg,"ERROR")))</f>
        <v>3.86100674214458E-2</v>
      </c>
      <c r="AS961" s="93">
        <f>IF('Net zero activities &amp; levers'!$C$12="Off",('Activity data'!BL18*EF!$H49*EF!$H67)*NtoN2O*kgtoGg,IF('Net zero activities &amp; levers'!$C$12="PB",('Activity data'!BL18*EF!$H49*EF!$H67)*NtoN2O*kgtoGg,IF('Net zero activities &amp; levers'!$C$12="MS",('Net zero Activity data'!BL18*EF!$H49*EF!$H67)*NtoN2O*kgtoGg,"ERROR")))</f>
        <v>3.9242432675419991E-2</v>
      </c>
      <c r="AT961" s="93">
        <f>IF('Net zero activities &amp; levers'!$C$12="Off",('Activity data'!BM18*EF!$H49*EF!$H67)*NtoN2O*kgtoGg,IF('Net zero activities &amp; levers'!$C$12="PB",('Activity data'!BM18*EF!$H49*EF!$H67)*NtoN2O*kgtoGg,IF('Net zero activities &amp; levers'!$C$12="MS",('Net zero Activity data'!BM18*EF!$H49*EF!$H67)*NtoN2O*kgtoGg,"ERROR")))</f>
        <v>3.9321246078987203E-2</v>
      </c>
      <c r="AU961" s="93">
        <f>IF('Net zero activities &amp; levers'!$C$12="Off",('Activity data'!BN18*EF!$H49*EF!$H67)*NtoN2O*kgtoGg,IF('Net zero activities &amp; levers'!$C$12="PB",('Activity data'!BN18*EF!$H49*EF!$H67)*NtoN2O*kgtoGg,IF('Net zero activities &amp; levers'!$C$12="MS",('Net zero Activity data'!BN18*EF!$H49*EF!$H67)*NtoN2O*kgtoGg,"ERROR")))</f>
        <v>3.9311277164880767E-2</v>
      </c>
      <c r="AV961" s="93">
        <f>IF('Net zero activities &amp; levers'!$C$12="Off",('Activity data'!BO18*EF!$H49*EF!$H67)*NtoN2O*kgtoGg,IF('Net zero activities &amp; levers'!$C$12="PB",('Activity data'!BO18*EF!$H49*EF!$H67)*NtoN2O*kgtoGg,IF('Net zero activities &amp; levers'!$C$12="MS",('Net zero Activity data'!BO18*EF!$H49*EF!$H67)*NtoN2O*kgtoGg,"ERROR")))</f>
        <v>3.9306720967961367E-2</v>
      </c>
      <c r="AW961" s="93">
        <f>IF('Net zero activities &amp; levers'!$C$12="Off",('Activity data'!BP18*EF!$H49*EF!$H67)*NtoN2O*kgtoGg,IF('Net zero activities &amp; levers'!$C$12="PB",('Activity data'!BP18*EF!$H49*EF!$H67)*NtoN2O*kgtoGg,IF('Net zero activities &amp; levers'!$C$12="MS",('Net zero Activity data'!BP18*EF!$H49*EF!$H67)*NtoN2O*kgtoGg,"ERROR")))</f>
        <v>3.9275111288178247E-2</v>
      </c>
      <c r="AY961" s="79"/>
      <c r="AZ961" s="79"/>
    </row>
    <row r="962" spans="1:52" x14ac:dyDescent="0.25">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0.33450793008613727</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0.3513244326937256</v>
      </c>
      <c r="T962" s="93">
        <f>IF('Net zero activities &amp; levers'!$C$12="Off",('Activity data'!AM19*EF!$H50*EF!$H68)*NtoN2O*kgtoGg,IF('Net zero activities &amp; levers'!$C$12="PB",('Activity data'!AM19*EF!$H50*EF!$H68)*NtoN2O*kgtoGg,IF('Net zero activities &amp; levers'!$C$12="MS",('Net zero Activity data'!AM19*EF!$H50*EF!$H68)*NtoN2O*kgtoGg,"ERROR")))</f>
        <v>0.36129485217399038</v>
      </c>
      <c r="U962" s="93">
        <f>IF('Net zero activities &amp; levers'!$C$12="Off",('Activity data'!AN19*EF!$H50*EF!$H68)*NtoN2O*kgtoGg,IF('Net zero activities &amp; levers'!$C$12="PB",('Activity data'!AN19*EF!$H50*EF!$H68)*NtoN2O*kgtoGg,IF('Net zero activities &amp; levers'!$C$12="MS",('Net zero Activity data'!AN19*EF!$H50*EF!$H68)*NtoN2O*kgtoGg,"ERROR")))</f>
        <v>0.36971919193734865</v>
      </c>
      <c r="V962" s="93">
        <f>IF('Net zero activities &amp; levers'!$C$12="Off",('Activity data'!AO19*EF!$H50*EF!$H68)*NtoN2O*kgtoGg,IF('Net zero activities &amp; levers'!$C$12="PB",('Activity data'!AO19*EF!$H50*EF!$H68)*NtoN2O*kgtoGg,IF('Net zero activities &amp; levers'!$C$12="MS",('Net zero Activity data'!AO19*EF!$H50*EF!$H68)*NtoN2O*kgtoGg,"ERROR")))</f>
        <v>0.37765549017976352</v>
      </c>
      <c r="W962" s="93">
        <f>IF('Net zero activities &amp; levers'!$C$12="Off",('Activity data'!AP19*EF!$H50*EF!$H68)*NtoN2O*kgtoGg,IF('Net zero activities &amp; levers'!$C$12="PB",('Activity data'!AP19*EF!$H50*EF!$H68)*NtoN2O*kgtoGg,IF('Net zero activities &amp; levers'!$C$12="MS",('Net zero Activity data'!AP19*EF!$H50*EF!$H68)*NtoN2O*kgtoGg,"ERROR")))</f>
        <v>0.38606521724231002</v>
      </c>
      <c r="X962" s="93">
        <f>IF('Net zero activities &amp; levers'!$C$12="Off",('Activity data'!AQ19*EF!$H50*EF!$H68)*NtoN2O*kgtoGg,IF('Net zero activities &amp; levers'!$C$12="PB",('Activity data'!AQ19*EF!$H50*EF!$H68)*NtoN2O*kgtoGg,IF('Net zero activities &amp; levers'!$C$12="MS",('Net zero Activity data'!AQ19*EF!$H50*EF!$H68)*NtoN2O*kgtoGg,"ERROR")))</f>
        <v>0.39415739256933385</v>
      </c>
      <c r="Y962" s="93">
        <f>IF('Net zero activities &amp; levers'!$C$12="Off",('Activity data'!AR19*EF!$H50*EF!$H68)*NtoN2O*kgtoGg,IF('Net zero activities &amp; levers'!$C$12="PB",('Activity data'!AR19*EF!$H50*EF!$H68)*NtoN2O*kgtoGg,IF('Net zero activities &amp; levers'!$C$12="MS",('Net zero Activity data'!AR19*EF!$H50*EF!$H68)*NtoN2O*kgtoGg,"ERROR")))</f>
        <v>0.40136222552476242</v>
      </c>
      <c r="Z962" s="93">
        <f>IF('Net zero activities &amp; levers'!$C$12="Off",('Activity data'!AS19*EF!$H50*EF!$H68)*NtoN2O*kgtoGg,IF('Net zero activities &amp; levers'!$C$12="PB",('Activity data'!AS19*EF!$H50*EF!$H68)*NtoN2O*kgtoGg,IF('Net zero activities &amp; levers'!$C$12="MS",('Net zero Activity data'!AS19*EF!$H50*EF!$H68)*NtoN2O*kgtoGg,"ERROR")))</f>
        <v>0.4084411828633559</v>
      </c>
      <c r="AA962" s="93">
        <f>IF('Net zero activities &amp; levers'!$C$12="Off",('Activity data'!AT19*EF!$H50*EF!$H68)*NtoN2O*kgtoGg,IF('Net zero activities &amp; levers'!$C$12="PB",('Activity data'!AT19*EF!$H50*EF!$H68)*NtoN2O*kgtoGg,IF('Net zero activities &amp; levers'!$C$12="MS",('Net zero Activity data'!AT19*EF!$H50*EF!$H68)*NtoN2O*kgtoGg,"ERROR")))</f>
        <v>0.41554585769628438</v>
      </c>
      <c r="AB962" s="93">
        <f>IF('Net zero activities &amp; levers'!$C$12="Off",('Activity data'!AU19*EF!$H50*EF!$H68)*NtoN2O*kgtoGg,IF('Net zero activities &amp; levers'!$C$12="PB",('Activity data'!AU19*EF!$H50*EF!$H68)*NtoN2O*kgtoGg,IF('Net zero activities &amp; levers'!$C$12="MS",('Net zero Activity data'!AU19*EF!$H50*EF!$H68)*NtoN2O*kgtoGg,"ERROR")))</f>
        <v>0.42433720571729061</v>
      </c>
      <c r="AC962" s="93">
        <f>IF('Net zero activities &amp; levers'!$C$12="Off",('Activity data'!AV19*EF!$H50*EF!$H68)*NtoN2O*kgtoGg,IF('Net zero activities &amp; levers'!$C$12="PB",('Activity data'!AV19*EF!$H50*EF!$H68)*NtoN2O*kgtoGg,IF('Net zero activities &amp; levers'!$C$12="MS",('Net zero Activity data'!AV19*EF!$H50*EF!$H68)*NtoN2O*kgtoGg,"ERROR")))</f>
        <v>0.43221026242499966</v>
      </c>
      <c r="AD962" s="93">
        <f>IF('Net zero activities &amp; levers'!$C$12="Off",('Activity data'!AW19*EF!$H50*EF!$H68)*NtoN2O*kgtoGg,IF('Net zero activities &amp; levers'!$C$12="PB",('Activity data'!AW19*EF!$H50*EF!$H68)*NtoN2O*kgtoGg,IF('Net zero activities &amp; levers'!$C$12="MS",('Net zero Activity data'!AW19*EF!$H50*EF!$H68)*NtoN2O*kgtoGg,"ERROR")))</f>
        <v>0.44132410161661811</v>
      </c>
      <c r="AE962" s="93">
        <f>IF('Net zero activities &amp; levers'!$C$12="Off",('Activity data'!AX19*EF!$H50*EF!$H68)*NtoN2O*kgtoGg,IF('Net zero activities &amp; levers'!$C$12="PB",('Activity data'!AX19*EF!$H50*EF!$H68)*NtoN2O*kgtoGg,IF('Net zero activities &amp; levers'!$C$12="MS",('Net zero Activity data'!AX19*EF!$H50*EF!$H68)*NtoN2O*kgtoGg,"ERROR")))</f>
        <v>0.4507567081830976</v>
      </c>
      <c r="AF962" s="93">
        <f>IF('Net zero activities &amp; levers'!$C$12="Off",('Activity data'!AY19*EF!$H50*EF!$H68)*NtoN2O*kgtoGg,IF('Net zero activities &amp; levers'!$C$12="PB",('Activity data'!AY19*EF!$H50*EF!$H68)*NtoN2O*kgtoGg,IF('Net zero activities &amp; levers'!$C$12="MS",('Net zero Activity data'!AY19*EF!$H50*EF!$H68)*NtoN2O*kgtoGg,"ERROR")))</f>
        <v>0.46162911738095824</v>
      </c>
      <c r="AG962" s="93">
        <f>IF('Net zero activities &amp; levers'!$C$12="Off",('Activity data'!AZ19*EF!$H50*EF!$H68)*NtoN2O*kgtoGg,IF('Net zero activities &amp; levers'!$C$12="PB",('Activity data'!AZ19*EF!$H50*EF!$H68)*NtoN2O*kgtoGg,IF('Net zero activities &amp; levers'!$C$12="MS",('Net zero Activity data'!AZ19*EF!$H50*EF!$H68)*NtoN2O*kgtoGg,"ERROR")))</f>
        <v>0.47325598618388309</v>
      </c>
      <c r="AH962" s="93">
        <f>IF('Net zero activities &amp; levers'!$C$12="Off",('Activity data'!BA19*EF!$H50*EF!$H68)*NtoN2O*kgtoGg,IF('Net zero activities &amp; levers'!$C$12="PB",('Activity data'!BA19*EF!$H50*EF!$H68)*NtoN2O*kgtoGg,IF('Net zero activities &amp; levers'!$C$12="MS",('Net zero Activity data'!BA19*EF!$H50*EF!$H68)*NtoN2O*kgtoGg,"ERROR")))</f>
        <v>0.4827883532678468</v>
      </c>
      <c r="AI962" s="93">
        <f>IF('Net zero activities &amp; levers'!$C$12="Off",('Activity data'!BB19*EF!$H50*EF!$H68)*NtoN2O*kgtoGg,IF('Net zero activities &amp; levers'!$C$12="PB",('Activity data'!BB19*EF!$H50*EF!$H68)*NtoN2O*kgtoGg,IF('Net zero activities &amp; levers'!$C$12="MS",('Net zero Activity data'!BB19*EF!$H50*EF!$H68)*NtoN2O*kgtoGg,"ERROR")))</f>
        <v>0.49234599547233626</v>
      </c>
      <c r="AJ962" s="93">
        <f>IF('Net zero activities &amp; levers'!$C$12="Off",('Activity data'!BC19*EF!$H50*EF!$H68)*NtoN2O*kgtoGg,IF('Net zero activities &amp; levers'!$C$12="PB",('Activity data'!BC19*EF!$H50*EF!$H68)*NtoN2O*kgtoGg,IF('Net zero activities &amp; levers'!$C$12="MS",('Net zero Activity data'!BC19*EF!$H50*EF!$H68)*NtoN2O*kgtoGg,"ERROR")))</f>
        <v>0.50270736613247102</v>
      </c>
      <c r="AK962" s="93">
        <f>IF('Net zero activities &amp; levers'!$C$12="Off",('Activity data'!BD19*EF!$H50*EF!$H68)*NtoN2O*kgtoGg,IF('Net zero activities &amp; levers'!$C$12="PB",('Activity data'!BD19*EF!$H50*EF!$H68)*NtoN2O*kgtoGg,IF('Net zero activities &amp; levers'!$C$12="MS",('Net zero Activity data'!BD19*EF!$H50*EF!$H68)*NtoN2O*kgtoGg,"ERROR")))</f>
        <v>0.51304348129567745</v>
      </c>
      <c r="AL962" s="93">
        <f>IF('Net zero activities &amp; levers'!$C$12="Off",('Activity data'!BE19*EF!$H50*EF!$H68)*NtoN2O*kgtoGg,IF('Net zero activities &amp; levers'!$C$12="PB",('Activity data'!BE19*EF!$H50*EF!$H68)*NtoN2O*kgtoGg,IF('Net zero activities &amp; levers'!$C$12="MS",('Net zero Activity data'!BE19*EF!$H50*EF!$H68)*NtoN2O*kgtoGg,"ERROR")))</f>
        <v>0.52426733625916189</v>
      </c>
      <c r="AM962" s="93">
        <f>IF('Net zero activities &amp; levers'!$C$12="Off",('Activity data'!BF19*EF!$H50*EF!$H68)*NtoN2O*kgtoGg,IF('Net zero activities &amp; levers'!$C$12="PB",('Activity data'!BF19*EF!$H50*EF!$H68)*NtoN2O*kgtoGg,IF('Net zero activities &amp; levers'!$C$12="MS",('Net zero Activity data'!BF19*EF!$H50*EF!$H68)*NtoN2O*kgtoGg,"ERROR")))</f>
        <v>0.53526214768117875</v>
      </c>
      <c r="AN962" s="93">
        <f>IF('Net zero activities &amp; levers'!$C$12="Off",('Activity data'!BG19*EF!$H50*EF!$H68)*NtoN2O*kgtoGg,IF('Net zero activities &amp; levers'!$C$12="PB",('Activity data'!BG19*EF!$H50*EF!$H68)*NtoN2O*kgtoGg,IF('Net zero activities &amp; levers'!$C$12="MS",('Net zero Activity data'!BG19*EF!$H50*EF!$H68)*NtoN2O*kgtoGg,"ERROR")))</f>
        <v>0.54768796647792339</v>
      </c>
      <c r="AO962" s="93">
        <f>IF('Net zero activities &amp; levers'!$C$12="Off",('Activity data'!BH19*EF!$H50*EF!$H68)*NtoN2O*kgtoGg,IF('Net zero activities &amp; levers'!$C$12="PB",('Activity data'!BH19*EF!$H50*EF!$H68)*NtoN2O*kgtoGg,IF('Net zero activities &amp; levers'!$C$12="MS",('Net zero Activity data'!BH19*EF!$H50*EF!$H68)*NtoN2O*kgtoGg,"ERROR")))</f>
        <v>0.56026774471009355</v>
      </c>
      <c r="AP962" s="93">
        <f>IF('Net zero activities &amp; levers'!$C$12="Off",('Activity data'!BI19*EF!$H50*EF!$H68)*NtoN2O*kgtoGg,IF('Net zero activities &amp; levers'!$C$12="PB",('Activity data'!BI19*EF!$H50*EF!$H68)*NtoN2O*kgtoGg,IF('Net zero activities &amp; levers'!$C$12="MS",('Net zero Activity data'!BI19*EF!$H50*EF!$H68)*NtoN2O*kgtoGg,"ERROR")))</f>
        <v>0.57317222813050317</v>
      </c>
      <c r="AQ962" s="93">
        <f>IF('Net zero activities &amp; levers'!$C$12="Off",('Activity data'!BJ19*EF!$H50*EF!$H68)*NtoN2O*kgtoGg,IF('Net zero activities &amp; levers'!$C$12="PB",('Activity data'!BJ19*EF!$H50*EF!$H68)*NtoN2O*kgtoGg,IF('Net zero activities &amp; levers'!$C$12="MS",('Net zero Activity data'!BJ19*EF!$H50*EF!$H68)*NtoN2O*kgtoGg,"ERROR")))</f>
        <v>0.58645940885908054</v>
      </c>
      <c r="AR962" s="93">
        <f>IF('Net zero activities &amp; levers'!$C$12="Off",('Activity data'!BK19*EF!$H50*EF!$H68)*NtoN2O*kgtoGg,IF('Net zero activities &amp; levers'!$C$12="PB",('Activity data'!BK19*EF!$H50*EF!$H68)*NtoN2O*kgtoGg,IF('Net zero activities &amp; levers'!$C$12="MS",('Net zero Activity data'!BK19*EF!$H50*EF!$H68)*NtoN2O*kgtoGg,"ERROR")))</f>
        <v>0.60023898528070463</v>
      </c>
      <c r="AS962" s="93">
        <f>IF('Net zero activities &amp; levers'!$C$12="Off",('Activity data'!BL19*EF!$H50*EF!$H68)*NtoN2O*kgtoGg,IF('Net zero activities &amp; levers'!$C$12="PB",('Activity data'!BL19*EF!$H50*EF!$H68)*NtoN2O*kgtoGg,IF('Net zero activities &amp; levers'!$C$12="MS",('Net zero Activity data'!BL19*EF!$H50*EF!$H68)*NtoN2O*kgtoGg,"ERROR")))</f>
        <v>0.61506604816862342</v>
      </c>
      <c r="AT962" s="93">
        <f>IF('Net zero activities &amp; levers'!$C$12="Off",('Activity data'!BM19*EF!$H50*EF!$H68)*NtoN2O*kgtoGg,IF('Net zero activities &amp; levers'!$C$12="PB",('Activity data'!BM19*EF!$H50*EF!$H68)*NtoN2O*kgtoGg,IF('Net zero activities &amp; levers'!$C$12="MS",('Net zero Activity data'!BM19*EF!$H50*EF!$H68)*NtoN2O*kgtoGg,"ERROR")))</f>
        <v>0.62466302454053602</v>
      </c>
      <c r="AU962" s="93">
        <f>IF('Net zero activities &amp; levers'!$C$12="Off",('Activity data'!BN19*EF!$H50*EF!$H68)*NtoN2O*kgtoGg,IF('Net zero activities &amp; levers'!$C$12="PB",('Activity data'!BN19*EF!$H50*EF!$H68)*NtoN2O*kgtoGg,IF('Net zero activities &amp; levers'!$C$12="MS",('Net zero Activity data'!BN19*EF!$H50*EF!$H68)*NtoN2O*kgtoGg,"ERROR")))</f>
        <v>0.63346164694077634</v>
      </c>
      <c r="AV962" s="93">
        <f>IF('Net zero activities &amp; levers'!$C$12="Off",('Activity data'!BO19*EF!$H50*EF!$H68)*NtoN2O*kgtoGg,IF('Net zero activities &amp; levers'!$C$12="PB",('Activity data'!BO19*EF!$H50*EF!$H68)*NtoN2O*kgtoGg,IF('Net zero activities &amp; levers'!$C$12="MS",('Net zero Activity data'!BO19*EF!$H50*EF!$H68)*NtoN2O*kgtoGg,"ERROR")))</f>
        <v>0.64239231479762804</v>
      </c>
      <c r="AW962" s="93">
        <f>IF('Net zero activities &amp; levers'!$C$12="Off",('Activity data'!BP19*EF!$H50*EF!$H68)*NtoN2O*kgtoGg,IF('Net zero activities &amp; levers'!$C$12="PB",('Activity data'!BP19*EF!$H50*EF!$H68)*NtoN2O*kgtoGg,IF('Net zero activities &amp; levers'!$C$12="MS",('Net zero Activity data'!BP19*EF!$H50*EF!$H68)*NtoN2O*kgtoGg,"ERROR")))</f>
        <v>0.65111900498696662</v>
      </c>
      <c r="AY962" s="79"/>
      <c r="AZ962" s="79"/>
    </row>
    <row r="963" spans="1:52" x14ac:dyDescent="0.25">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1.4765381650731566</v>
      </c>
      <c r="T963" s="93">
        <f>IF('Net zero activities &amp; levers'!$C$12="Off",('Activity data'!AM20*EF!$H51*EF!$H69)*NtoN2O*kgtoGg,IF('Net zero activities &amp; levers'!$C$12="PB",('Activity data'!AM20*EF!$H51*EF!$H69)*NtoN2O*kgtoGg,IF('Net zero activities &amp; levers'!$C$12="MS",('Net zero Activity data'!AM20*EF!$H51*EF!$H69)*NtoN2O*kgtoGg,"ERROR")))</f>
        <v>1.5360965677893541</v>
      </c>
      <c r="U963" s="93">
        <f>IF('Net zero activities &amp; levers'!$C$12="Off",('Activity data'!AN20*EF!$H51*EF!$H69)*NtoN2O*kgtoGg,IF('Net zero activities &amp; levers'!$C$12="PB",('Activity data'!AN20*EF!$H51*EF!$H69)*NtoN2O*kgtoGg,IF('Net zero activities &amp; levers'!$C$12="MS",('Net zero Activity data'!AN20*EF!$H51*EF!$H69)*NtoN2O*kgtoGg,"ERROR")))</f>
        <v>1.5741024562473178</v>
      </c>
      <c r="V963" s="93">
        <f>IF('Net zero activities &amp; levers'!$C$12="Off",('Activity data'!AO20*EF!$H51*EF!$H69)*NtoN2O*kgtoGg,IF('Net zero activities &amp; levers'!$C$12="PB",('Activity data'!AO20*EF!$H51*EF!$H69)*NtoN2O*kgtoGg,IF('Net zero activities &amp; levers'!$C$12="MS",('Net zero Activity data'!AO20*EF!$H51*EF!$H69)*NtoN2O*kgtoGg,"ERROR")))</f>
        <v>1.6051397901416917</v>
      </c>
      <c r="W963" s="93">
        <f>IF('Net zero activities &amp; levers'!$C$12="Off",('Activity data'!AP20*EF!$H51*EF!$H69)*NtoN2O*kgtoGg,IF('Net zero activities &amp; levers'!$C$12="PB",('Activity data'!AP20*EF!$H51*EF!$H69)*NtoN2O*kgtoGg,IF('Net zero activities &amp; levers'!$C$12="MS",('Net zero Activity data'!AP20*EF!$H51*EF!$H69)*NtoN2O*kgtoGg,"ERROR")))</f>
        <v>1.6408050922270412</v>
      </c>
      <c r="X963" s="93">
        <f>IF('Net zero activities &amp; levers'!$C$12="Off",('Activity data'!AQ20*EF!$H51*EF!$H69)*NtoN2O*kgtoGg,IF('Net zero activities &amp; levers'!$C$12="PB",('Activity data'!AQ20*EF!$H51*EF!$H69)*NtoN2O*kgtoGg,IF('Net zero activities &amp; levers'!$C$12="MS",('Net zero Activity data'!AQ20*EF!$H51*EF!$H69)*NtoN2O*kgtoGg,"ERROR")))</f>
        <v>1.6715308332573406</v>
      </c>
      <c r="Y963" s="93">
        <f>IF('Net zero activities &amp; levers'!$C$12="Off",('Activity data'!AR20*EF!$H51*EF!$H69)*NtoN2O*kgtoGg,IF('Net zero activities &amp; levers'!$C$12="PB",('Activity data'!AR20*EF!$H51*EF!$H69)*NtoN2O*kgtoGg,IF('Net zero activities &amp; levers'!$C$12="MS",('Net zero Activity data'!AR20*EF!$H51*EF!$H69)*NtoN2O*kgtoGg,"ERROR")))</f>
        <v>1.6937089465743533</v>
      </c>
      <c r="Z963" s="93">
        <f>IF('Net zero activities &amp; levers'!$C$12="Off",('Activity data'!AS20*EF!$H51*EF!$H69)*NtoN2O*kgtoGg,IF('Net zero activities &amp; levers'!$C$12="PB",('Activity data'!AS20*EF!$H51*EF!$H69)*NtoN2O*kgtoGg,IF('Net zero activities &amp; levers'!$C$12="MS",('Net zero Activity data'!AS20*EF!$H51*EF!$H69)*NtoN2O*kgtoGg,"ERROR")))</f>
        <v>1.7166052445178333</v>
      </c>
      <c r="AA963" s="93">
        <f>IF('Net zero activities &amp; levers'!$C$12="Off",('Activity data'!AT20*EF!$H51*EF!$H69)*NtoN2O*kgtoGg,IF('Net zero activities &amp; levers'!$C$12="PB",('Activity data'!AT20*EF!$H51*EF!$H69)*NtoN2O*kgtoGg,IF('Net zero activities &amp; levers'!$C$12="MS",('Net zero Activity data'!AT20*EF!$H51*EF!$H69)*NtoN2O*kgtoGg,"ERROR")))</f>
        <v>1.7420839707309372</v>
      </c>
      <c r="AB963" s="93">
        <f>IF('Net zero activities &amp; levers'!$C$12="Off",('Activity data'!AU20*EF!$H51*EF!$H69)*NtoN2O*kgtoGg,IF('Net zero activities &amp; levers'!$C$12="PB",('Activity data'!AU20*EF!$H51*EF!$H69)*NtoN2O*kgtoGg,IF('Net zero activities &amp; levers'!$C$12="MS",('Net zero Activity data'!AU20*EF!$H51*EF!$H69)*NtoN2O*kgtoGg,"ERROR")))</f>
        <v>1.7893892676148484</v>
      </c>
      <c r="AC963" s="93">
        <f>IF('Net zero activities &amp; levers'!$C$12="Off",('Activity data'!AV20*EF!$H51*EF!$H69)*NtoN2O*kgtoGg,IF('Net zero activities &amp; levers'!$C$12="PB",('Activity data'!AV20*EF!$H51*EF!$H69)*NtoN2O*kgtoGg,IF('Net zero activities &amp; levers'!$C$12="MS",('Net zero Activity data'!AV20*EF!$H51*EF!$H69)*NtoN2O*kgtoGg,"ERROR")))</f>
        <v>1.828264209477662</v>
      </c>
      <c r="AD963" s="93">
        <f>IF('Net zero activities &amp; levers'!$C$12="Off",('Activity data'!AW20*EF!$H51*EF!$H69)*NtoN2O*kgtoGg,IF('Net zero activities &amp; levers'!$C$12="PB",('Activity data'!AW20*EF!$H51*EF!$H69)*NtoN2O*kgtoGg,IF('Net zero activities &amp; levers'!$C$12="MS",('Net zero Activity data'!AW20*EF!$H51*EF!$H69)*NtoN2O*kgtoGg,"ERROR")))</f>
        <v>1.8815865579703432</v>
      </c>
      <c r="AE963" s="93">
        <f>IF('Net zero activities &amp; levers'!$C$12="Off",('Activity data'!AX20*EF!$H51*EF!$H69)*NtoN2O*kgtoGg,IF('Net zero activities &amp; levers'!$C$12="PB",('Activity data'!AX20*EF!$H51*EF!$H69)*NtoN2O*kgtoGg,IF('Net zero activities &amp; levers'!$C$12="MS",('Net zero Activity data'!AX20*EF!$H51*EF!$H69)*NtoN2O*kgtoGg,"ERROR")))</f>
        <v>1.9386596655264206</v>
      </c>
      <c r="AF963" s="93">
        <f>IF('Net zero activities &amp; levers'!$C$12="Off",('Activity data'!AY20*EF!$H51*EF!$H69)*NtoN2O*kgtoGg,IF('Net zero activities &amp; levers'!$C$12="PB",('Activity data'!AY20*EF!$H51*EF!$H69)*NtoN2O*kgtoGg,IF('Net zero activities &amp; levers'!$C$12="MS",('Net zero Activity data'!AY20*EF!$H51*EF!$H69)*NtoN2O*kgtoGg,"ERROR")))</f>
        <v>2.0120280805098902</v>
      </c>
      <c r="AG963" s="93">
        <f>IF('Net zero activities &amp; levers'!$C$12="Off",('Activity data'!AZ20*EF!$H51*EF!$H69)*NtoN2O*kgtoGg,IF('Net zero activities &amp; levers'!$C$12="PB",('Activity data'!AZ20*EF!$H51*EF!$H69)*NtoN2O*kgtoGg,IF('Net zero activities &amp; levers'!$C$12="MS",('Net zero Activity data'!AZ20*EF!$H51*EF!$H69)*NtoN2O*kgtoGg,"ERROR")))</f>
        <v>2.0937559003032562</v>
      </c>
      <c r="AH963" s="93">
        <f>IF('Net zero activities &amp; levers'!$C$12="Off",('Activity data'!BA20*EF!$H51*EF!$H69)*NtoN2O*kgtoGg,IF('Net zero activities &amp; levers'!$C$12="PB",('Activity data'!BA20*EF!$H51*EF!$H69)*NtoN2O*kgtoGg,IF('Net zero activities &amp; levers'!$C$12="MS",('Net zero Activity data'!BA20*EF!$H51*EF!$H69)*NtoN2O*kgtoGg,"ERROR")))</f>
        <v>2.152165815375505</v>
      </c>
      <c r="AI963" s="93">
        <f>IF('Net zero activities &amp; levers'!$C$12="Off",('Activity data'!BB20*EF!$H51*EF!$H69)*NtoN2O*kgtoGg,IF('Net zero activities &amp; levers'!$C$12="PB",('Activity data'!BB20*EF!$H51*EF!$H69)*NtoN2O*kgtoGg,IF('Net zero activities &amp; levers'!$C$12="MS",('Net zero Activity data'!BB20*EF!$H51*EF!$H69)*NtoN2O*kgtoGg,"ERROR")))</f>
        <v>2.2108394841137309</v>
      </c>
      <c r="AJ963" s="93">
        <f>IF('Net zero activities &amp; levers'!$C$12="Off",('Activity data'!BC20*EF!$H51*EF!$H69)*NtoN2O*kgtoGg,IF('Net zero activities &amp; levers'!$C$12="PB",('Activity data'!BC20*EF!$H51*EF!$H69)*NtoN2O*kgtoGg,IF('Net zero activities &amp; levers'!$C$12="MS",('Net zero Activity data'!BC20*EF!$H51*EF!$H69)*NtoN2O*kgtoGg,"ERROR")))</f>
        <v>2.2783102512928846</v>
      </c>
      <c r="AK963" s="93">
        <f>IF('Net zero activities &amp; levers'!$C$12="Off",('Activity data'!BD20*EF!$H51*EF!$H69)*NtoN2O*kgtoGg,IF('Net zero activities &amp; levers'!$C$12="PB",('Activity data'!BD20*EF!$H51*EF!$H69)*NtoN2O*kgtoGg,IF('Net zero activities &amp; levers'!$C$12="MS",('Net zero Activity data'!BD20*EF!$H51*EF!$H69)*NtoN2O*kgtoGg,"ERROR")))</f>
        <v>2.3454348377745018</v>
      </c>
      <c r="AL963" s="93">
        <f>IF('Net zero activities &amp; levers'!$C$12="Off",('Activity data'!BE20*EF!$H51*EF!$H69)*NtoN2O*kgtoGg,IF('Net zero activities &amp; levers'!$C$12="PB",('Activity data'!BE20*EF!$H51*EF!$H69)*NtoN2O*kgtoGg,IF('Net zero activities &amp; levers'!$C$12="MS",('Net zero Activity data'!BE20*EF!$H51*EF!$H69)*NtoN2O*kgtoGg,"ERROR")))</f>
        <v>2.4221050334174183</v>
      </c>
      <c r="AM963" s="93">
        <f>IF('Net zero activities &amp; levers'!$C$12="Off",('Activity data'!BF20*EF!$H51*EF!$H69)*NtoN2O*kgtoGg,IF('Net zero activities &amp; levers'!$C$12="PB",('Activity data'!BF20*EF!$H51*EF!$H69)*NtoN2O*kgtoGg,IF('Net zero activities &amp; levers'!$C$12="MS",('Net zero Activity data'!BF20*EF!$H51*EF!$H69)*NtoN2O*kgtoGg,"ERROR")))</f>
        <v>2.4961923885732098</v>
      </c>
      <c r="AN963" s="93">
        <f>IF('Net zero activities &amp; levers'!$C$12="Off",('Activity data'!BG20*EF!$H51*EF!$H69)*NtoN2O*kgtoGg,IF('Net zero activities &amp; levers'!$C$12="PB",('Activity data'!BG20*EF!$H51*EF!$H69)*NtoN2O*kgtoGg,IF('Net zero activities &amp; levers'!$C$12="MS",('Net zero Activity data'!BG20*EF!$H51*EF!$H69)*NtoN2O*kgtoGg,"ERROR")))</f>
        <v>2.5854095684242697</v>
      </c>
      <c r="AO963" s="93">
        <f>IF('Net zero activities &amp; levers'!$C$12="Off",('Activity data'!BH20*EF!$H51*EF!$H69)*NtoN2O*kgtoGg,IF('Net zero activities &amp; levers'!$C$12="PB",('Activity data'!BH20*EF!$H51*EF!$H69)*NtoN2O*kgtoGg,IF('Net zero activities &amp; levers'!$C$12="MS",('Net zero Activity data'!BH20*EF!$H51*EF!$H69)*NtoN2O*kgtoGg,"ERROR")))</f>
        <v>2.6759759760579005</v>
      </c>
      <c r="AP963" s="93">
        <f>IF('Net zero activities &amp; levers'!$C$12="Off",('Activity data'!BI20*EF!$H51*EF!$H69)*NtoN2O*kgtoGg,IF('Net zero activities &amp; levers'!$C$12="PB",('Activity data'!BI20*EF!$H51*EF!$H69)*NtoN2O*kgtoGg,IF('Net zero activities &amp; levers'!$C$12="MS",('Net zero Activity data'!BI20*EF!$H51*EF!$H69)*NtoN2O*kgtoGg,"ERROR")))</f>
        <v>2.7696965255717316</v>
      </c>
      <c r="AQ963" s="93">
        <f>IF('Net zero activities &amp; levers'!$C$12="Off",('Activity data'!BJ20*EF!$H51*EF!$H69)*NtoN2O*kgtoGg,IF('Net zero activities &amp; levers'!$C$12="PB",('Activity data'!BJ20*EF!$H51*EF!$H69)*NtoN2O*kgtoGg,IF('Net zero activities &amp; levers'!$C$12="MS",('Net zero Activity data'!BJ20*EF!$H51*EF!$H69)*NtoN2O*kgtoGg,"ERROR")))</f>
        <v>2.8671529198341865</v>
      </c>
      <c r="AR963" s="93">
        <f>IF('Net zero activities &amp; levers'!$C$12="Off",('Activity data'!BK20*EF!$H51*EF!$H69)*NtoN2O*kgtoGg,IF('Net zero activities &amp; levers'!$C$12="PB",('Activity data'!BK20*EF!$H51*EF!$H69)*NtoN2O*kgtoGg,IF('Net zero activities &amp; levers'!$C$12="MS",('Net zero Activity data'!BK20*EF!$H51*EF!$H69)*NtoN2O*kgtoGg,"ERROR")))</f>
        <v>2.9694530104266339</v>
      </c>
      <c r="AS963" s="93">
        <f>IF('Net zero activities &amp; levers'!$C$12="Off",('Activity data'!BL20*EF!$H51*EF!$H69)*NtoN2O*kgtoGg,IF('Net zero activities &amp; levers'!$C$12="PB",('Activity data'!BL20*EF!$H51*EF!$H69)*NtoN2O*kgtoGg,IF('Net zero activities &amp; levers'!$C$12="MS",('Net zero Activity data'!BL20*EF!$H51*EF!$H69)*NtoN2O*kgtoGg,"ERROR")))</f>
        <v>3.0822253944449796</v>
      </c>
      <c r="AT963" s="93">
        <f>IF('Net zero activities &amp; levers'!$C$12="Off",('Activity data'!BM20*EF!$H51*EF!$H69)*NtoN2O*kgtoGg,IF('Net zero activities &amp; levers'!$C$12="PB",('Activity data'!BM20*EF!$H51*EF!$H69)*NtoN2O*kgtoGg,IF('Net zero activities &amp; levers'!$C$12="MS",('Net zero Activity data'!BM20*EF!$H51*EF!$H69)*NtoN2O*kgtoGg,"ERROR")))</f>
        <v>3.1406129678118302</v>
      </c>
      <c r="AU963" s="93">
        <f>IF('Net zero activities &amp; levers'!$C$12="Off",('Activity data'!BN20*EF!$H51*EF!$H69)*NtoN2O*kgtoGg,IF('Net zero activities &amp; levers'!$C$12="PB",('Activity data'!BN20*EF!$H51*EF!$H69)*NtoN2O*kgtoGg,IF('Net zero activities &amp; levers'!$C$12="MS",('Net zero Activity data'!BN20*EF!$H51*EF!$H69)*NtoN2O*kgtoGg,"ERROR")))</f>
        <v>3.190955820128321</v>
      </c>
      <c r="AV963" s="93">
        <f>IF('Net zero activities &amp; levers'!$C$12="Off",('Activity data'!BO20*EF!$H51*EF!$H69)*NtoN2O*kgtoGg,IF('Net zero activities &amp; levers'!$C$12="PB",('Activity data'!BO20*EF!$H51*EF!$H69)*NtoN2O*kgtoGg,IF('Net zero activities &amp; levers'!$C$12="MS",('Net zero Activity data'!BO20*EF!$H51*EF!$H69)*NtoN2O*kgtoGg,"ERROR")))</f>
        <v>3.242887973994748</v>
      </c>
      <c r="AW963" s="93">
        <f>IF('Net zero activities &amp; levers'!$C$12="Off",('Activity data'!BP20*EF!$H51*EF!$H69)*NtoN2O*kgtoGg,IF('Net zero activities &amp; levers'!$C$12="PB",('Activity data'!BP20*EF!$H51*EF!$H69)*NtoN2O*kgtoGg,IF('Net zero activities &amp; levers'!$C$12="MS",('Net zero Activity data'!BP20*EF!$H51*EF!$H69)*NtoN2O*kgtoGg,"ERROR")))</f>
        <v>3.2929911635625113</v>
      </c>
      <c r="AY963" s="79"/>
      <c r="AZ963" s="79"/>
    </row>
    <row r="964" spans="1:52" x14ac:dyDescent="0.25">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1.3937830420255733E-2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1.4638518028905246E-2</v>
      </c>
      <c r="T964" s="93">
        <f>IF('Net zero activities &amp; levers'!$C$12="Off",('Activity data'!AM21*EF!$H52*EF!$H70)*NtoN2O*kgtoGg,IF('Net zero activities &amp; levers'!$C$12="PB",('Activity data'!AM21*EF!$H52*EF!$H70)*NtoN2O*kgtoGg,IF('Net zero activities &amp; levers'!$C$12="MS",('Net zero Activity data'!AM21*EF!$H52*EF!$H70)*NtoN2O*kgtoGg,"ERROR")))</f>
        <v>1.505395217391628E-2</v>
      </c>
      <c r="U964" s="93">
        <f>IF('Net zero activities &amp; levers'!$C$12="Off",('Activity data'!AN21*EF!$H52*EF!$H70)*NtoN2O*kgtoGg,IF('Net zero activities &amp; levers'!$C$12="PB",('Activity data'!AN21*EF!$H52*EF!$H70)*NtoN2O*kgtoGg,IF('Net zero activities &amp; levers'!$C$12="MS",('Net zero Activity data'!AN21*EF!$H52*EF!$H70)*NtoN2O*kgtoGg,"ERROR")))</f>
        <v>1.5404966330722875E-2</v>
      </c>
      <c r="V964" s="93">
        <f>IF('Net zero activities &amp; levers'!$C$12="Off",('Activity data'!AO21*EF!$H52*EF!$H70)*NtoN2O*kgtoGg,IF('Net zero activities &amp; levers'!$C$12="PB",('Activity data'!AO21*EF!$H52*EF!$H70)*NtoN2O*kgtoGg,IF('Net zero activities &amp; levers'!$C$12="MS",('Net zero Activity data'!AO21*EF!$H52*EF!$H70)*NtoN2O*kgtoGg,"ERROR")))</f>
        <v>1.5735645424156824E-2</v>
      </c>
      <c r="W964" s="93">
        <f>IF('Net zero activities &amp; levers'!$C$12="Off",('Activity data'!AP21*EF!$H52*EF!$H70)*NtoN2O*kgtoGg,IF('Net zero activities &amp; levers'!$C$12="PB",('Activity data'!AP21*EF!$H52*EF!$H70)*NtoN2O*kgtoGg,IF('Net zero activities &amp; levers'!$C$12="MS",('Net zero Activity data'!AP21*EF!$H52*EF!$H70)*NtoN2O*kgtoGg,"ERROR")))</f>
        <v>1.6086050718429598E-2</v>
      </c>
      <c r="X964" s="93">
        <f>IF('Net zero activities &amp; levers'!$C$12="Off",('Activity data'!AQ21*EF!$H52*EF!$H70)*NtoN2O*kgtoGg,IF('Net zero activities &amp; levers'!$C$12="PB",('Activity data'!AQ21*EF!$H52*EF!$H70)*NtoN2O*kgtoGg,IF('Net zero activities &amp; levers'!$C$12="MS",('Net zero Activity data'!AQ21*EF!$H52*EF!$H70)*NtoN2O*kgtoGg,"ERROR")))</f>
        <v>1.642322469038893E-2</v>
      </c>
      <c r="Y964" s="93">
        <f>IF('Net zero activities &amp; levers'!$C$12="Off",('Activity data'!AR21*EF!$H52*EF!$H70)*NtoN2O*kgtoGg,IF('Net zero activities &amp; levers'!$C$12="PB",('Activity data'!AR21*EF!$H52*EF!$H70)*NtoN2O*kgtoGg,IF('Net zero activities &amp; levers'!$C$12="MS",('Net zero Activity data'!AR21*EF!$H52*EF!$H70)*NtoN2O*kgtoGg,"ERROR")))</f>
        <v>1.6723426063531784E-2</v>
      </c>
      <c r="Z964" s="93">
        <f>IF('Net zero activities &amp; levers'!$C$12="Off",('Activity data'!AS21*EF!$H52*EF!$H70)*NtoN2O*kgtoGg,IF('Net zero activities &amp; levers'!$C$12="PB",('Activity data'!AS21*EF!$H52*EF!$H70)*NtoN2O*kgtoGg,IF('Net zero activities &amp; levers'!$C$12="MS",('Net zero Activity data'!AS21*EF!$H52*EF!$H70)*NtoN2O*kgtoGg,"ERROR")))</f>
        <v>1.7018382619306511E-2</v>
      </c>
      <c r="AA964" s="93">
        <f>IF('Net zero activities &amp; levers'!$C$12="Off",('Activity data'!AT21*EF!$H52*EF!$H70)*NtoN2O*kgtoGg,IF('Net zero activities &amp; levers'!$C$12="PB",('Activity data'!AT21*EF!$H52*EF!$H70)*NtoN2O*kgtoGg,IF('Net zero activities &amp; levers'!$C$12="MS",('Net zero Activity data'!AT21*EF!$H52*EF!$H70)*NtoN2O*kgtoGg,"ERROR")))</f>
        <v>1.7314410737345198E-2</v>
      </c>
      <c r="AB964" s="93">
        <f>IF('Net zero activities &amp; levers'!$C$12="Off",('Activity data'!AU21*EF!$H52*EF!$H70)*NtoN2O*kgtoGg,IF('Net zero activities &amp; levers'!$C$12="PB",('Activity data'!AU21*EF!$H52*EF!$H70)*NtoN2O*kgtoGg,IF('Net zero activities &amp; levers'!$C$12="MS",('Net zero Activity data'!AU21*EF!$H52*EF!$H70)*NtoN2O*kgtoGg,"ERROR")))</f>
        <v>1.7680716904887126E-2</v>
      </c>
      <c r="AC964" s="93">
        <f>IF('Net zero activities &amp; levers'!$C$12="Off",('Activity data'!AV21*EF!$H52*EF!$H70)*NtoN2O*kgtoGg,IF('Net zero activities &amp; levers'!$C$12="PB",('Activity data'!AV21*EF!$H52*EF!$H70)*NtoN2O*kgtoGg,IF('Net zero activities &amp; levers'!$C$12="MS",('Net zero Activity data'!AV21*EF!$H52*EF!$H70)*NtoN2O*kgtoGg,"ERROR")))</f>
        <v>1.8008760934375E-2</v>
      </c>
      <c r="AD964" s="93">
        <f>IF('Net zero activities &amp; levers'!$C$12="Off",('Activity data'!AW21*EF!$H52*EF!$H70)*NtoN2O*kgtoGg,IF('Net zero activities &amp; levers'!$C$12="PB",('Activity data'!AW21*EF!$H52*EF!$H70)*NtoN2O*kgtoGg,IF('Net zero activities &amp; levers'!$C$12="MS",('Net zero Activity data'!AW21*EF!$H52*EF!$H70)*NtoN2O*kgtoGg,"ERROR")))</f>
        <v>1.8388504234025771E-2</v>
      </c>
      <c r="AE964" s="93">
        <f>IF('Net zero activities &amp; levers'!$C$12="Off",('Activity data'!AX21*EF!$H52*EF!$H70)*NtoN2O*kgtoGg,IF('Net zero activities &amp; levers'!$C$12="PB",('Activity data'!AX21*EF!$H52*EF!$H70)*NtoN2O*kgtoGg,IF('Net zero activities &amp; levers'!$C$12="MS",('Net zero Activity data'!AX21*EF!$H52*EF!$H70)*NtoN2O*kgtoGg,"ERROR")))</f>
        <v>1.8781529507629086E-2</v>
      </c>
      <c r="AF964" s="93">
        <f>IF('Net zero activities &amp; levers'!$C$12="Off",('Activity data'!AY21*EF!$H52*EF!$H70)*NtoN2O*kgtoGg,IF('Net zero activities &amp; levers'!$C$12="PB",('Activity data'!AY21*EF!$H52*EF!$H70)*NtoN2O*kgtoGg,IF('Net zero activities &amp; levers'!$C$12="MS",('Net zero Activity data'!AY21*EF!$H52*EF!$H70)*NtoN2O*kgtoGg,"ERROR")))</f>
        <v>1.9234546557539943E-2</v>
      </c>
      <c r="AG964" s="93">
        <f>IF('Net zero activities &amp; levers'!$C$12="Off",('Activity data'!AZ21*EF!$H52*EF!$H70)*NtoN2O*kgtoGg,IF('Net zero activities &amp; levers'!$C$12="PB",('Activity data'!AZ21*EF!$H52*EF!$H70)*NtoN2O*kgtoGg,IF('Net zero activities &amp; levers'!$C$12="MS",('Net zero Activity data'!AZ21*EF!$H52*EF!$H70)*NtoN2O*kgtoGg,"ERROR")))</f>
        <v>1.9718999424328476E-2</v>
      </c>
      <c r="AH964" s="93">
        <f>IF('Net zero activities &amp; levers'!$C$12="Off",('Activity data'!BA21*EF!$H52*EF!$H70)*NtoN2O*kgtoGg,IF('Net zero activities &amp; levers'!$C$12="PB",('Activity data'!BA21*EF!$H52*EF!$H70)*NtoN2O*kgtoGg,IF('Net zero activities &amp; levers'!$C$12="MS",('Net zero Activity data'!BA21*EF!$H52*EF!$H70)*NtoN2O*kgtoGg,"ERROR")))</f>
        <v>2.0116181386160299E-2</v>
      </c>
      <c r="AI964" s="93">
        <f>IF('Net zero activities &amp; levers'!$C$12="Off",('Activity data'!BB21*EF!$H52*EF!$H70)*NtoN2O*kgtoGg,IF('Net zero activities &amp; levers'!$C$12="PB",('Activity data'!BB21*EF!$H52*EF!$H70)*NtoN2O*kgtoGg,IF('Net zero activities &amp; levers'!$C$12="MS",('Net zero Activity data'!BB21*EF!$H52*EF!$H70)*NtoN2O*kgtoGg,"ERROR")))</f>
        <v>2.0514416478014028E-2</v>
      </c>
      <c r="AJ964" s="93">
        <f>IF('Net zero activities &amp; levers'!$C$12="Off",('Activity data'!BC21*EF!$H52*EF!$H70)*NtoN2O*kgtoGg,IF('Net zero activities &amp; levers'!$C$12="PB",('Activity data'!BC21*EF!$H52*EF!$H70)*NtoN2O*kgtoGg,IF('Net zero activities &amp; levers'!$C$12="MS",('Net zero Activity data'!BC21*EF!$H52*EF!$H70)*NtoN2O*kgtoGg,"ERROR")))</f>
        <v>2.0946140255519642E-2</v>
      </c>
      <c r="AK964" s="93">
        <f>IF('Net zero activities &amp; levers'!$C$12="Off",('Activity data'!BD21*EF!$H52*EF!$H70)*NtoN2O*kgtoGg,IF('Net zero activities &amp; levers'!$C$12="PB",('Activity data'!BD21*EF!$H52*EF!$H70)*NtoN2O*kgtoGg,IF('Net zero activities &amp; levers'!$C$12="MS",('Net zero Activity data'!BD21*EF!$H52*EF!$H70)*NtoN2O*kgtoGg,"ERROR")))</f>
        <v>2.1376811720653244E-2</v>
      </c>
      <c r="AL964" s="93">
        <f>IF('Net zero activities &amp; levers'!$C$12="Off",('Activity data'!BE21*EF!$H52*EF!$H70)*NtoN2O*kgtoGg,IF('Net zero activities &amp; levers'!$C$12="PB",('Activity data'!BE21*EF!$H52*EF!$H70)*NtoN2O*kgtoGg,IF('Net zero activities &amp; levers'!$C$12="MS",('Net zero Activity data'!BE21*EF!$H52*EF!$H70)*NtoN2O*kgtoGg,"ERROR")))</f>
        <v>2.1844472344131772E-2</v>
      </c>
      <c r="AM964" s="93">
        <f>IF('Net zero activities &amp; levers'!$C$12="Off",('Activity data'!BF21*EF!$H52*EF!$H70)*NtoN2O*kgtoGg,IF('Net zero activities &amp; levers'!$C$12="PB",('Activity data'!BF21*EF!$H52*EF!$H70)*NtoN2O*kgtoGg,IF('Net zero activities &amp; levers'!$C$12="MS",('Net zero Activity data'!BF21*EF!$H52*EF!$H70)*NtoN2O*kgtoGg,"ERROR")))</f>
        <v>2.2302589486715801E-2</v>
      </c>
      <c r="AN964" s="93">
        <f>IF('Net zero activities &amp; levers'!$C$12="Off",('Activity data'!BG21*EF!$H52*EF!$H70)*NtoN2O*kgtoGg,IF('Net zero activities &amp; levers'!$C$12="PB",('Activity data'!BG21*EF!$H52*EF!$H70)*NtoN2O*kgtoGg,IF('Net zero activities &amp; levers'!$C$12="MS",('Net zero Activity data'!BG21*EF!$H52*EF!$H70)*NtoN2O*kgtoGg,"ERROR")))</f>
        <v>2.2820331936580167E-2</v>
      </c>
      <c r="AO964" s="93">
        <f>IF('Net zero activities &amp; levers'!$C$12="Off",('Activity data'!BH21*EF!$H52*EF!$H70)*NtoN2O*kgtoGg,IF('Net zero activities &amp; levers'!$C$12="PB",('Activity data'!BH21*EF!$H52*EF!$H70)*NtoN2O*kgtoGg,IF('Net zero activities &amp; levers'!$C$12="MS",('Net zero Activity data'!BH21*EF!$H52*EF!$H70)*NtoN2O*kgtoGg,"ERROR")))</f>
        <v>2.3344489362920589E-2</v>
      </c>
      <c r="AP964" s="93">
        <f>IF('Net zero activities &amp; levers'!$C$12="Off",('Activity data'!BI21*EF!$H52*EF!$H70)*NtoN2O*kgtoGg,IF('Net zero activities &amp; levers'!$C$12="PB",('Activity data'!BI21*EF!$H52*EF!$H70)*NtoN2O*kgtoGg,IF('Net zero activities &amp; levers'!$C$12="MS",('Net zero Activity data'!BI21*EF!$H52*EF!$H70)*NtoN2O*kgtoGg,"ERROR")))</f>
        <v>2.3882176172104322E-2</v>
      </c>
      <c r="AQ964" s="93">
        <f>IF('Net zero activities &amp; levers'!$C$12="Off",('Activity data'!BJ21*EF!$H52*EF!$H70)*NtoN2O*kgtoGg,IF('Net zero activities &amp; levers'!$C$12="PB",('Activity data'!BJ21*EF!$H52*EF!$H70)*NtoN2O*kgtoGg,IF('Net zero activities &amp; levers'!$C$12="MS",('Net zero Activity data'!BJ21*EF!$H52*EF!$H70)*NtoN2O*kgtoGg,"ERROR")))</f>
        <v>2.443580870246171E-2</v>
      </c>
      <c r="AR964" s="93">
        <f>IF('Net zero activities &amp; levers'!$C$12="Off",('Activity data'!BK21*EF!$H52*EF!$H70)*NtoN2O*kgtoGg,IF('Net zero activities &amp; levers'!$C$12="PB",('Activity data'!BK21*EF!$H52*EF!$H70)*NtoN2O*kgtoGg,IF('Net zero activities &amp; levers'!$C$12="MS",('Net zero Activity data'!BK21*EF!$H52*EF!$H70)*NtoN2O*kgtoGg,"ERROR")))</f>
        <v>2.5009957720029383E-2</v>
      </c>
      <c r="AS964" s="93">
        <f>IF('Net zero activities &amp; levers'!$C$12="Off",('Activity data'!BL21*EF!$H52*EF!$H70)*NtoN2O*kgtoGg,IF('Net zero activities &amp; levers'!$C$12="PB",('Activity data'!BL21*EF!$H52*EF!$H70)*NtoN2O*kgtoGg,IF('Net zero activities &amp; levers'!$C$12="MS",('Net zero Activity data'!BL21*EF!$H52*EF!$H70)*NtoN2O*kgtoGg,"ERROR")))</f>
        <v>2.5627752007025998E-2</v>
      </c>
      <c r="AT964" s="93">
        <f>IF('Net zero activities &amp; levers'!$C$12="Off",('Activity data'!BM21*EF!$H52*EF!$H70)*NtoN2O*kgtoGg,IF('Net zero activities &amp; levers'!$C$12="PB",('Activity data'!BM21*EF!$H52*EF!$H70)*NtoN2O*kgtoGg,IF('Net zero activities &amp; levers'!$C$12="MS",('Net zero Activity data'!BM21*EF!$H52*EF!$H70)*NtoN2O*kgtoGg,"ERROR")))</f>
        <v>2.6027626022522357E-2</v>
      </c>
      <c r="AU964" s="93">
        <f>IF('Net zero activities &amp; levers'!$C$12="Off",('Activity data'!BN21*EF!$H52*EF!$H70)*NtoN2O*kgtoGg,IF('Net zero activities &amp; levers'!$C$12="PB",('Activity data'!BN21*EF!$H52*EF!$H70)*NtoN2O*kgtoGg,IF('Net zero activities &amp; levers'!$C$12="MS",('Net zero Activity data'!BN21*EF!$H52*EF!$H70)*NtoN2O*kgtoGg,"ERROR")))</f>
        <v>2.6394235289199042E-2</v>
      </c>
      <c r="AV964" s="93">
        <f>IF('Net zero activities &amp; levers'!$C$12="Off",('Activity data'!BO21*EF!$H52*EF!$H70)*NtoN2O*kgtoGg,IF('Net zero activities &amp; levers'!$C$12="PB",('Activity data'!BO21*EF!$H52*EF!$H70)*NtoN2O*kgtoGg,IF('Net zero activities &amp; levers'!$C$12="MS",('Net zero Activity data'!BO21*EF!$H52*EF!$H70)*NtoN2O*kgtoGg,"ERROR")))</f>
        <v>2.6766346449901193E-2</v>
      </c>
      <c r="AW964" s="93">
        <f>IF('Net zero activities &amp; levers'!$C$12="Off",('Activity data'!BP21*EF!$H52*EF!$H70)*NtoN2O*kgtoGg,IF('Net zero activities &amp; levers'!$C$12="PB",('Activity data'!BP21*EF!$H52*EF!$H70)*NtoN2O*kgtoGg,IF('Net zero activities &amp; levers'!$C$12="MS",('Net zero Activity data'!BP21*EF!$H52*EF!$H70)*NtoN2O*kgtoGg,"ERROR")))</f>
        <v>2.7129958541123631E-2</v>
      </c>
      <c r="AY964" s="79"/>
      <c r="AZ964" s="79"/>
    </row>
    <row r="965" spans="1:52" x14ac:dyDescent="0.25">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6.1522423544714912E-2</v>
      </c>
      <c r="T965" s="93">
        <f>IF('Net zero activities &amp; levers'!$C$12="Off",('Activity data'!AM22*EF!$H53*EF!$H71)*NtoN2O*kgtoGg,IF('Net zero activities &amp; levers'!$C$12="PB",('Activity data'!AM22*EF!$H53*EF!$H71)*NtoN2O*kgtoGg,IF('Net zero activities &amp; levers'!$C$12="MS",('Net zero Activity data'!AM22*EF!$H53*EF!$H71)*NtoN2O*kgtoGg,"ERROR")))</f>
        <v>6.4004023657889819E-2</v>
      </c>
      <c r="U965" s="93">
        <f>IF('Net zero activities &amp; levers'!$C$12="Off",('Activity data'!AN22*EF!$H53*EF!$H71)*NtoN2O*kgtoGg,IF('Net zero activities &amp; levers'!$C$12="PB",('Activity data'!AN22*EF!$H53*EF!$H71)*NtoN2O*kgtoGg,IF('Net zero activities &amp; levers'!$C$12="MS",('Net zero Activity data'!AN22*EF!$H53*EF!$H71)*NtoN2O*kgtoGg,"ERROR")))</f>
        <v>6.5587602343638293E-2</v>
      </c>
      <c r="V965" s="93">
        <f>IF('Net zero activities &amp; levers'!$C$12="Off",('Activity data'!AO22*EF!$H53*EF!$H71)*NtoN2O*kgtoGg,IF('Net zero activities &amp; levers'!$C$12="PB",('Activity data'!AO22*EF!$H53*EF!$H71)*NtoN2O*kgtoGg,IF('Net zero activities &amp; levers'!$C$12="MS",('Net zero Activity data'!AO22*EF!$H53*EF!$H71)*NtoN2O*kgtoGg,"ERROR")))</f>
        <v>6.688082458923722E-2</v>
      </c>
      <c r="W965" s="93">
        <f>IF('Net zero activities &amp; levers'!$C$12="Off",('Activity data'!AP22*EF!$H53*EF!$H71)*NtoN2O*kgtoGg,IF('Net zero activities &amp; levers'!$C$12="PB",('Activity data'!AP22*EF!$H53*EF!$H71)*NtoN2O*kgtoGg,IF('Net zero activities &amp; levers'!$C$12="MS",('Net zero Activity data'!AP22*EF!$H53*EF!$H71)*NtoN2O*kgtoGg,"ERROR")))</f>
        <v>6.8366878842793452E-2</v>
      </c>
      <c r="X965" s="93">
        <f>IF('Net zero activities &amp; levers'!$C$12="Off",('Activity data'!AQ22*EF!$H53*EF!$H71)*NtoN2O*kgtoGg,IF('Net zero activities &amp; levers'!$C$12="PB",('Activity data'!AQ22*EF!$H53*EF!$H71)*NtoN2O*kgtoGg,IF('Net zero activities &amp; levers'!$C$12="MS",('Net zero Activity data'!AQ22*EF!$H53*EF!$H71)*NtoN2O*kgtoGg,"ERROR")))</f>
        <v>6.9647118052389267E-2</v>
      </c>
      <c r="Y965" s="93">
        <f>IF('Net zero activities &amp; levers'!$C$12="Off",('Activity data'!AR22*EF!$H53*EF!$H71)*NtoN2O*kgtoGg,IF('Net zero activities &amp; levers'!$C$12="PB",('Activity data'!AR22*EF!$H53*EF!$H71)*NtoN2O*kgtoGg,IF('Net zero activities &amp; levers'!$C$12="MS",('Net zero Activity data'!AR22*EF!$H53*EF!$H71)*NtoN2O*kgtoGg,"ERROR")))</f>
        <v>7.0571206107264792E-2</v>
      </c>
      <c r="Z965" s="93">
        <f>IF('Net zero activities &amp; levers'!$C$12="Off",('Activity data'!AS22*EF!$H53*EF!$H71)*NtoN2O*kgtoGg,IF('Net zero activities &amp; levers'!$C$12="PB",('Activity data'!AS22*EF!$H53*EF!$H71)*NtoN2O*kgtoGg,IF('Net zero activities &amp; levers'!$C$12="MS",('Net zero Activity data'!AS22*EF!$H53*EF!$H71)*NtoN2O*kgtoGg,"ERROR")))</f>
        <v>7.1525218521576464E-2</v>
      </c>
      <c r="AA965" s="93">
        <f>IF('Net zero activities &amp; levers'!$C$12="Off",('Activity data'!AT22*EF!$H53*EF!$H71)*NtoN2O*kgtoGg,IF('Net zero activities &amp; levers'!$C$12="PB",('Activity data'!AT22*EF!$H53*EF!$H71)*NtoN2O*kgtoGg,IF('Net zero activities &amp; levers'!$C$12="MS",('Net zero Activity data'!AT22*EF!$H53*EF!$H71)*NtoN2O*kgtoGg,"ERROR")))</f>
        <v>7.2586832113789121E-2</v>
      </c>
      <c r="AB965" s="93">
        <f>IF('Net zero activities &amp; levers'!$C$12="Off",('Activity data'!AU22*EF!$H53*EF!$H71)*NtoN2O*kgtoGg,IF('Net zero activities &amp; levers'!$C$12="PB",('Activity data'!AU22*EF!$H53*EF!$H71)*NtoN2O*kgtoGg,IF('Net zero activities &amp; levers'!$C$12="MS",('Net zero Activity data'!AU22*EF!$H53*EF!$H71)*NtoN2O*kgtoGg,"ERROR")))</f>
        <v>7.4557886150618743E-2</v>
      </c>
      <c r="AC965" s="93">
        <f>IF('Net zero activities &amp; levers'!$C$12="Off",('Activity data'!AV22*EF!$H53*EF!$H71)*NtoN2O*kgtoGg,IF('Net zero activities &amp; levers'!$C$12="PB",('Activity data'!AV22*EF!$H53*EF!$H71)*NtoN2O*kgtoGg,IF('Net zero activities &amp; levers'!$C$12="MS",('Net zero Activity data'!AV22*EF!$H53*EF!$H71)*NtoN2O*kgtoGg,"ERROR")))</f>
        <v>7.6177675394902652E-2</v>
      </c>
      <c r="AD965" s="93">
        <f>IF('Net zero activities &amp; levers'!$C$12="Off",('Activity data'!AW22*EF!$H53*EF!$H71)*NtoN2O*kgtoGg,IF('Net zero activities &amp; levers'!$C$12="PB",('Activity data'!AW22*EF!$H53*EF!$H71)*NtoN2O*kgtoGg,IF('Net zero activities &amp; levers'!$C$12="MS",('Net zero Activity data'!AW22*EF!$H53*EF!$H71)*NtoN2O*kgtoGg,"ERROR")))</f>
        <v>7.8399439915431052E-2</v>
      </c>
      <c r="AE965" s="93">
        <f>IF('Net zero activities &amp; levers'!$C$12="Off",('Activity data'!AX22*EF!$H53*EF!$H71)*NtoN2O*kgtoGg,IF('Net zero activities &amp; levers'!$C$12="PB",('Activity data'!AX22*EF!$H53*EF!$H71)*NtoN2O*kgtoGg,IF('Net zero activities &amp; levers'!$C$12="MS",('Net zero Activity data'!AX22*EF!$H53*EF!$H71)*NtoN2O*kgtoGg,"ERROR")))</f>
        <v>8.0777486063600953E-2</v>
      </c>
      <c r="AF965" s="93">
        <f>IF('Net zero activities &amp; levers'!$C$12="Off",('Activity data'!AY22*EF!$H53*EF!$H71)*NtoN2O*kgtoGg,IF('Net zero activities &amp; levers'!$C$12="PB",('Activity data'!AY22*EF!$H53*EF!$H71)*NtoN2O*kgtoGg,IF('Net zero activities &amp; levers'!$C$12="MS",('Net zero Activity data'!AY22*EF!$H53*EF!$H71)*NtoN2O*kgtoGg,"ERROR")))</f>
        <v>8.3834503354578829E-2</v>
      </c>
      <c r="AG965" s="93">
        <f>IF('Net zero activities &amp; levers'!$C$12="Off",('Activity data'!AZ22*EF!$H53*EF!$H71)*NtoN2O*kgtoGg,IF('Net zero activities &amp; levers'!$C$12="PB",('Activity data'!AZ22*EF!$H53*EF!$H71)*NtoN2O*kgtoGg,IF('Net zero activities &amp; levers'!$C$12="MS",('Net zero Activity data'!AZ22*EF!$H53*EF!$H71)*NtoN2O*kgtoGg,"ERROR")))</f>
        <v>8.7239829179302425E-2</v>
      </c>
      <c r="AH965" s="93">
        <f>IF('Net zero activities &amp; levers'!$C$12="Off",('Activity data'!BA22*EF!$H53*EF!$H71)*NtoN2O*kgtoGg,IF('Net zero activities &amp; levers'!$C$12="PB",('Activity data'!BA22*EF!$H53*EF!$H71)*NtoN2O*kgtoGg,IF('Net zero activities &amp; levers'!$C$12="MS",('Net zero Activity data'!BA22*EF!$H53*EF!$H71)*NtoN2O*kgtoGg,"ERROR")))</f>
        <v>8.9673575640646125E-2</v>
      </c>
      <c r="AI965" s="93">
        <f>IF('Net zero activities &amp; levers'!$C$12="Off",('Activity data'!BB22*EF!$H53*EF!$H71)*NtoN2O*kgtoGg,IF('Net zero activities &amp; levers'!$C$12="PB",('Activity data'!BB22*EF!$H53*EF!$H71)*NtoN2O*kgtoGg,IF('Net zero activities &amp; levers'!$C$12="MS",('Net zero Activity data'!BB22*EF!$H53*EF!$H71)*NtoN2O*kgtoGg,"ERROR")))</f>
        <v>9.2118311838072203E-2</v>
      </c>
      <c r="AJ965" s="93">
        <f>IF('Net zero activities &amp; levers'!$C$12="Off",('Activity data'!BC22*EF!$H53*EF!$H71)*NtoN2O*kgtoGg,IF('Net zero activities &amp; levers'!$C$12="PB",('Activity data'!BC22*EF!$H53*EF!$H71)*NtoN2O*kgtoGg,IF('Net zero activities &amp; levers'!$C$12="MS",('Net zero Activity data'!BC22*EF!$H53*EF!$H71)*NtoN2O*kgtoGg,"ERROR")))</f>
        <v>9.4929593803870282E-2</v>
      </c>
      <c r="AK965" s="93">
        <f>IF('Net zero activities &amp; levers'!$C$12="Off",('Activity data'!BD22*EF!$H53*EF!$H71)*NtoN2O*kgtoGg,IF('Net zero activities &amp; levers'!$C$12="PB",('Activity data'!BD22*EF!$H53*EF!$H71)*NtoN2O*kgtoGg,IF('Net zero activities &amp; levers'!$C$12="MS",('Net zero Activity data'!BD22*EF!$H53*EF!$H71)*NtoN2O*kgtoGg,"ERROR")))</f>
        <v>9.7726451573937681E-2</v>
      </c>
      <c r="AL965" s="93">
        <f>IF('Net zero activities &amp; levers'!$C$12="Off",('Activity data'!BE22*EF!$H53*EF!$H71)*NtoN2O*kgtoGg,IF('Net zero activities &amp; levers'!$C$12="PB",('Activity data'!BE22*EF!$H53*EF!$H71)*NtoN2O*kgtoGg,IF('Net zero activities &amp; levers'!$C$12="MS",('Net zero Activity data'!BE22*EF!$H53*EF!$H71)*NtoN2O*kgtoGg,"ERROR")))</f>
        <v>0.10092104305905919</v>
      </c>
      <c r="AM965" s="93">
        <f>IF('Net zero activities &amp; levers'!$C$12="Off",('Activity data'!BF22*EF!$H53*EF!$H71)*NtoN2O*kgtoGg,IF('Net zero activities &amp; levers'!$C$12="PB",('Activity data'!BF22*EF!$H53*EF!$H71)*NtoN2O*kgtoGg,IF('Net zero activities &amp; levers'!$C$12="MS",('Net zero Activity data'!BF22*EF!$H53*EF!$H71)*NtoN2O*kgtoGg,"ERROR")))</f>
        <v>0.10400801619055049</v>
      </c>
      <c r="AN965" s="93">
        <f>IF('Net zero activities &amp; levers'!$C$12="Off",('Activity data'!BG22*EF!$H53*EF!$H71)*NtoN2O*kgtoGg,IF('Net zero activities &amp; levers'!$C$12="PB",('Activity data'!BG22*EF!$H53*EF!$H71)*NtoN2O*kgtoGg,IF('Net zero activities &amp; levers'!$C$12="MS",('Net zero Activity data'!BG22*EF!$H53*EF!$H71)*NtoN2O*kgtoGg,"ERROR")))</f>
        <v>0.10772539868434468</v>
      </c>
      <c r="AO965" s="93">
        <f>IF('Net zero activities &amp; levers'!$C$12="Off",('Activity data'!BH22*EF!$H53*EF!$H71)*NtoN2O*kgtoGg,IF('Net zero activities &amp; levers'!$C$12="PB",('Activity data'!BH22*EF!$H53*EF!$H71)*NtoN2O*kgtoGg,IF('Net zero activities &amp; levers'!$C$12="MS",('Net zero Activity data'!BH22*EF!$H53*EF!$H71)*NtoN2O*kgtoGg,"ERROR")))</f>
        <v>0.11149899900241261</v>
      </c>
      <c r="AP965" s="93">
        <f>IF('Net zero activities &amp; levers'!$C$12="Off",('Activity data'!BI22*EF!$H53*EF!$H71)*NtoN2O*kgtoGg,IF('Net zero activities &amp; levers'!$C$12="PB",('Activity data'!BI22*EF!$H53*EF!$H71)*NtoN2O*kgtoGg,IF('Net zero activities &amp; levers'!$C$12="MS",('Net zero Activity data'!BI22*EF!$H53*EF!$H71)*NtoN2O*kgtoGg,"ERROR")))</f>
        <v>0.11540402189882226</v>
      </c>
      <c r="AQ965" s="93">
        <f>IF('Net zero activities &amp; levers'!$C$12="Off",('Activity data'!BJ22*EF!$H53*EF!$H71)*NtoN2O*kgtoGg,IF('Net zero activities &amp; levers'!$C$12="PB",('Activity data'!BJ22*EF!$H53*EF!$H71)*NtoN2O*kgtoGg,IF('Net zero activities &amp; levers'!$C$12="MS",('Net zero Activity data'!BJ22*EF!$H53*EF!$H71)*NtoN2O*kgtoGg,"ERROR")))</f>
        <v>0.11946470499309121</v>
      </c>
      <c r="AR965" s="93">
        <f>IF('Net zero activities &amp; levers'!$C$12="Off",('Activity data'!BK22*EF!$H53*EF!$H71)*NtoN2O*kgtoGg,IF('Net zero activities &amp; levers'!$C$12="PB",('Activity data'!BK22*EF!$H53*EF!$H71)*NtoN2O*kgtoGg,IF('Net zero activities &amp; levers'!$C$12="MS",('Net zero Activity data'!BK22*EF!$H53*EF!$H71)*NtoN2O*kgtoGg,"ERROR")))</f>
        <v>0.1237272087677765</v>
      </c>
      <c r="AS965" s="93">
        <f>IF('Net zero activities &amp; levers'!$C$12="Off",('Activity data'!BL22*EF!$H53*EF!$H71)*NtoN2O*kgtoGg,IF('Net zero activities &amp; levers'!$C$12="PB",('Activity data'!BL22*EF!$H53*EF!$H71)*NtoN2O*kgtoGg,IF('Net zero activities &amp; levers'!$C$12="MS",('Net zero Activity data'!BL22*EF!$H53*EF!$H71)*NtoN2O*kgtoGg,"ERROR")))</f>
        <v>0.1284260581018743</v>
      </c>
      <c r="AT965" s="93">
        <f>IF('Net zero activities &amp; levers'!$C$12="Off",('Activity data'!BM22*EF!$H53*EF!$H71)*NtoN2O*kgtoGg,IF('Net zero activities &amp; levers'!$C$12="PB",('Activity data'!BM22*EF!$H53*EF!$H71)*NtoN2O*kgtoGg,IF('Net zero activities &amp; levers'!$C$12="MS",('Net zero Activity data'!BM22*EF!$H53*EF!$H71)*NtoN2O*kgtoGg,"ERROR")))</f>
        <v>0.13085887365882637</v>
      </c>
      <c r="AU965" s="93">
        <f>IF('Net zero activities &amp; levers'!$C$12="Off",('Activity data'!BN22*EF!$H53*EF!$H71)*NtoN2O*kgtoGg,IF('Net zero activities &amp; levers'!$C$12="PB",('Activity data'!BN22*EF!$H53*EF!$H71)*NtoN2O*kgtoGg,IF('Net zero activities &amp; levers'!$C$12="MS",('Net zero Activity data'!BN22*EF!$H53*EF!$H71)*NtoN2O*kgtoGg,"ERROR")))</f>
        <v>0.13295649250534683</v>
      </c>
      <c r="AV965" s="93">
        <f>IF('Net zero activities &amp; levers'!$C$12="Off",('Activity data'!BO22*EF!$H53*EF!$H71)*NtoN2O*kgtoGg,IF('Net zero activities &amp; levers'!$C$12="PB",('Activity data'!BO22*EF!$H53*EF!$H71)*NtoN2O*kgtoGg,IF('Net zero activities &amp; levers'!$C$12="MS",('Net zero Activity data'!BO22*EF!$H53*EF!$H71)*NtoN2O*kgtoGg,"ERROR")))</f>
        <v>0.13512033224978132</v>
      </c>
      <c r="AW965" s="93">
        <f>IF('Net zero activities &amp; levers'!$C$12="Off",('Activity data'!BP22*EF!$H53*EF!$H71)*NtoN2O*kgtoGg,IF('Net zero activities &amp; levers'!$C$12="PB",('Activity data'!BP22*EF!$H53*EF!$H71)*NtoN2O*kgtoGg,IF('Net zero activities &amp; levers'!$C$12="MS",('Net zero Activity data'!BP22*EF!$H53*EF!$H71)*NtoN2O*kgtoGg,"ERROR")))</f>
        <v>0.13720796514843811</v>
      </c>
      <c r="AY965" s="79"/>
      <c r="AZ965" s="79"/>
    </row>
    <row r="966" spans="1:52" x14ac:dyDescent="0.25">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6.6038726306154443</v>
      </c>
      <c r="U966" s="22">
        <f t="shared" si="339"/>
        <v>6.6020002997082523</v>
      </c>
      <c r="V966" s="22">
        <f t="shared" si="339"/>
        <v>6.6005457366448876</v>
      </c>
      <c r="W966" s="22">
        <f t="shared" si="339"/>
        <v>6.5992350562914988</v>
      </c>
      <c r="X966" s="22">
        <f t="shared" si="339"/>
        <v>6.5978486389847708</v>
      </c>
      <c r="Y966" s="22">
        <f t="shared" si="339"/>
        <v>6.5965639810393304</v>
      </c>
      <c r="Z966" s="22">
        <f t="shared" si="339"/>
        <v>6.5954708141501044</v>
      </c>
      <c r="AA966" s="22">
        <f t="shared" si="339"/>
        <v>6.5943979304985572</v>
      </c>
      <c r="AB966" s="22">
        <f t="shared" si="339"/>
        <v>6.5933117474876308</v>
      </c>
      <c r="AC966" s="22">
        <f t="shared" si="339"/>
        <v>6.5918690289756237</v>
      </c>
      <c r="AD966" s="22">
        <f t="shared" si="339"/>
        <v>6.5906148508337079</v>
      </c>
      <c r="AE966" s="22">
        <f t="shared" si="339"/>
        <v>6.5891273982698468</v>
      </c>
      <c r="AF966" s="22">
        <f t="shared" si="339"/>
        <v>6.5875995086839829</v>
      </c>
      <c r="AG966" s="22">
        <f t="shared" si="339"/>
        <v>6.5858199666465369</v>
      </c>
      <c r="AH966" s="22">
        <f t="shared" si="339"/>
        <v>6.5839334830622374</v>
      </c>
      <c r="AI966" s="22">
        <f t="shared" si="339"/>
        <v>6.5824663418886864</v>
      </c>
      <c r="AJ966" s="22">
        <f t="shared" si="339"/>
        <v>6.5810171831654198</v>
      </c>
      <c r="AK966" s="22">
        <f t="shared" si="339"/>
        <v>6.579448658451339</v>
      </c>
      <c r="AL966" s="22">
        <f t="shared" si="339"/>
        <v>6.5779106785147636</v>
      </c>
      <c r="AM966" s="22">
        <f t="shared" si="339"/>
        <v>6.5762480803267822</v>
      </c>
      <c r="AN966" s="22">
        <f t="shared" si="339"/>
        <v>6.5746531158775889</v>
      </c>
      <c r="AO966" s="22">
        <f t="shared" si="339"/>
        <v>6.5728549113125228</v>
      </c>
      <c r="AP966" s="22">
        <f t="shared" si="339"/>
        <v>6.5710686783120691</v>
      </c>
      <c r="AQ966" s="22">
        <f t="shared" si="339"/>
        <v>6.5692681387611636</v>
      </c>
      <c r="AR966" s="22">
        <f t="shared" si="339"/>
        <v>6.5674463585813401</v>
      </c>
      <c r="AS966" s="22">
        <f t="shared" si="339"/>
        <v>6.5655895511841793</v>
      </c>
      <c r="AT966" s="22">
        <f t="shared" si="339"/>
        <v>6.563622195406432</v>
      </c>
      <c r="AU966" s="22">
        <f t="shared" si="339"/>
        <v>6.5624320815905026</v>
      </c>
      <c r="AV966" s="22">
        <f t="shared" si="339"/>
        <v>6.5613664431071133</v>
      </c>
      <c r="AW966" s="22">
        <f t="shared" si="339"/>
        <v>6.5602928481299632</v>
      </c>
      <c r="AY966" s="79"/>
      <c r="AZ966" s="79"/>
    </row>
    <row r="967" spans="1:52" x14ac:dyDescent="0.25">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4.3585559362061953E-2</v>
      </c>
      <c r="U967" s="94">
        <f>IF('Net zero activities &amp; levers'!$C$12="Off",'Activity data'!AN48*ttokg*ONEF*NtoN2O*kgtoGg,IF('Net zero activities &amp; levers'!$C$12="PB",'Activity data'!AN48*ttokg*ONEF*NtoN2O*kgtoGg,IF('Net zero activities &amp; levers'!$C$12="MS",'Net zero Activity data'!AN48*ttokg*ONEF*NtoN2O*kgtoGg,"ERROR")))</f>
        <v>4.3573201978074474E-2</v>
      </c>
      <c r="V967" s="94">
        <f>IF('Net zero activities &amp; levers'!$C$12="Off",'Activity data'!AO48*ttokg*ONEF*NtoN2O*kgtoGg,IF('Net zero activities &amp; levers'!$C$12="PB",'Activity data'!AO48*ttokg*ONEF*NtoN2O*kgtoGg,IF('Net zero activities &amp; levers'!$C$12="MS",'Net zero Activity data'!AO48*ttokg*ONEF*NtoN2O*kgtoGg,"ERROR")))</f>
        <v>4.3563601861856267E-2</v>
      </c>
      <c r="W967" s="94">
        <f>IF('Net zero activities &amp; levers'!$C$12="Off",'Activity data'!AP48*ttokg*ONEF*NtoN2O*kgtoGg,IF('Net zero activities &amp; levers'!$C$12="PB",'Activity data'!AP48*ttokg*ONEF*NtoN2O*kgtoGg,IF('Net zero activities &amp; levers'!$C$12="MS",'Net zero Activity data'!AP48*ttokg*ONEF*NtoN2O*kgtoGg,"ERROR")))</f>
        <v>4.3554951371523903E-2</v>
      </c>
      <c r="X967" s="94">
        <f>IF('Net zero activities &amp; levers'!$C$12="Off",'Activity data'!AQ48*ttokg*ONEF*NtoN2O*kgtoGg,IF('Net zero activities &amp; levers'!$C$12="PB",'Activity data'!AQ48*ttokg*ONEF*NtoN2O*kgtoGg,IF('Net zero activities &amp; levers'!$C$12="MS",'Net zero Activity data'!AQ48*ttokg*ONEF*NtoN2O*kgtoGg,"ERROR")))</f>
        <v>4.3545801017299497E-2</v>
      </c>
      <c r="Y967" s="94">
        <f>IF('Net zero activities &amp; levers'!$C$12="Off",'Activity data'!AR48*ttokg*ONEF*NtoN2O*kgtoGg,IF('Net zero activities &amp; levers'!$C$12="PB",'Activity data'!AR48*ttokg*ONEF*NtoN2O*kgtoGg,IF('Net zero activities &amp; levers'!$C$12="MS",'Net zero Activity data'!AR48*ttokg*ONEF*NtoN2O*kgtoGg,"ERROR")))</f>
        <v>4.3537322274859583E-2</v>
      </c>
      <c r="Z967" s="94">
        <f>IF('Net zero activities &amp; levers'!$C$12="Off",'Activity data'!AS48*ttokg*ONEF*NtoN2O*kgtoGg,IF('Net zero activities &amp; levers'!$C$12="PB",'Activity data'!AS48*ttokg*ONEF*NtoN2O*kgtoGg,IF('Net zero activities &amp; levers'!$C$12="MS",'Net zero Activity data'!AS48*ttokg*ONEF*NtoN2O*kgtoGg,"ERROR")))</f>
        <v>4.3530107373390685E-2</v>
      </c>
      <c r="AA967" s="94">
        <f>IF('Net zero activities &amp; levers'!$C$12="Off",'Activity data'!AT48*ttokg*ONEF*NtoN2O*kgtoGg,IF('Net zero activities &amp; levers'!$C$12="PB",'Activity data'!AT48*ttokg*ONEF*NtoN2O*kgtoGg,IF('Net zero activities &amp; levers'!$C$12="MS",'Net zero Activity data'!AT48*ttokg*ONEF*NtoN2O*kgtoGg,"ERROR")))</f>
        <v>4.3523026341290488E-2</v>
      </c>
      <c r="AB967" s="94">
        <f>IF('Net zero activities &amp; levers'!$C$12="Off",'Activity data'!AU48*ttokg*ONEF*NtoN2O*kgtoGg,IF('Net zero activities &amp; levers'!$C$12="PB",'Activity data'!AU48*ttokg*ONEF*NtoN2O*kgtoGg,IF('Net zero activities &amp; levers'!$C$12="MS",'Net zero Activity data'!AU48*ttokg*ONEF*NtoN2O*kgtoGg,"ERROR")))</f>
        <v>4.351585753341837E-2</v>
      </c>
      <c r="AC967" s="94">
        <f>IF('Net zero activities &amp; levers'!$C$12="Off",'Activity data'!AV48*ttokg*ONEF*NtoN2O*kgtoGg,IF('Net zero activities &amp; levers'!$C$12="PB",'Activity data'!AV48*ttokg*ONEF*NtoN2O*kgtoGg,IF('Net zero activities &amp; levers'!$C$12="MS",'Net zero Activity data'!AV48*ttokg*ONEF*NtoN2O*kgtoGg,"ERROR")))</f>
        <v>4.3506335591239127E-2</v>
      </c>
      <c r="AD967" s="94">
        <f>IF('Net zero activities &amp; levers'!$C$12="Off",'Activity data'!AW48*ttokg*ONEF*NtoN2O*kgtoGg,IF('Net zero activities &amp; levers'!$C$12="PB",'Activity data'!AW48*ttokg*ONEF*NtoN2O*kgtoGg,IF('Net zero activities &amp; levers'!$C$12="MS",'Net zero Activity data'!AW48*ttokg*ONEF*NtoN2O*kgtoGg,"ERROR")))</f>
        <v>4.3498058015502487E-2</v>
      </c>
      <c r="AE967" s="94">
        <f>IF('Net zero activities &amp; levers'!$C$12="Off",'Activity data'!AX48*ttokg*ONEF*NtoN2O*kgtoGg,IF('Net zero activities &amp; levers'!$C$12="PB",'Activity data'!AX48*ttokg*ONEF*NtoN2O*kgtoGg,IF('Net zero activities &amp; levers'!$C$12="MS",'Net zero Activity data'!AX48*ttokg*ONEF*NtoN2O*kgtoGg,"ERROR")))</f>
        <v>4.3488240828581E-2</v>
      </c>
      <c r="AF967" s="94">
        <f>IF('Net zero activities &amp; levers'!$C$12="Off",'Activity data'!AY48*ttokg*ONEF*NtoN2O*kgtoGg,IF('Net zero activities &amp; levers'!$C$12="PB",'Activity data'!AY48*ttokg*ONEF*NtoN2O*kgtoGg,IF('Net zero activities &amp; levers'!$C$12="MS",'Net zero Activity data'!AY48*ttokg*ONEF*NtoN2O*kgtoGg,"ERROR")))</f>
        <v>4.3478156757314292E-2</v>
      </c>
      <c r="AG967" s="94">
        <f>IF('Net zero activities &amp; levers'!$C$12="Off",'Activity data'!AZ48*ttokg*ONEF*NtoN2O*kgtoGg,IF('Net zero activities &amp; levers'!$C$12="PB",'Activity data'!AZ48*ttokg*ONEF*NtoN2O*kgtoGg,IF('Net zero activities &amp; levers'!$C$12="MS",'Net zero Activity data'!AZ48*ttokg*ONEF*NtoN2O*kgtoGg,"ERROR")))</f>
        <v>4.3466411779867153E-2</v>
      </c>
      <c r="AH967" s="94">
        <f>IF('Net zero activities &amp; levers'!$C$12="Off",'Activity data'!BA48*ttokg*ONEF*NtoN2O*kgtoGg,IF('Net zero activities &amp; levers'!$C$12="PB",'Activity data'!BA48*ttokg*ONEF*NtoN2O*kgtoGg,IF('Net zero activities &amp; levers'!$C$12="MS",'Net zero Activity data'!BA48*ttokg*ONEF*NtoN2O*kgtoGg,"ERROR")))</f>
        <v>4.3453960988210777E-2</v>
      </c>
      <c r="AI967" s="94">
        <f>IF('Net zero activities &amp; levers'!$C$12="Off",'Activity data'!BB48*ttokg*ONEF*NtoN2O*kgtoGg,IF('Net zero activities &amp; levers'!$C$12="PB",'Activity data'!BB48*ttokg*ONEF*NtoN2O*kgtoGg,IF('Net zero activities &amp; levers'!$C$12="MS",'Net zero Activity data'!BB48*ttokg*ONEF*NtoN2O*kgtoGg,"ERROR")))</f>
        <v>4.344427785646534E-2</v>
      </c>
      <c r="AJ967" s="94">
        <f>IF('Net zero activities &amp; levers'!$C$12="Off",'Activity data'!BC48*ttokg*ONEF*NtoN2O*kgtoGg,IF('Net zero activities &amp; levers'!$C$12="PB",'Activity data'!BC48*ttokg*ONEF*NtoN2O*kgtoGg,IF('Net zero activities &amp; levers'!$C$12="MS",'Net zero Activity data'!BC48*ttokg*ONEF*NtoN2O*kgtoGg,"ERROR")))</f>
        <v>4.3434713408891774E-2</v>
      </c>
      <c r="AK967" s="94">
        <f>IF('Net zero activities &amp; levers'!$C$12="Off",'Activity data'!BD48*ttokg*ONEF*NtoN2O*kgtoGg,IF('Net zero activities &amp; levers'!$C$12="PB",'Activity data'!BD48*ttokg*ONEF*NtoN2O*kgtoGg,IF('Net zero activities &amp; levers'!$C$12="MS",'Net zero Activity data'!BD48*ttokg*ONEF*NtoN2O*kgtoGg,"ERROR")))</f>
        <v>4.3424361145778849E-2</v>
      </c>
      <c r="AL967" s="94">
        <f>IF('Net zero activities &amp; levers'!$C$12="Off",'Activity data'!BE48*ttokg*ONEF*NtoN2O*kgtoGg,IF('Net zero activities &amp; levers'!$C$12="PB",'Activity data'!BE48*ttokg*ONEF*NtoN2O*kgtoGg,IF('Net zero activities &amp; levers'!$C$12="MS",'Net zero Activity data'!BE48*ttokg*ONEF*NtoN2O*kgtoGg,"ERROR")))</f>
        <v>4.3414210478197442E-2</v>
      </c>
      <c r="AM967" s="94">
        <f>IF('Net zero activities &amp; levers'!$C$12="Off",'Activity data'!BF48*ttokg*ONEF*NtoN2O*kgtoGg,IF('Net zero activities &amp; levers'!$C$12="PB",'Activity data'!BF48*ttokg*ONEF*NtoN2O*kgtoGg,IF('Net zero activities &amp; levers'!$C$12="MS",'Net zero Activity data'!BF48*ttokg*ONEF*NtoN2O*kgtoGg,"ERROR")))</f>
        <v>4.340323733015676E-2</v>
      </c>
      <c r="AN967" s="94">
        <f>IF('Net zero activities &amp; levers'!$C$12="Off",'Activity data'!BG48*ttokg*ONEF*NtoN2O*kgtoGg,IF('Net zero activities &amp; levers'!$C$12="PB",'Activity data'!BG48*ttokg*ONEF*NtoN2O*kgtoGg,IF('Net zero activities &amp; levers'!$C$12="MS",'Net zero Activity data'!BG48*ttokg*ONEF*NtoN2O*kgtoGg,"ERROR")))</f>
        <v>4.3392710564792096E-2</v>
      </c>
      <c r="AO967" s="94">
        <f>IF('Net zero activities &amp; levers'!$C$12="Off",'Activity data'!BH48*ttokg*ONEF*NtoN2O*kgtoGg,IF('Net zero activities &amp; levers'!$C$12="PB",'Activity data'!BH48*ttokg*ONEF*NtoN2O*kgtoGg,IF('Net zero activities &amp; levers'!$C$12="MS",'Net zero Activity data'!BH48*ttokg*ONEF*NtoN2O*kgtoGg,"ERROR")))</f>
        <v>4.3380842414662654E-2</v>
      </c>
      <c r="AP967" s="94">
        <f>IF('Net zero activities &amp; levers'!$C$12="Off",'Activity data'!BI48*ttokg*ONEF*NtoN2O*kgtoGg,IF('Net zero activities &amp; levers'!$C$12="PB",'Activity data'!BI48*ttokg*ONEF*NtoN2O*kgtoGg,IF('Net zero activities &amp; levers'!$C$12="MS",'Net zero Activity data'!BI48*ttokg*ONEF*NtoN2O*kgtoGg,"ERROR")))</f>
        <v>4.3369053276859658E-2</v>
      </c>
      <c r="AQ967" s="94">
        <f>IF('Net zero activities &amp; levers'!$C$12="Off",'Activity data'!BJ48*ttokg*ONEF*NtoN2O*kgtoGg,IF('Net zero activities &amp; levers'!$C$12="PB",'Activity data'!BJ48*ttokg*ONEF*NtoN2O*kgtoGg,IF('Net zero activities &amp; levers'!$C$12="MS",'Net zero Activity data'!BJ48*ttokg*ONEF*NtoN2O*kgtoGg,"ERROR")))</f>
        <v>4.33571697158237E-2</v>
      </c>
      <c r="AR967" s="94">
        <f>IF('Net zero activities &amp; levers'!$C$12="Off",'Activity data'!BK48*ttokg*ONEF*NtoN2O*kgtoGg,IF('Net zero activities &amp; levers'!$C$12="PB",'Activity data'!BK48*ttokg*ONEF*NtoN2O*kgtoGg,IF('Net zero activities &amp; levers'!$C$12="MS",'Net zero Activity data'!BK48*ttokg*ONEF*NtoN2O*kgtoGg,"ERROR")))</f>
        <v>4.3345145966636849E-2</v>
      </c>
      <c r="AS967" s="94">
        <f>IF('Net zero activities &amp; levers'!$C$12="Off",'Activity data'!BL48*ttokg*ONEF*NtoN2O*kgtoGg,IF('Net zero activities &amp; levers'!$C$12="PB",'Activity data'!BL48*ttokg*ONEF*NtoN2O*kgtoGg,IF('Net zero activities &amp; levers'!$C$12="MS",'Net zero Activity data'!BL48*ttokg*ONEF*NtoN2O*kgtoGg,"ERROR")))</f>
        <v>4.3332891037815582E-2</v>
      </c>
      <c r="AT967" s="94">
        <f>IF('Net zero activities &amp; levers'!$C$12="Off",'Activity data'!BM48*ttokg*ONEF*NtoN2O*kgtoGg,IF('Net zero activities &amp; levers'!$C$12="PB",'Activity data'!BM48*ttokg*ONEF*NtoN2O*kgtoGg,IF('Net zero activities &amp; levers'!$C$12="MS",'Net zero Activity data'!BM48*ttokg*ONEF*NtoN2O*kgtoGg,"ERROR")))</f>
        <v>4.3319906489682453E-2</v>
      </c>
      <c r="AU967" s="94">
        <f>IF('Net zero activities &amp; levers'!$C$12="Off",'Activity data'!BN48*ttokg*ONEF*NtoN2O*kgtoGg,IF('Net zero activities &amp; levers'!$C$12="PB",'Activity data'!BN48*ttokg*ONEF*NtoN2O*kgtoGg,IF('Net zero activities &amp; levers'!$C$12="MS",'Net zero Activity data'!BN48*ttokg*ONEF*NtoN2O*kgtoGg,"ERROR")))</f>
        <v>4.3312051738497316E-2</v>
      </c>
      <c r="AV967" s="94">
        <f>IF('Net zero activities &amp; levers'!$C$12="Off",'Activity data'!BO48*ttokg*ONEF*NtoN2O*kgtoGg,IF('Net zero activities &amp; levers'!$C$12="PB",'Activity data'!BO48*ttokg*ONEF*NtoN2O*kgtoGg,IF('Net zero activities &amp; levers'!$C$12="MS",'Net zero Activity data'!BO48*ttokg*ONEF*NtoN2O*kgtoGg,"ERROR")))</f>
        <v>4.3305018524506952E-2</v>
      </c>
      <c r="AW967" s="94">
        <f>IF('Net zero activities &amp; levers'!$C$12="Off",'Activity data'!BP48*ttokg*ONEF*NtoN2O*kgtoGg,IF('Net zero activities &amp; levers'!$C$12="PB",'Activity data'!BP48*ttokg*ONEF*NtoN2O*kgtoGg,IF('Net zero activities &amp; levers'!$C$12="MS",'Net zero Activity data'!BP48*ttokg*ONEF*NtoN2O*kgtoGg,"ERROR")))</f>
        <v>4.329793279765777E-2</v>
      </c>
      <c r="AY967" s="79"/>
      <c r="AZ967" s="79"/>
    </row>
    <row r="968" spans="1:52" x14ac:dyDescent="0.25">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2.9687836447274525</v>
      </c>
      <c r="U968" s="22">
        <f t="shared" si="340"/>
        <v>2.9827616944621238</v>
      </c>
      <c r="V968" s="22">
        <f t="shared" si="340"/>
        <v>2.9936208619115394</v>
      </c>
      <c r="W968" s="22">
        <f t="shared" si="340"/>
        <v>3.0034058604369305</v>
      </c>
      <c r="X968" s="22">
        <f t="shared" si="340"/>
        <v>3.0137562797949689</v>
      </c>
      <c r="Y968" s="22">
        <f t="shared" si="340"/>
        <v>3.0233470057635605</v>
      </c>
      <c r="Z968" s="22">
        <f t="shared" si="340"/>
        <v>3.0315081385458087</v>
      </c>
      <c r="AA968" s="22">
        <f t="shared" si="340"/>
        <v>3.0395178450475924</v>
      </c>
      <c r="AB968" s="22">
        <f t="shared" si="340"/>
        <v>3.0476268390770955</v>
      </c>
      <c r="AC968" s="22">
        <f t="shared" si="340"/>
        <v>3.0583975799950118</v>
      </c>
      <c r="AD968" s="22">
        <f t="shared" si="340"/>
        <v>3.0677607563312392</v>
      </c>
      <c r="AE968" s="22">
        <f t="shared" si="340"/>
        <v>3.0788654632159864</v>
      </c>
      <c r="AF968" s="22">
        <f t="shared" si="340"/>
        <v>3.0902720562163175</v>
      </c>
      <c r="AG968" s="22">
        <f t="shared" si="340"/>
        <v>3.1035573825487459</v>
      </c>
      <c r="AH968" s="22">
        <f t="shared" si="340"/>
        <v>3.1176410903290788</v>
      </c>
      <c r="AI968" s="22">
        <f t="shared" si="340"/>
        <v>3.1285941607574355</v>
      </c>
      <c r="AJ968" s="22">
        <f t="shared" si="340"/>
        <v>3.1394129816343725</v>
      </c>
      <c r="AK968" s="22">
        <f t="shared" si="340"/>
        <v>3.1511229397295222</v>
      </c>
      <c r="AL968" s="22">
        <f t="shared" si="340"/>
        <v>3.1626048631234003</v>
      </c>
      <c r="AM968" s="22">
        <f t="shared" si="340"/>
        <v>3.175017134945163</v>
      </c>
      <c r="AN968" s="22">
        <f t="shared" si="340"/>
        <v>3.1869244811894806</v>
      </c>
      <c r="AO968" s="22">
        <f t="shared" si="340"/>
        <v>3.2003491342500197</v>
      </c>
      <c r="AP968" s="22">
        <f t="shared" si="340"/>
        <v>3.2136844125505233</v>
      </c>
      <c r="AQ968" s="22">
        <f t="shared" si="340"/>
        <v>3.2271264976515699</v>
      </c>
      <c r="AR968" s="22">
        <f t="shared" si="340"/>
        <v>3.2407271565208888</v>
      </c>
      <c r="AS968" s="22">
        <f t="shared" si="340"/>
        <v>3.2545893141371054</v>
      </c>
      <c r="AT968" s="22">
        <f t="shared" si="340"/>
        <v>3.2692767803331204</v>
      </c>
      <c r="AU968" s="22">
        <f t="shared" si="340"/>
        <v>3.2781616788545787</v>
      </c>
      <c r="AV968" s="22">
        <f t="shared" si="340"/>
        <v>3.2861172959213882</v>
      </c>
      <c r="AW968" s="22">
        <f t="shared" si="340"/>
        <v>3.2941323128865223</v>
      </c>
      <c r="AY968" s="79"/>
      <c r="AZ968" s="79"/>
    </row>
    <row r="969" spans="1:52" x14ac:dyDescent="0.25">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0.31968010861233076</v>
      </c>
      <c r="T969" s="22">
        <f t="shared" si="341"/>
        <v>0.32392765614215169</v>
      </c>
      <c r="U969" s="22">
        <f t="shared" si="341"/>
        <v>0.32739617845871238</v>
      </c>
      <c r="V969" s="22">
        <f t="shared" si="341"/>
        <v>0.33063338453789975</v>
      </c>
      <c r="W969" s="22">
        <f t="shared" si="341"/>
        <v>0.33414639119614431</v>
      </c>
      <c r="X969" s="22">
        <f t="shared" si="341"/>
        <v>0.33751788695690949</v>
      </c>
      <c r="Y969" s="22">
        <f t="shared" si="341"/>
        <v>0.34040191465491848</v>
      </c>
      <c r="Z969" s="22">
        <f t="shared" si="341"/>
        <v>0.3431942504394786</v>
      </c>
      <c r="AA969" s="22">
        <f t="shared" si="341"/>
        <v>0.34597042855697163</v>
      </c>
      <c r="AB969" s="22">
        <f t="shared" si="341"/>
        <v>0.34957490934386631</v>
      </c>
      <c r="AC969" s="22">
        <f t="shared" si="341"/>
        <v>0.3526702704786846</v>
      </c>
      <c r="AD969" s="22">
        <f t="shared" si="341"/>
        <v>0.3563873295145874</v>
      </c>
      <c r="AE969" s="22">
        <f t="shared" si="341"/>
        <v>0.36025239184903957</v>
      </c>
      <c r="AF969" s="22">
        <f t="shared" si="341"/>
        <v>0.36482462136927823</v>
      </c>
      <c r="AG969" s="22">
        <f t="shared" si="341"/>
        <v>0.36975202467300455</v>
      </c>
      <c r="AH969" s="22">
        <f t="shared" si="341"/>
        <v>0.37361223702776947</v>
      </c>
      <c r="AI969" s="22">
        <f t="shared" si="341"/>
        <v>0.37747166766354751</v>
      </c>
      <c r="AJ969" s="22">
        <f t="shared" si="341"/>
        <v>0.38171382309222268</v>
      </c>
      <c r="AK969" s="22">
        <f t="shared" si="341"/>
        <v>0.38592596912209542</v>
      </c>
      <c r="AL969" s="22">
        <f t="shared" si="341"/>
        <v>0.39055519096966618</v>
      </c>
      <c r="AM969" s="22">
        <f t="shared" si="341"/>
        <v>0.3950511035425246</v>
      </c>
      <c r="AN969" s="22">
        <f t="shared" si="341"/>
        <v>0.40022355366595341</v>
      </c>
      <c r="AO969" s="22">
        <f t="shared" si="341"/>
        <v>0.40544584963378466</v>
      </c>
      <c r="AP969" s="22">
        <f t="shared" si="341"/>
        <v>0.41079965312136668</v>
      </c>
      <c r="AQ969" s="22">
        <f t="shared" si="341"/>
        <v>0.41631126436204158</v>
      </c>
      <c r="AR969" s="22">
        <f t="shared" si="341"/>
        <v>0.42203151737939537</v>
      </c>
      <c r="AS969" s="22">
        <f t="shared" si="341"/>
        <v>0.4282251024364947</v>
      </c>
      <c r="AT969" s="22">
        <f t="shared" si="341"/>
        <v>0.43189252550445045</v>
      </c>
      <c r="AU969" s="22">
        <f t="shared" si="341"/>
        <v>0.43516476876819987</v>
      </c>
      <c r="AV969" s="22">
        <f t="shared" si="341"/>
        <v>0.43848615061669027</v>
      </c>
      <c r="AW969" s="22">
        <f t="shared" si="341"/>
        <v>0.44169691910607789</v>
      </c>
      <c r="AY969" s="79"/>
      <c r="AZ969" s="79"/>
    </row>
    <row r="970" spans="1:52" x14ac:dyDescent="0.25">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0.93473529144998713</v>
      </c>
      <c r="T970" s="22">
        <f t="shared" si="342"/>
        <v>0.94715499624635147</v>
      </c>
      <c r="U970" s="22">
        <f t="shared" si="342"/>
        <v>0.95729685409463872</v>
      </c>
      <c r="V970" s="22">
        <f t="shared" si="342"/>
        <v>0.96676235002758171</v>
      </c>
      <c r="W970" s="22">
        <f t="shared" si="342"/>
        <v>0.97703427879041316</v>
      </c>
      <c r="X970" s="22">
        <f t="shared" si="342"/>
        <v>0.9868924338262115</v>
      </c>
      <c r="Y970" s="22">
        <f t="shared" si="342"/>
        <v>0.99532524649807341</v>
      </c>
      <c r="Z970" s="22">
        <f t="shared" si="342"/>
        <v>1.0034899546957057</v>
      </c>
      <c r="AA970" s="22">
        <f t="shared" si="341"/>
        <v>1.0116074183472172</v>
      </c>
      <c r="AB970" s="22">
        <f t="shared" si="341"/>
        <v>1.0221468147878938</v>
      </c>
      <c r="AC970" s="22">
        <f t="shared" si="341"/>
        <v>1.0311975602504651</v>
      </c>
      <c r="AD970" s="22">
        <f t="shared" si="341"/>
        <v>1.0420661321999158</v>
      </c>
      <c r="AE970" s="22">
        <f t="shared" si="341"/>
        <v>1.0533674614673172</v>
      </c>
      <c r="AF970" s="22">
        <f t="shared" si="341"/>
        <v>1.0667365269112958</v>
      </c>
      <c r="AG970" s="22">
        <f t="shared" si="341"/>
        <v>1.0811441101143711</v>
      </c>
      <c r="AH970" s="22">
        <f t="shared" si="341"/>
        <v>1.0924312581829603</v>
      </c>
      <c r="AI970" s="22">
        <f t="shared" si="341"/>
        <v>1.1037161205280859</v>
      </c>
      <c r="AJ970" s="22">
        <f t="shared" si="341"/>
        <v>1.1161200589783429</v>
      </c>
      <c r="AK970" s="22">
        <f t="shared" si="341"/>
        <v>1.1284362508238528</v>
      </c>
      <c r="AL970" s="22">
        <f t="shared" si="341"/>
        <v>1.1419719601667295</v>
      </c>
      <c r="AM970" s="22">
        <f t="shared" si="341"/>
        <v>1.1551178770877626</v>
      </c>
      <c r="AN970" s="22">
        <f t="shared" si="341"/>
        <v>1.170241970027486</v>
      </c>
      <c r="AO970" s="22">
        <f t="shared" si="341"/>
        <v>1.1855118107589548</v>
      </c>
      <c r="AP970" s="22">
        <f t="shared" si="341"/>
        <v>1.2011661756334349</v>
      </c>
      <c r="AQ970" s="22">
        <f t="shared" si="341"/>
        <v>1.2172819657643086</v>
      </c>
      <c r="AR970" s="22">
        <f t="shared" si="341"/>
        <v>1.2340078183503638</v>
      </c>
      <c r="AS970" s="22">
        <f t="shared" si="341"/>
        <v>1.252117679982351</v>
      </c>
      <c r="AT970" s="22">
        <f t="shared" si="341"/>
        <v>1.2628411178126768</v>
      </c>
      <c r="AU970" s="22">
        <f t="shared" si="341"/>
        <v>1.2724090614489361</v>
      </c>
      <c r="AV970" s="22">
        <f t="shared" si="341"/>
        <v>1.2821206848703677</v>
      </c>
      <c r="AW970" s="22">
        <f t="shared" si="341"/>
        <v>1.291508878063663</v>
      </c>
      <c r="AY970" s="79"/>
      <c r="AZ970" s="79"/>
    </row>
    <row r="971" spans="1:52" x14ac:dyDescent="0.25">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5.0003067694716963E-2</v>
      </c>
      <c r="T971" s="22">
        <f t="shared" si="341"/>
        <v>5.0667451874239773E-2</v>
      </c>
      <c r="U971" s="22">
        <f t="shared" si="341"/>
        <v>5.1209984085419519E-2</v>
      </c>
      <c r="V971" s="22">
        <f t="shared" si="341"/>
        <v>5.1716334747717502E-2</v>
      </c>
      <c r="W971" s="22">
        <f t="shared" si="341"/>
        <v>5.2265825019435407E-2</v>
      </c>
      <c r="X971" s="22">
        <f t="shared" si="341"/>
        <v>5.2793180729772807E-2</v>
      </c>
      <c r="Y971" s="22">
        <f t="shared" si="341"/>
        <v>5.3244288660269229E-2</v>
      </c>
      <c r="Z971" s="22">
        <f t="shared" si="341"/>
        <v>5.3681054513070738E-2</v>
      </c>
      <c r="AA971" s="22">
        <f t="shared" si="341"/>
        <v>5.4115293049037755E-2</v>
      </c>
      <c r="AB971" s="22">
        <f t="shared" si="341"/>
        <v>5.4679091333434515E-2</v>
      </c>
      <c r="AC971" s="22">
        <f t="shared" si="341"/>
        <v>5.5163255184090626E-2</v>
      </c>
      <c r="AD971" s="22">
        <f t="shared" si="341"/>
        <v>5.5744662502188423E-2</v>
      </c>
      <c r="AE971" s="22">
        <f t="shared" si="341"/>
        <v>5.6349219896744011E-2</v>
      </c>
      <c r="AF971" s="22">
        <f t="shared" si="341"/>
        <v>5.7064389518052927E-2</v>
      </c>
      <c r="AG971" s="22">
        <f t="shared" si="341"/>
        <v>5.7835113983910093E-2</v>
      </c>
      <c r="AH971" s="22">
        <f t="shared" si="341"/>
        <v>5.8438912764288295E-2</v>
      </c>
      <c r="AI971" s="22">
        <f t="shared" si="341"/>
        <v>5.9042589271348977E-2</v>
      </c>
      <c r="AJ971" s="22">
        <f t="shared" si="341"/>
        <v>5.9706130040251763E-2</v>
      </c>
      <c r="AK971" s="22">
        <f t="shared" si="341"/>
        <v>6.0364976860549799E-2</v>
      </c>
      <c r="AL971" s="22">
        <f t="shared" si="341"/>
        <v>6.1089060990847217E-2</v>
      </c>
      <c r="AM971" s="22">
        <f t="shared" si="341"/>
        <v>6.1792293424375935E-2</v>
      </c>
      <c r="AN971" s="22">
        <f t="shared" si="341"/>
        <v>6.2601347121185702E-2</v>
      </c>
      <c r="AO971" s="22">
        <f t="shared" si="341"/>
        <v>6.3418197503071622E-2</v>
      </c>
      <c r="AP971" s="22">
        <f t="shared" si="341"/>
        <v>6.4255617758513336E-2</v>
      </c>
      <c r="AQ971" s="22">
        <f t="shared" si="341"/>
        <v>6.511772166347865E-2</v>
      </c>
      <c r="AR971" s="22">
        <f t="shared" si="341"/>
        <v>6.60124604700289E-2</v>
      </c>
      <c r="AS971" s="22">
        <f t="shared" si="341"/>
        <v>6.6981235956960095E-2</v>
      </c>
      <c r="AT971" s="22">
        <f t="shared" si="341"/>
        <v>6.7554879418006794E-2</v>
      </c>
      <c r="AU971" s="22">
        <f t="shared" si="341"/>
        <v>6.8066710454792581E-2</v>
      </c>
      <c r="AV971" s="22">
        <f t="shared" si="341"/>
        <v>6.8586227549963075E-2</v>
      </c>
      <c r="AW971" s="22">
        <f t="shared" si="341"/>
        <v>6.9088442951552573E-2</v>
      </c>
      <c r="AY971" s="79"/>
      <c r="AZ971" s="79"/>
    </row>
    <row r="972" spans="1:52" x14ac:dyDescent="0.25">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0.31716014402466536</v>
      </c>
      <c r="T972" s="94">
        <f>IF('Net zero activities &amp; levers'!$C$12="Off",'Activity data'!AM53*ManureNEF*NtoN2O*kgtoGg,'Net zero Activity data'!AM53*ManureNEF*NtoN2O*kgtoGg)</f>
        <v>0.32328308072599266</v>
      </c>
      <c r="U972" s="94">
        <f>IF('Net zero activities &amp; levers'!$C$12="Off",'Activity data'!AN53*ManureNEF*NtoN2O*kgtoGg,'Net zero Activity data'!AN53*ManureNEF*NtoN2O*kgtoGg)</f>
        <v>0.32647086551103383</v>
      </c>
      <c r="V972" s="94">
        <f>IF('Net zero activities &amp; levers'!$C$12="Off",'Activity data'!AO53*ManureNEF*NtoN2O*kgtoGg,'Net zero Activity data'!AO53*ManureNEF*NtoN2O*kgtoGg)</f>
        <v>0.32866044844920544</v>
      </c>
      <c r="W972" s="94">
        <f>IF('Net zero activities &amp; levers'!$C$12="Off",'Activity data'!AP53*ManureNEF*NtoN2O*kgtoGg,'Net zero Activity data'!AP53*ManureNEF*NtoN2O*kgtoGg)</f>
        <v>0.33139094012348869</v>
      </c>
      <c r="X972" s="94">
        <f>IF('Net zero activities &amp; levers'!$C$12="Off",'Activity data'!AQ53*ManureNEF*NtoN2O*kgtoGg,'Net zero Activity data'!AQ53*ManureNEF*NtoN2O*kgtoGg)</f>
        <v>0.33341612177624913</v>
      </c>
      <c r="Y972" s="94">
        <f>IF('Net zero activities &amp; levers'!$C$12="Off",'Activity data'!AR53*ManureNEF*NtoN2O*kgtoGg,'Net zero Activity data'!AR53*ManureNEF*NtoN2O*kgtoGg)</f>
        <v>0.33413385983697208</v>
      </c>
      <c r="Z972" s="94">
        <f>IF('Net zero activities &amp; levers'!$C$12="Off",'Activity data'!AS53*ManureNEF*NtoN2O*kgtoGg,'Net zero Activity data'!AS53*ManureNEF*NtoN2O*kgtoGg)</f>
        <v>0.33474067938515217</v>
      </c>
      <c r="AA972" s="94">
        <f>IF('Net zero activities &amp; levers'!$C$12="Off",'Activity data'!AT53*ManureNEF*NtoN2O*kgtoGg,'Net zero Activity data'!AT53*ManureNEF*NtoN2O*kgtoGg)</f>
        <v>0.33546478762930149</v>
      </c>
      <c r="AB972" s="94">
        <f>IF('Net zero activities &amp; levers'!$C$12="Off",'Activity data'!AU53*ManureNEF*NtoN2O*kgtoGg,'Net zero Activity data'!AU53*ManureNEF*NtoN2O*kgtoGg)</f>
        <v>0.33864713703056865</v>
      </c>
      <c r="AC972" s="94">
        <f>IF('Net zero activities &amp; levers'!$C$12="Off",'Activity data'!AV53*ManureNEF*NtoN2O*kgtoGg,'Net zero Activity data'!AV53*ManureNEF*NtoN2O*kgtoGg)</f>
        <v>0.34054413544859091</v>
      </c>
      <c r="AD972" s="94">
        <f>IF('Net zero activities &amp; levers'!$C$12="Off",'Activity data'!AW53*ManureNEF*NtoN2O*kgtoGg,'Net zero Activity data'!AW53*ManureNEF*NtoN2O*kgtoGg)</f>
        <v>0.34113715015468332</v>
      </c>
      <c r="AE972" s="94">
        <f>IF('Net zero activities &amp; levers'!$C$12="Off",'Activity data'!AX53*ManureNEF*NtoN2O*kgtoGg,'Net zero Activity data'!AX53*ManureNEF*NtoN2O*kgtoGg)</f>
        <v>0.34188351434429171</v>
      </c>
      <c r="AF972" s="94">
        <f>IF('Net zero activities &amp; levers'!$C$12="Off",'Activity data'!AY53*ManureNEF*NtoN2O*kgtoGg,'Net zero Activity data'!AY53*ManureNEF*NtoN2O*kgtoGg)</f>
        <v>0.34418454494556988</v>
      </c>
      <c r="AG972" s="94">
        <f>IF('Net zero activities &amp; levers'!$C$12="Off",'Activity data'!AZ53*ManureNEF*NtoN2O*kgtoGg,'Net zero Activity data'!AZ53*ManureNEF*NtoN2O*kgtoGg)</f>
        <v>0.34704609676200554</v>
      </c>
      <c r="AH972" s="94">
        <f>IF('Net zero activities &amp; levers'!$C$12="Off",'Activity data'!BA53*ManureNEF*NtoN2O*kgtoGg,'Net zero Activity data'!BA53*ManureNEF*NtoN2O*kgtoGg)</f>
        <v>0.34696414132761055</v>
      </c>
      <c r="AI972" s="94">
        <f>IF('Net zero activities &amp; levers'!$C$12="Off",'Activity data'!BB53*ManureNEF*NtoN2O*kgtoGg,'Net zero Activity data'!BB53*ManureNEF*NtoN2O*kgtoGg)</f>
        <v>0.34663007691914877</v>
      </c>
      <c r="AJ972" s="94">
        <f>IF('Net zero activities &amp; levers'!$C$12="Off",'Activity data'!BC53*ManureNEF*NtoN2O*kgtoGg,'Net zero Activity data'!BC53*ManureNEF*NtoN2O*kgtoGg)</f>
        <v>0.34693506279805453</v>
      </c>
      <c r="AK972" s="94">
        <f>IF('Net zero activities &amp; levers'!$C$12="Off",'Activity data'!BD53*ManureNEF*NtoN2O*kgtoGg,'Net zero Activity data'!BD53*ManureNEF*NtoN2O*kgtoGg)</f>
        <v>0.34688917296128385</v>
      </c>
      <c r="AL972" s="94">
        <f>IF('Net zero activities &amp; levers'!$C$12="Off",'Activity data'!BE53*ManureNEF*NtoN2O*kgtoGg,'Net zero Activity data'!BE53*ManureNEF*NtoN2O*kgtoGg)</f>
        <v>0.34748497141450885</v>
      </c>
      <c r="AM972" s="94">
        <f>IF('Net zero activities &amp; levers'!$C$12="Off",'Activity data'!BF53*ManureNEF*NtoN2O*kgtoGg,'Net zero Activity data'!BF53*ManureNEF*NtoN2O*kgtoGg)</f>
        <v>0.34747897379550696</v>
      </c>
      <c r="AN972" s="94">
        <f>IF('Net zero activities &amp; levers'!$C$12="Off",'Activity data'!BG53*ManureNEF*NtoN2O*kgtoGg,'Net zero Activity data'!BG53*ManureNEF*NtoN2O*kgtoGg)</f>
        <v>0.350361208748599</v>
      </c>
      <c r="AO972" s="94">
        <f>IF('Net zero activities &amp; levers'!$C$12="Off",'Activity data'!BH53*ManureNEF*NtoN2O*kgtoGg,'Net zero Activity data'!BH53*ManureNEF*NtoN2O*kgtoGg)</f>
        <v>0.35305662307964036</v>
      </c>
      <c r="AP972" s="94">
        <f>IF('Net zero activities &amp; levers'!$C$12="Off",'Activity data'!BI53*ManureNEF*NtoN2O*kgtoGg,'Net zero Activity data'!BI53*ManureNEF*NtoN2O*kgtoGg)</f>
        <v>0.35572809931250632</v>
      </c>
      <c r="AQ972" s="94">
        <f>IF('Net zero activities &amp; levers'!$C$12="Off",'Activity data'!BJ53*ManureNEF*NtoN2O*kgtoGg,'Net zero Activity data'!BJ53*ManureNEF*NtoN2O*kgtoGg)</f>
        <v>0.35841543532821873</v>
      </c>
      <c r="AR972" s="94">
        <f>IF('Net zero activities &amp; levers'!$C$12="Off",'Activity data'!BK53*ManureNEF*NtoN2O*kgtoGg,'Net zero Activity data'!BK53*ManureNEF*NtoN2O*kgtoGg)</f>
        <v>0.36120143084067557</v>
      </c>
      <c r="AS972" s="94">
        <f>IF('Net zero activities &amp; levers'!$C$12="Off",'Activity data'!BL53*ManureNEF*NtoN2O*kgtoGg,'Net zero Activity data'!BL53*ManureNEF*NtoN2O*kgtoGg)</f>
        <v>0.36455847124782131</v>
      </c>
      <c r="AT972" s="94">
        <f>IF('Net zero activities &amp; levers'!$C$12="Off",'Activity data'!BM53*ManureNEF*NtoN2O*kgtoGg,'Net zero Activity data'!BM53*ManureNEF*NtoN2O*kgtoGg)</f>
        <v>0.36289186895772552</v>
      </c>
      <c r="AU972" s="94">
        <f>IF('Net zero activities &amp; levers'!$C$12="Off",'Activity data'!BN53*ManureNEF*NtoN2O*kgtoGg,'Net zero Activity data'!BN53*ManureNEF*NtoN2O*kgtoGg)</f>
        <v>0.36036284335831015</v>
      </c>
      <c r="AV972" s="94">
        <f>IF('Net zero activities &amp; levers'!$C$12="Off",'Activity data'!BO53*ManureNEF*NtoN2O*kgtoGg,'Net zero Activity data'!BO53*ManureNEF*NtoN2O*kgtoGg)</f>
        <v>0.3578052594793722</v>
      </c>
      <c r="AW972" s="94">
        <f>IF('Net zero activities &amp; levers'!$C$12="Off",'Activity data'!BP53*ManureNEF*NtoN2O*kgtoGg,'Net zero Activity data'!BP53*ManureNEF*NtoN2O*kgtoGg)</f>
        <v>0.35493794143155283</v>
      </c>
      <c r="AY972" s="79"/>
      <c r="AZ972" s="79"/>
    </row>
    <row r="973" spans="1:52" x14ac:dyDescent="0.25">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2.1093530282794659</v>
      </c>
      <c r="T973" s="94">
        <f>IF('Net zero activities &amp; levers'!$C$12="Off",'Activity data'!AM54*ManureNEF*NtoN2O*kgtoGg,'Net zero Activity data'!AM54*ManureNEF*NtoN2O*kgtoGg)</f>
        <v>2.1500751534147855</v>
      </c>
      <c r="U973" s="94">
        <f>IF('Net zero activities &amp; levers'!$C$12="Off",'Activity data'!AN54*ManureNEF*NtoN2O*kgtoGg,'Net zero Activity data'!AN54*ManureNEF*NtoN2O*kgtoGg)</f>
        <v>2.171276315088198</v>
      </c>
      <c r="V973" s="94">
        <f>IF('Net zero activities &amp; levers'!$C$12="Off",'Activity data'!AO54*ManureNEF*NtoN2O*kgtoGg,'Net zero Activity data'!AO54*ManureNEF*NtoN2O*kgtoGg)</f>
        <v>2.185838685197798</v>
      </c>
      <c r="W973" s="94">
        <f>IF('Net zero activities &amp; levers'!$C$12="Off",'Activity data'!AP54*ManureNEF*NtoN2O*kgtoGg,'Net zero Activity data'!AP54*ManureNEF*NtoN2O*kgtoGg)</f>
        <v>2.2039985044258832</v>
      </c>
      <c r="X973" s="94">
        <f>IF('Net zero activities &amp; levers'!$C$12="Off",'Activity data'!AQ54*ManureNEF*NtoN2O*kgtoGg,'Net zero Activity data'!AQ54*ManureNEF*NtoN2O*kgtoGg)</f>
        <v>2.2174674825826526</v>
      </c>
      <c r="Y973" s="94">
        <f>IF('Net zero activities &amp; levers'!$C$12="Off",'Activity data'!AR54*ManureNEF*NtoN2O*kgtoGg,'Net zero Activity data'!AR54*ManureNEF*NtoN2O*kgtoGg)</f>
        <v>2.2222409794435314</v>
      </c>
      <c r="Z973" s="94">
        <f>IF('Net zero activities &amp; levers'!$C$12="Off",'Activity data'!AS54*ManureNEF*NtoN2O*kgtoGg,'Net zero Activity data'!AS54*ManureNEF*NtoN2O*kgtoGg)</f>
        <v>2.2262767849370273</v>
      </c>
      <c r="AA973" s="94">
        <f>IF('Net zero activities &amp; levers'!$C$12="Off",'Activity data'!AT54*ManureNEF*NtoN2O*kgtoGg,'Net zero Activity data'!AT54*ManureNEF*NtoN2O*kgtoGg)</f>
        <v>2.2310926482993536</v>
      </c>
      <c r="AB973" s="94">
        <f>IF('Net zero activities &amp; levers'!$C$12="Off",'Activity data'!AU54*ManureNEF*NtoN2O*kgtoGg,'Net zero Activity data'!AU54*ManureNEF*NtoN2O*kgtoGg)</f>
        <v>2.252257660590697</v>
      </c>
      <c r="AC973" s="94">
        <f>IF('Net zero activities &amp; levers'!$C$12="Off",'Activity data'!AV54*ManureNEF*NtoN2O*kgtoGg,'Net zero Activity data'!AV54*ManureNEF*NtoN2O*kgtoGg)</f>
        <v>2.2648741240180348</v>
      </c>
      <c r="AD973" s="94">
        <f>IF('Net zero activities &amp; levers'!$C$12="Off",'Activity data'!AW54*ManureNEF*NtoN2O*kgtoGg,'Net zero Activity data'!AW54*ManureNEF*NtoN2O*kgtoGg)</f>
        <v>2.2688181169492934</v>
      </c>
      <c r="AE973" s="94">
        <f>IF('Net zero activities &amp; levers'!$C$12="Off",'Activity data'!AX54*ManureNEF*NtoN2O*kgtoGg,'Net zero Activity data'!AX54*ManureNEF*NtoN2O*kgtoGg)</f>
        <v>2.2737819990549455</v>
      </c>
      <c r="AF973" s="94">
        <f>IF('Net zero activities &amp; levers'!$C$12="Off",'Activity data'!AY54*ManureNEF*NtoN2O*kgtoGg,'Net zero Activity data'!AY54*ManureNEF*NtoN2O*kgtoGg)</f>
        <v>2.2890855797803722</v>
      </c>
      <c r="AG973" s="94">
        <f>IF('Net zero activities &amp; levers'!$C$12="Off",'Activity data'!AZ54*ManureNEF*NtoN2O*kgtoGg,'Net zero Activity data'!AZ54*ManureNEF*NtoN2O*kgtoGg)</f>
        <v>2.3081170473316921</v>
      </c>
      <c r="AH973" s="94">
        <f>IF('Net zero activities &amp; levers'!$C$12="Off",'Activity data'!BA54*ManureNEF*NtoN2O*kgtoGg,'Net zero Activity data'!BA54*ManureNEF*NtoN2O*kgtoGg)</f>
        <v>2.3075719821746032</v>
      </c>
      <c r="AI973" s="94">
        <f>IF('Net zero activities &amp; levers'!$C$12="Off",'Activity data'!BB54*ManureNEF*NtoN2O*kgtoGg,'Net zero Activity data'!BB54*ManureNEF*NtoN2O*kgtoGg)</f>
        <v>2.3053502030989375</v>
      </c>
      <c r="AJ973" s="94">
        <f>IF('Net zero activities &amp; levers'!$C$12="Off",'Activity data'!BC54*ManureNEF*NtoN2O*kgtoGg,'Net zero Activity data'!BC54*ManureNEF*NtoN2O*kgtoGg)</f>
        <v>2.3073785881257849</v>
      </c>
      <c r="AK973" s="94">
        <f>IF('Net zero activities &amp; levers'!$C$12="Off",'Activity data'!BD54*ManureNEF*NtoN2O*kgtoGg,'Net zero Activity data'!BD54*ManureNEF*NtoN2O*kgtoGg)</f>
        <v>2.3070733862648853</v>
      </c>
      <c r="AL973" s="94">
        <f>IF('Net zero activities &amp; levers'!$C$12="Off",'Activity data'!BE54*ManureNEF*NtoN2O*kgtoGg,'Net zero Activity data'!BE54*ManureNEF*NtoN2O*kgtoGg)</f>
        <v>2.3110358932041457</v>
      </c>
      <c r="AM973" s="94">
        <f>IF('Net zero activities &amp; levers'!$C$12="Off",'Activity data'!BF54*ManureNEF*NtoN2O*kgtoGg,'Net zero Activity data'!BF54*ManureNEF*NtoN2O*kgtoGg)</f>
        <v>2.3109960045357774</v>
      </c>
      <c r="AN973" s="94">
        <f>IF('Net zero activities &amp; levers'!$C$12="Off",'Activity data'!BG54*ManureNEF*NtoN2O*kgtoGg,'Net zero Activity data'!BG54*ManureNEF*NtoN2O*kgtoGg)</f>
        <v>2.3301650304712846</v>
      </c>
      <c r="AO973" s="94">
        <f>IF('Net zero activities &amp; levers'!$C$12="Off",'Activity data'!BH54*ManureNEF*NtoN2O*kgtoGg,'Net zero Activity data'!BH54*ManureNEF*NtoN2O*kgtoGg)</f>
        <v>2.348091559036638</v>
      </c>
      <c r="AP973" s="94">
        <f>IF('Net zero activities &amp; levers'!$C$12="Off",'Activity data'!BI54*ManureNEF*NtoN2O*kgtoGg,'Net zero Activity data'!BI54*ManureNEF*NtoN2O*kgtoGg)</f>
        <v>2.3658588812804267</v>
      </c>
      <c r="AQ973" s="94">
        <f>IF('Net zero activities &amp; levers'!$C$12="Off",'Activity data'!BJ54*ManureNEF*NtoN2O*kgtoGg,'Net zero Activity data'!BJ54*ManureNEF*NtoN2O*kgtoGg)</f>
        <v>2.383731682985001</v>
      </c>
      <c r="AR973" s="94">
        <f>IF('Net zero activities &amp; levers'!$C$12="Off",'Activity data'!BK54*ManureNEF*NtoN2O*kgtoGg,'Net zero Activity data'!BK54*ManureNEF*NtoN2O*kgtoGg)</f>
        <v>2.4022606443998904</v>
      </c>
      <c r="AS973" s="94">
        <f>IF('Net zero activities &amp; levers'!$C$12="Off",'Activity data'!BL54*ManureNEF*NtoN2O*kgtoGg,'Net zero Activity data'!BL54*ManureNEF*NtoN2O*kgtoGg)</f>
        <v>2.4245874830089655</v>
      </c>
      <c r="AT973" s="94">
        <f>IF('Net zero activities &amp; levers'!$C$12="Off",'Activity data'!BM54*ManureNEF*NtoN2O*kgtoGg,'Net zero Activity data'!BM54*ManureNEF*NtoN2O*kgtoGg)</f>
        <v>2.4135033267750163</v>
      </c>
      <c r="AU973" s="94">
        <f>IF('Net zero activities &amp; levers'!$C$12="Off",'Activity data'!BN54*ManureNEF*NtoN2O*kgtoGg,'Net zero Activity data'!BN54*ManureNEF*NtoN2O*kgtoGg)</f>
        <v>2.3966834081716617</v>
      </c>
      <c r="AV973" s="94">
        <f>IF('Net zero activities &amp; levers'!$C$12="Off",'Activity data'!BO54*ManureNEF*NtoN2O*kgtoGg,'Net zero Activity data'!BO54*ManureNEF*NtoN2O*kgtoGg)</f>
        <v>2.3796735555727282</v>
      </c>
      <c r="AW973" s="94">
        <f>IF('Net zero activities &amp; levers'!$C$12="Off",'Activity data'!BP54*ManureNEF*NtoN2O*kgtoGg,'Net zero Activity data'!BP54*ManureNEF*NtoN2O*kgtoGg)</f>
        <v>2.3606037382543885</v>
      </c>
      <c r="AY973" s="79"/>
      <c r="AZ973" s="79"/>
    </row>
    <row r="974" spans="1:52" x14ac:dyDescent="0.25">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0.37667603209003642</v>
      </c>
      <c r="T974" s="94">
        <f>IF('Net zero activities &amp; levers'!$C$12="Off",'Activity data'!AM55*ManureNEF*NtoN2O*kgtoGg,'Net zero Activity data'!AM55*ManureNEF*NtoN2O*kgtoGg)</f>
        <v>0.39319829349368901</v>
      </c>
      <c r="U974" s="94">
        <f>IF('Net zero activities &amp; levers'!$C$12="Off",'Activity data'!AN55*ManureNEF*NtoN2O*kgtoGg,'Net zero Activity data'!AN55*ManureNEF*NtoN2O*kgtoGg)</f>
        <v>0.40651073850091568</v>
      </c>
      <c r="V974" s="94">
        <f>IF('Net zero activities &amp; levers'!$C$12="Off",'Activity data'!AO55*ManureNEF*NtoN2O*kgtoGg,'Net zero Activity data'!AO55*ManureNEF*NtoN2O*kgtoGg)</f>
        <v>0.41883777618681156</v>
      </c>
      <c r="W974" s="94">
        <f>IF('Net zero activities &amp; levers'!$C$12="Off",'Activity data'!AP55*ManureNEF*NtoN2O*kgtoGg,'Net zero Activity data'!AP55*ManureNEF*NtoN2O*kgtoGg)</f>
        <v>0.43210834173546991</v>
      </c>
      <c r="X974" s="94">
        <f>IF('Net zero activities &amp; levers'!$C$12="Off",'Activity data'!AQ55*ManureNEF*NtoN2O*kgtoGg,'Net zero Activity data'!AQ55*ManureNEF*NtoN2O*kgtoGg)</f>
        <v>0.44471820797584138</v>
      </c>
      <c r="Y974" s="94">
        <f>IF('Net zero activities &amp; levers'!$C$12="Off",'Activity data'!AR55*ManureNEF*NtoN2O*kgtoGg,'Net zero Activity data'!AR55*ManureNEF*NtoN2O*kgtoGg)</f>
        <v>0.45579202561855575</v>
      </c>
      <c r="Z974" s="94">
        <f>IF('Net zero activities &amp; levers'!$C$12="Off",'Activity data'!AS55*ManureNEF*NtoN2O*kgtoGg,'Net zero Activity data'!AS55*ManureNEF*NtoN2O*kgtoGg)</f>
        <v>0.46688767864773401</v>
      </c>
      <c r="AA974" s="94">
        <f>IF('Net zero activities &amp; levers'!$C$12="Off",'Activity data'!AT55*ManureNEF*NtoN2O*kgtoGg,'Net zero Activity data'!AT55*ManureNEF*NtoN2O*kgtoGg)</f>
        <v>0.47832794169044557</v>
      </c>
      <c r="AB974" s="94">
        <f>IF('Net zero activities &amp; levers'!$C$12="Off",'Activity data'!AU55*ManureNEF*NtoN2O*kgtoGg,'Net zero Activity data'!AU55*ManureNEF*NtoN2O*kgtoGg)</f>
        <v>0.49354316638117485</v>
      </c>
      <c r="AC974" s="94">
        <f>IF('Net zero activities &amp; levers'!$C$12="Off",'Activity data'!AV55*ManureNEF*NtoN2O*kgtoGg,'Net zero Activity data'!AV55*ManureNEF*NtoN2O*kgtoGg)</f>
        <v>0.50720133355744135</v>
      </c>
      <c r="AD974" s="94">
        <f>IF('Net zero activities &amp; levers'!$C$12="Off",'Activity data'!AW55*ManureNEF*NtoN2O*kgtoGg,'Net zero Activity data'!AW55*ManureNEF*NtoN2O*kgtoGg)</f>
        <v>0.52493402135851019</v>
      </c>
      <c r="AE974" s="94">
        <f>IF('Net zero activities &amp; levers'!$C$12="Off",'Activity data'!AX55*ManureNEF*NtoN2O*kgtoGg,'Net zero Activity data'!AX55*ManureNEF*NtoN2O*kgtoGg)</f>
        <v>0.54356227633418619</v>
      </c>
      <c r="AF974" s="94">
        <f>IF('Net zero activities &amp; levers'!$C$12="Off",'Activity data'!AY55*ManureNEF*NtoN2O*kgtoGg,'Net zero Activity data'!AY55*ManureNEF*NtoN2O*kgtoGg)</f>
        <v>0.56544924311344658</v>
      </c>
      <c r="AG974" s="94">
        <f>IF('Net zero activities &amp; levers'!$C$12="Off",'Activity data'!AZ55*ManureNEF*NtoN2O*kgtoGg,'Net zero Activity data'!AZ55*ManureNEF*NtoN2O*kgtoGg)</f>
        <v>0.58920311318291363</v>
      </c>
      <c r="AH974" s="94">
        <f>IF('Net zero activities &amp; levers'!$C$12="Off",'Activity data'!BA55*ManureNEF*NtoN2O*kgtoGg,'Net zero Activity data'!BA55*ManureNEF*NtoN2O*kgtoGg)</f>
        <v>0.6088233818930231</v>
      </c>
      <c r="AI974" s="94">
        <f>IF('Net zero activities &amp; levers'!$C$12="Off",'Activity data'!BB55*ManureNEF*NtoN2O*kgtoGg,'Net zero Activity data'!BB55*ManureNEF*NtoN2O*kgtoGg)</f>
        <v>0.62872949624429197</v>
      </c>
      <c r="AJ974" s="94">
        <f>IF('Net zero activities &amp; levers'!$C$12="Off",'Activity data'!BC55*ManureNEF*NtoN2O*kgtoGg,'Net zero Activity data'!BC55*ManureNEF*NtoN2O*kgtoGg)</f>
        <v>0.65059005797989167</v>
      </c>
      <c r="AK974" s="94">
        <f>IF('Net zero activities &amp; levers'!$C$12="Off",'Activity data'!BD55*ManureNEF*NtoN2O*kgtoGg,'Net zero Activity data'!BD55*ManureNEF*NtoN2O*kgtoGg)</f>
        <v>0.67265323795414922</v>
      </c>
      <c r="AL974" s="94">
        <f>IF('Net zero activities &amp; levers'!$C$12="Off",'Activity data'!BE55*ManureNEF*NtoN2O*kgtoGg,'Net zero Activity data'!BE55*ManureNEF*NtoN2O*kgtoGg)</f>
        <v>0.69689344896928751</v>
      </c>
      <c r="AM974" s="94">
        <f>IF('Net zero activities &amp; levers'!$C$12="Off",'Activity data'!BF55*ManureNEF*NtoN2O*kgtoGg,'Net zero Activity data'!BF55*ManureNEF*NtoN2O*kgtoGg)</f>
        <v>0.72091902847459577</v>
      </c>
      <c r="AN974" s="94">
        <f>IF('Net zero activities &amp; levers'!$C$12="Off",'Activity data'!BG55*ManureNEF*NtoN2O*kgtoGg,'Net zero Activity data'!BG55*ManureNEF*NtoN2O*kgtoGg)</f>
        <v>0.74740845957604862</v>
      </c>
      <c r="AO974" s="94">
        <f>IF('Net zero activities &amp; levers'!$C$12="Off",'Activity data'!BH55*ManureNEF*NtoN2O*kgtoGg,'Net zero Activity data'!BH55*ManureNEF*NtoN2O*kgtoGg)</f>
        <v>0.7744824598804716</v>
      </c>
      <c r="AP974" s="94">
        <f>IF('Net zero activities &amp; levers'!$C$12="Off",'Activity data'!BI55*ManureNEF*NtoN2O*kgtoGg,'Net zero Activity data'!BI55*ManureNEF*NtoN2O*kgtoGg)</f>
        <v>0.80252246420205398</v>
      </c>
      <c r="AQ974" s="94">
        <f>IF('Net zero activities &amp; levers'!$C$12="Off",'Activity data'!BJ55*ManureNEF*NtoN2O*kgtoGg,'Net zero Activity data'!BJ55*ManureNEF*NtoN2O*kgtoGg)</f>
        <v>0.8316670548177354</v>
      </c>
      <c r="AR974" s="94">
        <f>IF('Net zero activities &amp; levers'!$C$12="Off",'Activity data'!BK55*ManureNEF*NtoN2O*kgtoGg,'Net zero Activity data'!BK55*ManureNEF*NtoN2O*kgtoGg)</f>
        <v>0.86217101167391774</v>
      </c>
      <c r="AS974" s="94">
        <f>IF('Net zero activities &amp; levers'!$C$12="Off",'Activity data'!BL55*ManureNEF*NtoN2O*kgtoGg,'Net zero Activity data'!BL55*ManureNEF*NtoN2O*kgtoGg)</f>
        <v>0.89527238744022375</v>
      </c>
      <c r="AT974" s="94">
        <f>IF('Net zero activities &amp; levers'!$C$12="Off",'Activity data'!BM55*ManureNEF*NtoN2O*kgtoGg,'Net zero Activity data'!BM55*ManureNEF*NtoN2O*kgtoGg)</f>
        <v>0.91701769401678324</v>
      </c>
      <c r="AU974" s="94">
        <f>IF('Net zero activities &amp; levers'!$C$12="Off",'Activity data'!BN55*ManureNEF*NtoN2O*kgtoGg,'Net zero Activity data'!BN55*ManureNEF*NtoN2O*kgtoGg)</f>
        <v>0.93718874876960145</v>
      </c>
      <c r="AV974" s="94">
        <f>IF('Net zero activities &amp; levers'!$C$12="Off",'Activity data'!BO55*ManureNEF*NtoN2O*kgtoGg,'Net zero Activity data'!BO55*ManureNEF*NtoN2O*kgtoGg)</f>
        <v>0.95785603567634969</v>
      </c>
      <c r="AW974" s="94">
        <f>IF('Net zero activities &amp; levers'!$C$12="Off",'Activity data'!BP55*ManureNEF*NtoN2O*kgtoGg,'Net zero Activity data'!BP55*ManureNEF*NtoN2O*kgtoGg)</f>
        <v>0.97826878074522516</v>
      </c>
      <c r="AY974" s="79"/>
      <c r="AZ974" s="79"/>
    </row>
    <row r="975" spans="1:52" x14ac:dyDescent="0.25">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5.8466784388382181E-2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5.9487136668657889E-2</v>
      </c>
      <c r="T975" s="94">
        <f>IF('Net zero activities &amp; levers'!$C$12="Off",'Activity data'!AM56*ManureNEF*NtoN2O*kgtoGg,IF('Net zero activities &amp; levers'!$C$12="PB",'Activity data'!AM56*ManureNEF*NtoN2O*kgtoGg,IF('Net zero activities &amp; levers'!$C$12="MS",'Net zero Activity data'!AM56*ManureNEF*NtoN2O*kgtoGg,"ERROR")))</f>
        <v>5.9743014439685667E-2</v>
      </c>
      <c r="U975" s="94">
        <f>IF('Net zero activities &amp; levers'!$C$12="Off",'Activity data'!AN56*ManureNEF*NtoN2O*kgtoGg,IF('Net zero activities &amp; levers'!$C$12="PB",'Activity data'!AN56*ManureNEF*NtoN2O*kgtoGg,IF('Net zero activities &amp; levers'!$C$12="MS",'Net zero Activity data'!AN56*ManureNEF*NtoN2O*kgtoGg,"ERROR")))</f>
        <v>6.0026197232317932E-2</v>
      </c>
      <c r="V975" s="94">
        <f>IF('Net zero activities &amp; levers'!$C$12="Off",'Activity data'!AO56*ManureNEF*NtoN2O*kgtoGg,IF('Net zero activities &amp; levers'!$C$12="PB",'Activity data'!AO56*ManureNEF*NtoN2O*kgtoGg,IF('Net zero activities &amp; levers'!$C$12="MS",'Net zero Activity data'!AO56*ManureNEF*NtoN2O*kgtoGg,"ERROR")))</f>
        <v>6.0323333590007834E-2</v>
      </c>
      <c r="W975" s="94">
        <f>IF('Net zero activities &amp; levers'!$C$12="Off",'Activity data'!AP56*ManureNEF*NtoN2O*kgtoGg,IF('Net zero activities &amp; levers'!$C$12="PB",'Activity data'!AP56*ManureNEF*NtoN2O*kgtoGg,IF('Net zero activities &amp; levers'!$C$12="MS",'Net zero Activity data'!AP56*ManureNEF*NtoN2O*kgtoGg,"ERROR")))</f>
        <v>6.0637252093937416E-2</v>
      </c>
      <c r="X975" s="94">
        <f>IF('Net zero activities &amp; levers'!$C$12="Off",'Activity data'!AQ56*ManureNEF*NtoN2O*kgtoGg,IF('Net zero activities &amp; levers'!$C$12="PB",'Activity data'!AQ56*ManureNEF*NtoN2O*kgtoGg,IF('Net zero activities &amp; levers'!$C$12="MS",'Net zero Activity data'!AQ56*ManureNEF*NtoN2O*kgtoGg,"ERROR")))</f>
        <v>6.0965978961068618E-2</v>
      </c>
      <c r="Y975" s="94">
        <f>IF('Net zero activities &amp; levers'!$C$12="Off",'Activity data'!AR56*ManureNEF*NtoN2O*kgtoGg,IF('Net zero activities &amp; levers'!$C$12="PB",'Activity data'!AR56*ManureNEF*NtoN2O*kgtoGg,IF('Net zero activities &amp; levers'!$C$12="MS",'Net zero Activity data'!AR56*ManureNEF*NtoN2O*kgtoGg,"ERROR")))</f>
        <v>6.1270518649062564E-2</v>
      </c>
      <c r="Z975" s="94">
        <f>IF('Net zero activities &amp; levers'!$C$12="Off",'Activity data'!AS56*ManureNEF*NtoN2O*kgtoGg,IF('Net zero activities &amp; levers'!$C$12="PB",'Activity data'!AS56*ManureNEF*NtoN2O*kgtoGg,IF('Net zero activities &amp; levers'!$C$12="MS",'Net zero Activity data'!AS56*ManureNEF*NtoN2O*kgtoGg,"ERROR")))</f>
        <v>6.1550646504743109E-2</v>
      </c>
      <c r="AA975" s="94">
        <f>IF('Net zero activities &amp; levers'!$C$12="Off",'Activity data'!AT56*ManureNEF*NtoN2O*kgtoGg,IF('Net zero activities &amp; levers'!$C$12="PB",'Activity data'!AT56*ManureNEF*NtoN2O*kgtoGg,IF('Net zero activities &amp; levers'!$C$12="MS",'Net zero Activity data'!AT56*ManureNEF*NtoN2O*kgtoGg,"ERROR")))</f>
        <v>6.1805150965477944E-2</v>
      </c>
      <c r="AB975" s="94">
        <f>IF('Net zero activities &amp; levers'!$C$12="Off",'Activity data'!AU56*ManureNEF*NtoN2O*kgtoGg,IF('Net zero activities &amp; levers'!$C$12="PB",'Activity data'!AU56*ManureNEF*NtoN2O*kgtoGg,IF('Net zero activities &amp; levers'!$C$12="MS",'Net zero Activity data'!AU56*ManureNEF*NtoN2O*kgtoGg,"ERROR")))</f>
        <v>6.2035537883044806E-2</v>
      </c>
      <c r="AC975" s="94">
        <f>IF('Net zero activities &amp; levers'!$C$12="Off",'Activity data'!AV56*ManureNEF*NtoN2O*kgtoGg,IF('Net zero activities &amp; levers'!$C$12="PB",'Activity data'!AV56*ManureNEF*NtoN2O*kgtoGg,IF('Net zero activities &amp; levers'!$C$12="MS",'Net zero Activity data'!AV56*ManureNEF*NtoN2O*kgtoGg,"ERROR")))</f>
        <v>6.2235996387443038E-2</v>
      </c>
      <c r="AD975" s="94">
        <f>IF('Net zero activities &amp; levers'!$C$12="Off",'Activity data'!AW56*ManureNEF*NtoN2O*kgtoGg,IF('Net zero activities &amp; levers'!$C$12="PB",'Activity data'!AW56*ManureNEF*NtoN2O*kgtoGg,IF('Net zero activities &amp; levers'!$C$12="MS",'Net zero Activity data'!AW56*ManureNEF*NtoN2O*kgtoGg,"ERROR")))</f>
        <v>6.2434208191000609E-2</v>
      </c>
      <c r="AE975" s="94">
        <f>IF('Net zero activities &amp; levers'!$C$12="Off",'Activity data'!AX56*ManureNEF*NtoN2O*kgtoGg,IF('Net zero activities &amp; levers'!$C$12="PB",'Activity data'!AX56*ManureNEF*NtoN2O*kgtoGg,IF('Net zero activities &amp; levers'!$C$12="MS",'Net zero Activity data'!AX56*ManureNEF*NtoN2O*kgtoGg,"ERROR")))</f>
        <v>6.2627965821638196E-2</v>
      </c>
      <c r="AF975" s="94">
        <f>IF('Net zero activities &amp; levers'!$C$12="Off",'Activity data'!AY56*ManureNEF*NtoN2O*kgtoGg,IF('Net zero activities &amp; levers'!$C$12="PB",'Activity data'!AY56*ManureNEF*NtoN2O*kgtoGg,IF('Net zero activities &amp; levers'!$C$12="MS",'Net zero Activity data'!AY56*ManureNEF*NtoN2O*kgtoGg,"ERROR")))</f>
        <v>6.2818604638054526E-2</v>
      </c>
      <c r="AG975" s="94">
        <f>IF('Net zero activities &amp; levers'!$C$12="Off",'Activity data'!AZ56*ManureNEF*NtoN2O*kgtoGg,IF('Net zero activities &amp; levers'!$C$12="PB",'Activity data'!AZ56*ManureNEF*NtoN2O*kgtoGg,IF('Net zero activities &amp; levers'!$C$12="MS",'Net zero Activity data'!AZ56*ManureNEF*NtoN2O*kgtoGg,"ERROR")))</f>
        <v>6.3004393420797375E-2</v>
      </c>
      <c r="AH975" s="94">
        <f>IF('Net zero activities &amp; levers'!$C$12="Off",'Activity data'!BA56*ManureNEF*NtoN2O*kgtoGg,IF('Net zero activities &amp; levers'!$C$12="PB",'Activity data'!BA56*ManureNEF*NtoN2O*kgtoGg,IF('Net zero activities &amp; levers'!$C$12="MS",'Net zero Activity data'!BA56*ManureNEF*NtoN2O*kgtoGg,"ERROR")))</f>
        <v>6.3179994696453259E-2</v>
      </c>
      <c r="AI975" s="94">
        <f>IF('Net zero activities &amp; levers'!$C$12="Off",'Activity data'!BB56*ManureNEF*NtoN2O*kgtoGg,IF('Net zero activities &amp; levers'!$C$12="PB",'Activity data'!BB56*ManureNEF*NtoN2O*kgtoGg,IF('Net zero activities &amp; levers'!$C$12="MS",'Net zero Activity data'!BB56*ManureNEF*NtoN2O*kgtoGg,"ERROR")))</f>
        <v>6.3351616115211687E-2</v>
      </c>
      <c r="AJ975" s="94">
        <f>IF('Net zero activities &amp; levers'!$C$12="Off",'Activity data'!BC56*ManureNEF*NtoN2O*kgtoGg,IF('Net zero activities &amp; levers'!$C$12="PB",'Activity data'!BC56*ManureNEF*NtoN2O*kgtoGg,IF('Net zero activities &amp; levers'!$C$12="MS",'Net zero Activity data'!BC56*ManureNEF*NtoN2O*kgtoGg,"ERROR")))</f>
        <v>6.3520152973213104E-2</v>
      </c>
      <c r="AK975" s="94">
        <f>IF('Net zero activities &amp; levers'!$C$12="Off",'Activity data'!BD56*ManureNEF*NtoN2O*kgtoGg,IF('Net zero activities &amp; levers'!$C$12="PB",'Activity data'!BD56*ManureNEF*NtoN2O*kgtoGg,IF('Net zero activities &amp; levers'!$C$12="MS",'Net zero Activity data'!BD56*ManureNEF*NtoN2O*kgtoGg,"ERROR")))</f>
        <v>6.3683816827928313E-2</v>
      </c>
      <c r="AL975" s="94">
        <f>IF('Net zero activities &amp; levers'!$C$12="Off",'Activity data'!BE56*ManureNEF*NtoN2O*kgtoGg,IF('Net zero activities &amp; levers'!$C$12="PB",'Activity data'!BE56*ManureNEF*NtoN2O*kgtoGg,IF('Net zero activities &amp; levers'!$C$12="MS",'Net zero Activity data'!BE56*ManureNEF*NtoN2O*kgtoGg,"ERROR")))</f>
        <v>6.3843756506613461E-2</v>
      </c>
      <c r="AM975" s="94">
        <f>IF('Net zero activities &amp; levers'!$C$12="Off",'Activity data'!BF56*ManureNEF*NtoN2O*kgtoGg,IF('Net zero activities &amp; levers'!$C$12="PB",'Activity data'!BF56*ManureNEF*NtoN2O*kgtoGg,IF('Net zero activities &amp; levers'!$C$12="MS",'Net zero Activity data'!BF56*ManureNEF*NtoN2O*kgtoGg,"ERROR")))</f>
        <v>6.3997752805793354E-2</v>
      </c>
      <c r="AN975" s="94">
        <f>IF('Net zero activities &amp; levers'!$C$12="Off",'Activity data'!BG56*ManureNEF*NtoN2O*kgtoGg,IF('Net zero activities &amp; levers'!$C$12="PB",'Activity data'!BG56*ManureNEF*NtoN2O*kgtoGg,IF('Net zero activities &amp; levers'!$C$12="MS",'Net zero Activity data'!BG56*ManureNEF*NtoN2O*kgtoGg,"ERROR")))</f>
        <v>6.4149094607679896E-2</v>
      </c>
      <c r="AO975" s="94">
        <f>IF('Net zero activities &amp; levers'!$C$12="Off",'Activity data'!BH56*ManureNEF*NtoN2O*kgtoGg,IF('Net zero activities &amp; levers'!$C$12="PB",'Activity data'!BH56*ManureNEF*NtoN2O*kgtoGg,IF('Net zero activities &amp; levers'!$C$12="MS",'Net zero Activity data'!BH56*ManureNEF*NtoN2O*kgtoGg,"ERROR")))</f>
        <v>6.4295347872563538E-2</v>
      </c>
      <c r="AP975" s="94">
        <f>IF('Net zero activities &amp; levers'!$C$12="Off",'Activity data'!BI56*ManureNEF*NtoN2O*kgtoGg,IF('Net zero activities &amp; levers'!$C$12="PB",'Activity data'!BI56*ManureNEF*NtoN2O*kgtoGg,IF('Net zero activities &amp; levers'!$C$12="MS",'Net zero Activity data'!BI56*ManureNEF*NtoN2O*kgtoGg,"ERROR")))</f>
        <v>6.4436496076787406E-2</v>
      </c>
      <c r="AQ975" s="94">
        <f>IF('Net zero activities &amp; levers'!$C$12="Off",'Activity data'!BJ56*ManureNEF*NtoN2O*kgtoGg,IF('Net zero activities &amp; levers'!$C$12="PB",'Activity data'!BJ56*ManureNEF*NtoN2O*kgtoGg,IF('Net zero activities &amp; levers'!$C$12="MS",'Net zero Activity data'!BJ56*ManureNEF*NtoN2O*kgtoGg,"ERROR")))</f>
        <v>6.4572348091971418E-2</v>
      </c>
      <c r="AR975" s="94">
        <f>IF('Net zero activities &amp; levers'!$C$12="Off",'Activity data'!BK56*ManureNEF*NtoN2O*kgtoGg,IF('Net zero activities &amp; levers'!$C$12="PB",'Activity data'!BK56*ManureNEF*NtoN2O*kgtoGg,IF('Net zero activities &amp; levers'!$C$12="MS",'Net zero Activity data'!BK56*ManureNEF*NtoN2O*kgtoGg,"ERROR")))</f>
        <v>6.4702808609689966E-2</v>
      </c>
      <c r="AS975" s="94">
        <f>IF('Net zero activities &amp; levers'!$C$12="Off",'Activity data'!BL56*ManureNEF*NtoN2O*kgtoGg,IF('Net zero activities &amp; levers'!$C$12="PB",'Activity data'!BL56*ManureNEF*NtoN2O*kgtoGg,IF('Net zero activities &amp; levers'!$C$12="MS",'Net zero Activity data'!BL56*ManureNEF*NtoN2O*kgtoGg,"ERROR")))</f>
        <v>6.4829448704797399E-2</v>
      </c>
      <c r="AT975" s="94">
        <f>IF('Net zero activities &amp; levers'!$C$12="Off",'Activity data'!BM56*ManureNEF*NtoN2O*kgtoGg,IF('Net zero activities &amp; levers'!$C$12="PB",'Activity data'!BM56*ManureNEF*NtoN2O*kgtoGg,IF('Net zero activities &amp; levers'!$C$12="MS",'Net zero Activity data'!BM56*ManureNEF*NtoN2O*kgtoGg,"ERROR")))</f>
        <v>6.4941869766295554E-2</v>
      </c>
      <c r="AU975" s="94">
        <f>IF('Net zero activities &amp; levers'!$C$12="Off",'Activity data'!BN56*ManureNEF*NtoN2O*kgtoGg,IF('Net zero activities &amp; levers'!$C$12="PB",'Activity data'!BN56*ManureNEF*NtoN2O*kgtoGg,IF('Net zero activities &amp; levers'!$C$12="MS",'Net zero Activity data'!BN56*ManureNEF*NtoN2O*kgtoGg,"ERROR")))</f>
        <v>6.5047073413245379E-2</v>
      </c>
      <c r="AV975" s="94">
        <f>IF('Net zero activities &amp; levers'!$C$12="Off",'Activity data'!BO56*ManureNEF*NtoN2O*kgtoGg,IF('Net zero activities &amp; levers'!$C$12="PB",'Activity data'!BO56*ManureNEF*NtoN2O*kgtoGg,IF('Net zero activities &amp; levers'!$C$12="MS",'Net zero Activity data'!BO56*ManureNEF*NtoN2O*kgtoGg,"ERROR")))</f>
        <v>6.5146352785998146E-2</v>
      </c>
      <c r="AW975" s="94">
        <f>IF('Net zero activities &amp; levers'!$C$12="Off",'Activity data'!BP56*ManureNEF*NtoN2O*kgtoGg,IF('Net zero activities &amp; levers'!$C$12="PB",'Activity data'!BP56*ManureNEF*NtoN2O*kgtoGg,IF('Net zero activities &amp; levers'!$C$12="MS",'Net zero Activity data'!BP56*ManureNEF*NtoN2O*kgtoGg,"ERROR")))</f>
        <v>6.5238963783934262E-2</v>
      </c>
      <c r="AY975" s="79"/>
      <c r="AZ975" s="79"/>
    </row>
    <row r="976" spans="1:52" x14ac:dyDescent="0.25">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4.749693023694599E-2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4.7584015033260256E-2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4.8414443091717149E-2</v>
      </c>
      <c r="T976" s="94">
        <f>IF('Net zero activities &amp; levers'!$C$12="Off",'Activity data'!AM57*ManureNEF*NtoN2O*kgtoGg,IF('Net zero activities &amp; levers'!$C$12="PB",'Activity data'!AM57*ManureNEF*NtoN2O*kgtoGg,IF('Net zero activities &amp; levers'!$C$12="MS",'Net zero Activity data'!AM57*ManureNEF*NtoN2O*kgtoGg,"ERROR")))</f>
        <v>4.8622692815566873E-2</v>
      </c>
      <c r="U976" s="94">
        <f>IF('Net zero activities &amp; levers'!$C$12="Off",'Activity data'!AN57*ManureNEF*NtoN2O*kgtoGg,IF('Net zero activities &amp; levers'!$C$12="PB",'Activity data'!AN57*ManureNEF*NtoN2O*kgtoGg,IF('Net zero activities &amp; levers'!$C$12="MS",'Net zero Activity data'!AN57*ManureNEF*NtoN2O*kgtoGg,"ERROR")))</f>
        <v>4.8853165115398924E-2</v>
      </c>
      <c r="V976" s="94">
        <f>IF('Net zero activities &amp; levers'!$C$12="Off",'Activity data'!AO57*ManureNEF*NtoN2O*kgtoGg,IF('Net zero activities &amp; levers'!$C$12="PB",'Activity data'!AO57*ManureNEF*NtoN2O*kgtoGg,IF('Net zero activities &amp; levers'!$C$12="MS",'Net zero Activity data'!AO57*ManureNEF*NtoN2O*kgtoGg,"ERROR")))</f>
        <v>4.9094993720463338E-2</v>
      </c>
      <c r="W976" s="94">
        <f>IF('Net zero activities &amp; levers'!$C$12="Off",'Activity data'!AP57*ManureNEF*NtoN2O*kgtoGg,IF('Net zero activities &amp; levers'!$C$12="PB",'Activity data'!AP57*ManureNEF*NtoN2O*kgtoGg,IF('Net zero activities &amp; levers'!$C$12="MS",'Net zero Activity data'!AP57*ManureNEF*NtoN2O*kgtoGg,"ERROR")))</f>
        <v>4.9350480711349939E-2</v>
      </c>
      <c r="X976" s="94">
        <f>IF('Net zero activities &amp; levers'!$C$12="Off",'Activity data'!AQ57*ManureNEF*NtoN2O*kgtoGg,IF('Net zero activities &amp; levers'!$C$12="PB",'Activity data'!AQ57*ManureNEF*NtoN2O*kgtoGg,IF('Net zero activities &amp; levers'!$C$12="MS",'Net zero Activity data'!AQ57*ManureNEF*NtoN2O*kgtoGg,"ERROR")))</f>
        <v>4.9618019696964402E-2</v>
      </c>
      <c r="Y976" s="94">
        <f>IF('Net zero activities &amp; levers'!$C$12="Off",'Activity data'!AR57*ManureNEF*NtoN2O*kgtoGg,IF('Net zero activities &amp; levers'!$C$12="PB",'Activity data'!AR57*ManureNEF*NtoN2O*kgtoGg,IF('Net zero activities &amp; levers'!$C$12="MS",'Net zero Activity data'!AR57*ManureNEF*NtoN2O*kgtoGg,"ERROR")))</f>
        <v>4.9865873606552896E-2</v>
      </c>
      <c r="Z976" s="94">
        <f>IF('Net zero activities &amp; levers'!$C$12="Off",'Activity data'!AS57*ManureNEF*NtoN2O*kgtoGg,IF('Net zero activities &amp; levers'!$C$12="PB",'Activity data'!AS57*ManureNEF*NtoN2O*kgtoGg,IF('Net zero activities &amp; levers'!$C$12="MS",'Net zero Activity data'!AS57*ManureNEF*NtoN2O*kgtoGg,"ERROR")))</f>
        <v>5.009385960296743E-2</v>
      </c>
      <c r="AA976" s="94">
        <f>IF('Net zero activities &amp; levers'!$C$12="Off",'Activity data'!AT57*ManureNEF*NtoN2O*kgtoGg,IF('Net zero activities &amp; levers'!$C$12="PB",'Activity data'!AT57*ManureNEF*NtoN2O*kgtoGg,IF('Net zero activities &amp; levers'!$C$12="MS",'Net zero Activity data'!AT57*ManureNEF*NtoN2O*kgtoGg,"ERROR")))</f>
        <v>5.0300991638914397E-2</v>
      </c>
      <c r="AB976" s="94">
        <f>IF('Net zero activities &amp; levers'!$C$12="Off",'Activity data'!AU57*ManureNEF*NtoN2O*kgtoGg,IF('Net zero activities &amp; levers'!$C$12="PB",'Activity data'!AU57*ManureNEF*NtoN2O*kgtoGg,IF('Net zero activities &amp; levers'!$C$12="MS",'Net zero Activity data'!AU57*ManureNEF*NtoN2O*kgtoGg,"ERROR")))</f>
        <v>5.0488495273048703E-2</v>
      </c>
      <c r="AC976" s="94">
        <f>IF('Net zero activities &amp; levers'!$C$12="Off",'Activity data'!AV57*ManureNEF*NtoN2O*kgtoGg,IF('Net zero activities &amp; levers'!$C$12="PB",'Activity data'!AV57*ManureNEF*NtoN2O*kgtoGg,IF('Net zero activities &amp; levers'!$C$12="MS",'Net zero Activity data'!AV57*ManureNEF*NtoN2O*kgtoGg,"ERROR")))</f>
        <v>5.065164124706819E-2</v>
      </c>
      <c r="AD976" s="94">
        <f>IF('Net zero activities &amp; levers'!$C$12="Off",'Activity data'!AW57*ManureNEF*NtoN2O*kgtoGg,IF('Net zero activities &amp; levers'!$C$12="PB",'Activity data'!AW57*ManureNEF*NtoN2O*kgtoGg,IF('Net zero activities &amp; levers'!$C$12="MS",'Net zero Activity data'!AW57*ManureNEF*NtoN2O*kgtoGg,"ERROR")))</f>
        <v>5.0812958712000068E-2</v>
      </c>
      <c r="AE976" s="94">
        <f>IF('Net zero activities &amp; levers'!$C$12="Off",'Activity data'!AX57*ManureNEF*NtoN2O*kgtoGg,IF('Net zero activities &amp; levers'!$C$12="PB",'Activity data'!AX57*ManureNEF*NtoN2O*kgtoGg,IF('Net zero activities &amp; levers'!$C$12="MS",'Net zero Activity data'!AX57*ManureNEF*NtoN2O*kgtoGg,"ERROR")))</f>
        <v>5.0970651085636066E-2</v>
      </c>
      <c r="AF976" s="94">
        <f>IF('Net zero activities &amp; levers'!$C$12="Off",'Activity data'!AY57*ManureNEF*NtoN2O*kgtoGg,IF('Net zero activities &amp; levers'!$C$12="PB",'Activity data'!AY57*ManureNEF*NtoN2O*kgtoGg,IF('Net zero activities &amp; levers'!$C$12="MS",'Net zero Activity data'!AY57*ManureNEF*NtoN2O*kgtoGg,"ERROR")))</f>
        <v>5.1125805168440057E-2</v>
      </c>
      <c r="AG976" s="94">
        <f>IF('Net zero activities &amp; levers'!$C$12="Off",'Activity data'!AZ57*ManureNEF*NtoN2O*kgtoGg,IF('Net zero activities &amp; levers'!$C$12="PB",'Activity data'!AZ57*ManureNEF*NtoN2O*kgtoGg,IF('Net zero activities &amp; levers'!$C$12="MS",'Net zero Activity data'!AZ57*ManureNEF*NtoN2O*kgtoGg,"ERROR")))</f>
        <v>5.1277011983104616E-2</v>
      </c>
      <c r="AH976" s="94">
        <f>IF('Net zero activities &amp; levers'!$C$12="Off",'Activity data'!BA57*ManureNEF*NtoN2O*kgtoGg,IF('Net zero activities &amp; levers'!$C$12="PB",'Activity data'!BA57*ManureNEF*NtoN2O*kgtoGg,IF('Net zero activities &amp; levers'!$C$12="MS",'Net zero Activity data'!BA57*ManureNEF*NtoN2O*kgtoGg,"ERROR")))</f>
        <v>5.1419927551800221E-2</v>
      </c>
      <c r="AI976" s="94">
        <f>IF('Net zero activities &amp; levers'!$C$12="Off",'Activity data'!BB57*ManureNEF*NtoN2O*kgtoGg,IF('Net zero activities &amp; levers'!$C$12="PB",'Activity data'!BB57*ManureNEF*NtoN2O*kgtoGg,IF('Net zero activities &amp; levers'!$C$12="MS",'Net zero Activity data'!BB57*ManureNEF*NtoN2O*kgtoGg,"ERROR")))</f>
        <v>5.1559604057967945E-2</v>
      </c>
      <c r="AJ976" s="94">
        <f>IF('Net zero activities &amp; levers'!$C$12="Off",'Activity data'!BC57*ManureNEF*NtoN2O*kgtoGg,IF('Net zero activities &amp; levers'!$C$12="PB",'Activity data'!BC57*ManureNEF*NtoN2O*kgtoGg,IF('Net zero activities &amp; levers'!$C$12="MS",'Net zero Activity data'!BC57*ManureNEF*NtoN2O*kgtoGg,"ERROR")))</f>
        <v>5.1696770150967429E-2</v>
      </c>
      <c r="AK976" s="94">
        <f>IF('Net zero activities &amp; levers'!$C$12="Off",'Activity data'!BD57*ManureNEF*NtoN2O*kgtoGg,IF('Net zero activities &amp; levers'!$C$12="PB",'Activity data'!BD57*ManureNEF*NtoN2O*kgtoGg,IF('Net zero activities &amp; levers'!$C$12="MS",'Net zero Activity data'!BD57*ManureNEF*NtoN2O*kgtoGg,"ERROR")))</f>
        <v>5.1829970281685019E-2</v>
      </c>
      <c r="AL976" s="94">
        <f>IF('Net zero activities &amp; levers'!$C$12="Off",'Activity data'!BE57*ManureNEF*NtoN2O*kgtoGg,IF('Net zero activities &amp; levers'!$C$12="PB",'Activity data'!BE57*ManureNEF*NtoN2O*kgtoGg,IF('Net zero activities &amp; levers'!$C$12="MS",'Net zero Activity data'!BE57*ManureNEF*NtoN2O*kgtoGg,"ERROR")))</f>
        <v>5.1960139439345784E-2</v>
      </c>
      <c r="AM976" s="94">
        <f>IF('Net zero activities &amp; levers'!$C$12="Off",'Activity data'!BF57*ManureNEF*NtoN2O*kgtoGg,IF('Net zero activities &amp; levers'!$C$12="PB",'Activity data'!BF57*ManureNEF*NtoN2O*kgtoGg,IF('Net zero activities &amp; levers'!$C$12="MS",'Net zero Activity data'!BF57*ManureNEF*NtoN2O*kgtoGg,"ERROR")))</f>
        <v>5.2085471493979824E-2</v>
      </c>
      <c r="AN976" s="94">
        <f>IF('Net zero activities &amp; levers'!$C$12="Off",'Activity data'!BG57*ManureNEF*NtoN2O*kgtoGg,IF('Net zero activities &amp; levers'!$C$12="PB",'Activity data'!BG57*ManureNEF*NtoN2O*kgtoGg,IF('Net zero activities &amp; levers'!$C$12="MS",'Net zero Activity data'!BG57*ManureNEF*NtoN2O*kgtoGg,"ERROR")))</f>
        <v>5.2208643148646039E-2</v>
      </c>
      <c r="AO976" s="94">
        <f>IF('Net zero activities &amp; levers'!$C$12="Off",'Activity data'!BH57*ManureNEF*NtoN2O*kgtoGg,IF('Net zero activities &amp; levers'!$C$12="PB",'Activity data'!BH57*ManureNEF*NtoN2O*kgtoGg,IF('Net zero activities &amp; levers'!$C$12="MS",'Net zero Activity data'!BH57*ManureNEF*NtoN2O*kgtoGg,"ERROR")))</f>
        <v>5.2327673425882723E-2</v>
      </c>
      <c r="AP976" s="94">
        <f>IF('Net zero activities &amp; levers'!$C$12="Off",'Activity data'!BI57*ManureNEF*NtoN2O*kgtoGg,IF('Net zero activities &amp; levers'!$C$12="PB",'Activity data'!BI57*ManureNEF*NtoN2O*kgtoGg,IF('Net zero activities &amp; levers'!$C$12="MS",'Net zero Activity data'!BI57*ManureNEF*NtoN2O*kgtoGg,"ERROR")))</f>
        <v>5.2442548877679275E-2</v>
      </c>
      <c r="AQ976" s="94">
        <f>IF('Net zero activities &amp; levers'!$C$12="Off",'Activity data'!BJ57*ManureNEF*NtoN2O*kgtoGg,IF('Net zero activities &amp; levers'!$C$12="PB",'Activity data'!BJ57*ManureNEF*NtoN2O*kgtoGg,IF('Net zero activities &amp; levers'!$C$12="MS",'Net zero Activity data'!BJ57*ManureNEF*NtoN2O*kgtoGg,"ERROR")))</f>
        <v>5.2553113951514609E-2</v>
      </c>
      <c r="AR976" s="94">
        <f>IF('Net zero activities &amp; levers'!$C$12="Off",'Activity data'!BK57*ManureNEF*NtoN2O*kgtoGg,IF('Net zero activities &amp; levers'!$C$12="PB",'Activity data'!BK57*ManureNEF*NtoN2O*kgtoGg,IF('Net zero activities &amp; levers'!$C$12="MS",'Net zero Activity data'!BK57*ManureNEF*NtoN2O*kgtoGg,"ERROR")))</f>
        <v>5.2659291079285624E-2</v>
      </c>
      <c r="AS976" s="94">
        <f>IF('Net zero activities &amp; levers'!$C$12="Off",'Activity data'!BL57*ManureNEF*NtoN2O*kgtoGg,IF('Net zero activities &amp; levers'!$C$12="PB",'Activity data'!BL57*ManureNEF*NtoN2O*kgtoGg,IF('Net zero activities &amp; levers'!$C$12="MS",'Net zero Activity data'!BL57*ManureNEF*NtoN2O*kgtoGg,"ERROR")))</f>
        <v>5.276235890236574E-2</v>
      </c>
      <c r="AT976" s="94">
        <f>IF('Net zero activities &amp; levers'!$C$12="Off",'Activity data'!BM57*ManureNEF*NtoN2O*kgtoGg,IF('Net zero activities &amp; levers'!$C$12="PB",'Activity data'!BM57*ManureNEF*NtoN2O*kgtoGg,IF('Net zero activities &amp; levers'!$C$12="MS",'Net zero Activity data'!BM57*ManureNEF*NtoN2O*kgtoGg,"ERROR")))</f>
        <v>5.2853854364897902E-2</v>
      </c>
      <c r="AU976" s="94">
        <f>IF('Net zero activities &amp; levers'!$C$12="Off",'Activity data'!BN57*ManureNEF*NtoN2O*kgtoGg,IF('Net zero activities &amp; levers'!$C$12="PB",'Activity data'!BN57*ManureNEF*NtoN2O*kgtoGg,IF('Net zero activities &amp; levers'!$C$12="MS",'Net zero Activity data'!BN57*ManureNEF*NtoN2O*kgtoGg,"ERROR")))</f>
        <v>5.2939475833059385E-2</v>
      </c>
      <c r="AV976" s="94">
        <f>IF('Net zero activities &amp; levers'!$C$12="Off",'Activity data'!BO57*ManureNEF*NtoN2O*kgtoGg,IF('Net zero activities &amp; levers'!$C$12="PB",'Activity data'!BO57*ManureNEF*NtoN2O*kgtoGg,IF('Net zero activities &amp; levers'!$C$12="MS",'Net zero Activity data'!BO57*ManureNEF*NtoN2O*kgtoGg,"ERROR")))</f>
        <v>5.3020275747318032E-2</v>
      </c>
      <c r="AW976" s="94">
        <f>IF('Net zero activities &amp; levers'!$C$12="Off",'Activity data'!BP57*ManureNEF*NtoN2O*kgtoGg,IF('Net zero activities &amp; levers'!$C$12="PB",'Activity data'!BP57*ManureNEF*NtoN2O*kgtoGg,IF('Net zero activities &amp; levers'!$C$12="MS",'Net zero Activity data'!BP57*ManureNEF*NtoN2O*kgtoGg,"ERROR")))</f>
        <v>5.3095648510915985E-2</v>
      </c>
      <c r="AY976" s="79"/>
      <c r="AZ976" s="79"/>
    </row>
    <row r="977" spans="1:52" x14ac:dyDescent="0.25">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7.4998072258013228E-3</v>
      </c>
      <c r="T977" s="22">
        <f t="shared" si="343"/>
        <v>7.5532280635644995E-3</v>
      </c>
      <c r="U977" s="22">
        <f t="shared" si="343"/>
        <v>7.6110757519539099E-3</v>
      </c>
      <c r="V977" s="22">
        <f t="shared" si="343"/>
        <v>7.6708322973760741E-3</v>
      </c>
      <c r="W977" s="22">
        <f t="shared" si="343"/>
        <v>7.7330688655908855E-3</v>
      </c>
      <c r="X977" s="22">
        <f t="shared" si="343"/>
        <v>7.7974375833055254E-3</v>
      </c>
      <c r="Y977" s="22">
        <f t="shared" si="343"/>
        <v>7.8565987292690924E-3</v>
      </c>
      <c r="Z977" s="22">
        <f t="shared" si="343"/>
        <v>7.9105801662085577E-3</v>
      </c>
      <c r="AA977" s="22">
        <f t="shared" ref="L977:AW980" si="344">AA1474</f>
        <v>7.9592192250792417E-3</v>
      </c>
      <c r="AB977" s="22">
        <f t="shared" si="344"/>
        <v>8.0028602477445615E-3</v>
      </c>
      <c r="AC977" s="22">
        <f t="shared" si="344"/>
        <v>8.0404712467886264E-3</v>
      </c>
      <c r="AD977" s="22">
        <f t="shared" si="344"/>
        <v>8.0772824053071957E-3</v>
      </c>
      <c r="AE977" s="22">
        <f t="shared" si="344"/>
        <v>8.1129059201156505E-3</v>
      </c>
      <c r="AF977" s="22">
        <f t="shared" si="344"/>
        <v>8.1476144925942233E-3</v>
      </c>
      <c r="AG977" s="22">
        <f t="shared" si="344"/>
        <v>8.1811075843423522E-3</v>
      </c>
      <c r="AH977" s="22">
        <f t="shared" si="344"/>
        <v>8.2124171857509403E-3</v>
      </c>
      <c r="AI977" s="22">
        <f t="shared" si="344"/>
        <v>8.2427169782868757E-3</v>
      </c>
      <c r="AJ977" s="22">
        <f t="shared" si="344"/>
        <v>8.2721896532553397E-3</v>
      </c>
      <c r="AK977" s="22">
        <f t="shared" si="344"/>
        <v>8.300520909512615E-3</v>
      </c>
      <c r="AL977" s="22">
        <f t="shared" si="344"/>
        <v>8.3279381602152681E-3</v>
      </c>
      <c r="AM977" s="22">
        <f t="shared" si="344"/>
        <v>8.3540478386607362E-3</v>
      </c>
      <c r="AN977" s="22">
        <f t="shared" si="344"/>
        <v>8.3794680727788239E-3</v>
      </c>
      <c r="AO977" s="22">
        <f t="shared" si="344"/>
        <v>8.4037647094295665E-3</v>
      </c>
      <c r="AP977" s="22">
        <f t="shared" si="344"/>
        <v>8.4269475935936072E-3</v>
      </c>
      <c r="AQ977" s="22">
        <f t="shared" si="344"/>
        <v>8.4489940589773712E-3</v>
      </c>
      <c r="AR977" s="22">
        <f t="shared" si="344"/>
        <v>8.4698984843180978E-3</v>
      </c>
      <c r="AS977" s="22">
        <f t="shared" si="344"/>
        <v>8.4899576548560663E-3</v>
      </c>
      <c r="AT977" s="22">
        <f t="shared" si="344"/>
        <v>8.507293913120384E-3</v>
      </c>
      <c r="AU977" s="22">
        <f t="shared" si="344"/>
        <v>8.5231936937218318E-3</v>
      </c>
      <c r="AV977" s="22">
        <f t="shared" si="344"/>
        <v>8.5379021204019905E-3</v>
      </c>
      <c r="AW977" s="22">
        <f t="shared" si="344"/>
        <v>8.5512944615970029E-3</v>
      </c>
      <c r="AY977" s="79"/>
      <c r="AZ977" s="79"/>
    </row>
    <row r="978" spans="1:52" x14ac:dyDescent="0.25">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9.0493119451033485E-2</v>
      </c>
      <c r="T978" s="22">
        <f t="shared" si="344"/>
        <v>9.1137698452510532E-2</v>
      </c>
      <c r="U978" s="22">
        <f t="shared" si="344"/>
        <v>9.1835692096584459E-2</v>
      </c>
      <c r="V978" s="22">
        <f t="shared" si="344"/>
        <v>9.2556718122995582E-2</v>
      </c>
      <c r="W978" s="22">
        <f t="shared" si="344"/>
        <v>9.3307668251728204E-2</v>
      </c>
      <c r="X978" s="22">
        <f t="shared" si="344"/>
        <v>9.4084345022968627E-2</v>
      </c>
      <c r="Y978" s="22">
        <f t="shared" si="344"/>
        <v>9.4798186924147487E-2</v>
      </c>
      <c r="Z978" s="22">
        <f t="shared" si="344"/>
        <v>9.5449530148583428E-2</v>
      </c>
      <c r="AA978" s="22">
        <f t="shared" si="344"/>
        <v>9.6036411921921333E-2</v>
      </c>
      <c r="AB978" s="22">
        <f t="shared" si="344"/>
        <v>9.6562987093537972E-2</v>
      </c>
      <c r="AC978" s="22">
        <f t="shared" si="344"/>
        <v>9.7016803641976443E-2</v>
      </c>
      <c r="AD978" s="22">
        <f t="shared" si="344"/>
        <v>9.7460969267126357E-2</v>
      </c>
      <c r="AE978" s="22">
        <f t="shared" si="344"/>
        <v>9.7890804712727805E-2</v>
      </c>
      <c r="AF978" s="22">
        <f t="shared" si="344"/>
        <v>9.8309600409832221E-2</v>
      </c>
      <c r="AG978" s="22">
        <f t="shared" si="344"/>
        <v>9.8713730044247494E-2</v>
      </c>
      <c r="AH978" s="22">
        <f t="shared" si="344"/>
        <v>9.9091513554533509E-2</v>
      </c>
      <c r="AI978" s="22">
        <f t="shared" si="344"/>
        <v>9.9457112650982657E-2</v>
      </c>
      <c r="AJ978" s="22">
        <f t="shared" si="344"/>
        <v>9.9812731697734594E-2</v>
      </c>
      <c r="AK978" s="22">
        <f t="shared" si="344"/>
        <v>0.10015457831852072</v>
      </c>
      <c r="AL978" s="22">
        <f t="shared" si="344"/>
        <v>0.10048539649399577</v>
      </c>
      <c r="AM978" s="22">
        <f t="shared" si="344"/>
        <v>0.10080043742495001</v>
      </c>
      <c r="AN978" s="22">
        <f t="shared" si="344"/>
        <v>0.10110715947969924</v>
      </c>
      <c r="AO978" s="22">
        <f t="shared" si="344"/>
        <v>0.10140032414066948</v>
      </c>
      <c r="AP978" s="22">
        <f t="shared" si="344"/>
        <v>0.10168005019798185</v>
      </c>
      <c r="AQ978" s="22">
        <f t="shared" si="344"/>
        <v>0.10194606415879172</v>
      </c>
      <c r="AR978" s="22">
        <f t="shared" si="344"/>
        <v>0.10219829819660883</v>
      </c>
      <c r="AS978" s="22">
        <f t="shared" si="344"/>
        <v>0.10244033333977036</v>
      </c>
      <c r="AT978" s="22">
        <f t="shared" si="344"/>
        <v>0.10264951366170581</v>
      </c>
      <c r="AU978" s="22">
        <f t="shared" si="344"/>
        <v>0.10284136135883891</v>
      </c>
      <c r="AV978" s="22">
        <f t="shared" si="344"/>
        <v>0.10301883410879509</v>
      </c>
      <c r="AW978" s="22">
        <f t="shared" si="344"/>
        <v>0.10318042689311628</v>
      </c>
      <c r="AY978" s="79"/>
      <c r="AZ978" s="79"/>
    </row>
    <row r="979" spans="1:52" x14ac:dyDescent="0.25">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5">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5">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0.10246225411389839</v>
      </c>
      <c r="T981" s="94">
        <f>IF('Net zero activities &amp; levers'!$C$12="Off",'Activity data'!AM62*ManureNEF*NtoN2O*kgtoGg,IF('Net zero activities &amp; levers'!$C$12="PB",'Activity data'!AM62*ManureNEF*NtoN2O*kgtoGg,IF('Net zero activities &amp; levers'!$C$12="MS",'Net zero Activity data'!AM62*ManureNEF*NtoN2O*kgtoGg,"ERROR")))</f>
        <v>0.10398219659413972</v>
      </c>
      <c r="U981" s="94">
        <f>IF('Net zero activities &amp; levers'!$C$12="Off",'Activity data'!AN62*ManureNEF*NtoN2O*kgtoGg,IF('Net zero activities &amp; levers'!$C$12="PB",'Activity data'!AN62*ManureNEF*NtoN2O*kgtoGg,IF('Net zero activities &amp; levers'!$C$12="MS",'Net zero Activity data'!AN62*ManureNEF*NtoN2O*kgtoGg,"ERROR")))</f>
        <v>0.10453917902952227</v>
      </c>
      <c r="V981" s="94">
        <f>IF('Net zero activities &amp; levers'!$C$12="Off",'Activity data'!AO62*ManureNEF*NtoN2O*kgtoGg,IF('Net zero activities &amp; levers'!$C$12="PB",'Activity data'!AO62*ManureNEF*NtoN2O*kgtoGg,IF('Net zero activities &amp; levers'!$C$12="MS",'Net zero Activity data'!AO62*ManureNEF*NtoN2O*kgtoGg,"ERROR")))</f>
        <v>0.10478423511353824</v>
      </c>
      <c r="W981" s="94">
        <f>IF('Net zero activities &amp; levers'!$C$12="Off",'Activity data'!AP62*ManureNEF*NtoN2O*kgtoGg,IF('Net zero activities &amp; levers'!$C$12="PB",'Activity data'!AP62*ManureNEF*NtoN2O*kgtoGg,IF('Net zero activities &amp; levers'!$C$12="MS",'Net zero Activity data'!AP62*ManureNEF*NtoN2O*kgtoGg,"ERROR")))</f>
        <v>0.10522314830194876</v>
      </c>
      <c r="X981" s="94">
        <f>IF('Net zero activities &amp; levers'!$C$12="Off",'Activity data'!AQ62*ManureNEF*NtoN2O*kgtoGg,IF('Net zero activities &amp; levers'!$C$12="PB",'Activity data'!AQ62*ManureNEF*NtoN2O*kgtoGg,IF('Net zero activities &amp; levers'!$C$12="MS",'Net zero Activity data'!AQ62*ManureNEF*NtoN2O*kgtoGg,"ERROR")))</f>
        <v>0.10544497660282141</v>
      </c>
      <c r="Y981" s="94">
        <f>IF('Net zero activities &amp; levers'!$C$12="Off",'Activity data'!AR62*ManureNEF*NtoN2O*kgtoGg,IF('Net zero activities &amp; levers'!$C$12="PB",'Activity data'!AR62*ManureNEF*NtoN2O*kgtoGg,IF('Net zero activities &amp; levers'!$C$12="MS",'Net zero Activity data'!AR62*ManureNEF*NtoN2O*kgtoGg,"ERROR")))</f>
        <v>0.10527306926924856</v>
      </c>
      <c r="Z981" s="94">
        <f>IF('Net zero activities &amp; levers'!$C$12="Off",'Activity data'!AS62*ManureNEF*NtoN2O*kgtoGg,IF('Net zero activities &amp; levers'!$C$12="PB",'Activity data'!AS62*ManureNEF*NtoN2O*kgtoGg,IF('Net zero activities &amp; levers'!$C$12="MS",'Net zero Activity data'!AS62*ManureNEF*NtoN2O*kgtoGg,"ERROR")))</f>
        <v>0.10509986217593233</v>
      </c>
      <c r="AA981" s="94">
        <f>IF('Net zero activities &amp; levers'!$C$12="Off",'Activity data'!AT62*ManureNEF*NtoN2O*kgtoGg,IF('Net zero activities &amp; levers'!$C$12="PB",'Activity data'!AT62*ManureNEF*NtoN2O*kgtoGg,IF('Net zero activities &amp; levers'!$C$12="MS",'Net zero Activity data'!AT62*ManureNEF*NtoN2O*kgtoGg,"ERROR")))</f>
        <v>0.10499897358466485</v>
      </c>
      <c r="AB981" s="94">
        <f>IF('Net zero activities &amp; levers'!$C$12="Off",'Activity data'!AU62*ManureNEF*NtoN2O*kgtoGg,IF('Net zero activities &amp; levers'!$C$12="PB",'Activity data'!AU62*ManureNEF*NtoN2O*kgtoGg,IF('Net zero activities &amp; levers'!$C$12="MS",'Net zero Activity data'!AU62*ManureNEF*NtoN2O*kgtoGg,"ERROR")))</f>
        <v>0.10573379241848511</v>
      </c>
      <c r="AC981" s="94">
        <f>IF('Net zero activities &amp; levers'!$C$12="Off",'Activity data'!AV62*ManureNEF*NtoN2O*kgtoGg,IF('Net zero activities &amp; levers'!$C$12="PB",'Activity data'!AV62*ManureNEF*NtoN2O*kgtoGg,IF('Net zero activities &amp; levers'!$C$12="MS",'Net zero Activity data'!AV62*ManureNEF*NtoN2O*kgtoGg,"ERROR")))</f>
        <v>0.10607911779473303</v>
      </c>
      <c r="AD981" s="94">
        <f>IF('Net zero activities &amp; levers'!$C$12="Off",'Activity data'!AW62*ManureNEF*NtoN2O*kgtoGg,IF('Net zero activities &amp; levers'!$C$12="PB",'Activity data'!AW62*ManureNEF*NtoN2O*kgtoGg,IF('Net zero activities &amp; levers'!$C$12="MS",'Net zero Activity data'!AW62*ManureNEF*NtoN2O*kgtoGg,"ERROR")))</f>
        <v>0.10695883384496749</v>
      </c>
      <c r="AE981" s="94">
        <f>IF('Net zero activities &amp; levers'!$C$12="Off",'Activity data'!AX62*ManureNEF*NtoN2O*kgtoGg,IF('Net zero activities &amp; levers'!$C$12="PB",'Activity data'!AX62*ManureNEF*NtoN2O*kgtoGg,IF('Net zero activities &amp; levers'!$C$12="MS",'Net zero Activity data'!AX62*ManureNEF*NtoN2O*kgtoGg,"ERROR")))</f>
        <v>0.10794064641753048</v>
      </c>
      <c r="AF981" s="94">
        <f>IF('Net zero activities &amp; levers'!$C$12="Off",'Activity data'!AY62*ManureNEF*NtoN2O*kgtoGg,IF('Net zero activities &amp; levers'!$C$12="PB",'Activity data'!AY62*ManureNEF*NtoN2O*kgtoGg,IF('Net zero activities &amp; levers'!$C$12="MS",'Net zero Activity data'!AY62*ManureNEF*NtoN2O*kgtoGg,"ERROR")))</f>
        <v>0.10949489472448327</v>
      </c>
      <c r="AG981" s="94">
        <f>IF('Net zero activities &amp; levers'!$C$12="Off",'Activity data'!AZ62*ManureNEF*NtoN2O*kgtoGg,IF('Net zero activities &amp; levers'!$C$12="PB",'Activity data'!AZ62*ManureNEF*NtoN2O*kgtoGg,IF('Net zero activities &amp; levers'!$C$12="MS",'Net zero Activity data'!AZ62*ManureNEF*NtoN2O*kgtoGg,"ERROR")))</f>
        <v>0.11130134010210363</v>
      </c>
      <c r="AH981" s="94">
        <f>IF('Net zero activities &amp; levers'!$C$12="Off",'Activity data'!BA62*ManureNEF*NtoN2O*kgtoGg,IF('Net zero activities &amp; levers'!$C$12="PB",'Activity data'!BA62*ManureNEF*NtoN2O*kgtoGg,IF('Net zero activities &amp; levers'!$C$12="MS",'Net zero Activity data'!BA62*ManureNEF*NtoN2O*kgtoGg,"ERROR")))</f>
        <v>0.11217758279110658</v>
      </c>
      <c r="AI981" s="94">
        <f>IF('Net zero activities &amp; levers'!$C$12="Off",'Activity data'!BB62*ManureNEF*NtoN2O*kgtoGg,IF('Net zero activities &amp; levers'!$C$12="PB",'Activity data'!BB62*ManureNEF*NtoN2O*kgtoGg,IF('Net zero activities &amp; levers'!$C$12="MS",'Net zero Activity data'!BB62*ManureNEF*NtoN2O*kgtoGg,"ERROR")))</f>
        <v>0.11302008795308296</v>
      </c>
      <c r="AJ981" s="94">
        <f>IF('Net zero activities &amp; levers'!$C$12="Off",'Activity data'!BC62*ManureNEF*NtoN2O*kgtoGg,IF('Net zero activities &amp; levers'!$C$12="PB",'Activity data'!BC62*ManureNEF*NtoN2O*kgtoGg,IF('Net zero activities &amp; levers'!$C$12="MS",'Net zero Activity data'!BC62*ManureNEF*NtoN2O*kgtoGg,"ERROR")))</f>
        <v>0.11413630795198265</v>
      </c>
      <c r="AK981" s="94">
        <f>IF('Net zero activities &amp; levers'!$C$12="Off",'Activity data'!BD62*ManureNEF*NtoN2O*kgtoGg,IF('Net zero activities &amp; levers'!$C$12="PB",'Activity data'!BD62*ManureNEF*NtoN2O*kgtoGg,IF('Net zero activities &amp; levers'!$C$12="MS",'Net zero Activity data'!BD62*ManureNEF*NtoN2O*kgtoGg,"ERROR")))</f>
        <v>0.11518905443571475</v>
      </c>
      <c r="AL981" s="94">
        <f>IF('Net zero activities &amp; levers'!$C$12="Off",'Activity data'!BE62*ManureNEF*NtoN2O*kgtoGg,IF('Net zero activities &amp; levers'!$C$12="PB",'Activity data'!BE62*ManureNEF*NtoN2O*kgtoGg,IF('Net zero activities &amp; levers'!$C$12="MS",'Net zero Activity data'!BE62*ManureNEF*NtoN2O*kgtoGg,"ERROR")))</f>
        <v>0.11652683473000762</v>
      </c>
      <c r="AM981" s="94">
        <f>IF('Net zero activities &amp; levers'!$C$12="Off",'Activity data'!BF62*ManureNEF*NtoN2O*kgtoGg,IF('Net zero activities &amp; levers'!$C$12="PB",'Activity data'!BF62*ManureNEF*NtoN2O*kgtoGg,IF('Net zero activities &amp; levers'!$C$12="MS",'Net zero Activity data'!BF62*ManureNEF*NtoN2O*kgtoGg,"ERROR")))</f>
        <v>0.1177164310462694</v>
      </c>
      <c r="AN981" s="94">
        <f>IF('Net zero activities &amp; levers'!$C$12="Off",'Activity data'!BG62*ManureNEF*NtoN2O*kgtoGg,IF('Net zero activities &amp; levers'!$C$12="PB",'Activity data'!BG62*ManureNEF*NtoN2O*kgtoGg,IF('Net zero activities &amp; levers'!$C$12="MS",'Net zero Activity data'!BG62*ManureNEF*NtoN2O*kgtoGg,"ERROR")))</f>
        <v>0.11936934098404542</v>
      </c>
      <c r="AO981" s="94">
        <f>IF('Net zero activities &amp; levers'!$C$12="Off",'Activity data'!BH62*ManureNEF*NtoN2O*kgtoGg,IF('Net zero activities &amp; levers'!$C$12="PB",'Activity data'!BH62*ManureNEF*NtoN2O*kgtoGg,IF('Net zero activities &amp; levers'!$C$12="MS",'Net zero Activity data'!BH62*ManureNEF*NtoN2O*kgtoGg,"ERROR")))</f>
        <v>0.12100010902582652</v>
      </c>
      <c r="AP981" s="94">
        <f>IF('Net zero activities &amp; levers'!$C$12="Off",'Activity data'!BI62*ManureNEF*NtoN2O*kgtoGg,IF('Net zero activities &amp; levers'!$C$12="PB",'Activity data'!BI62*ManureNEF*NtoN2O*kgtoGg,IF('Net zero activities &amp; levers'!$C$12="MS",'Net zero Activity data'!BI62*ManureNEF*NtoN2O*kgtoGg,"ERROR")))</f>
        <v>0.12266794572678559</v>
      </c>
      <c r="AQ981" s="94">
        <f>IF('Net zero activities &amp; levers'!$C$12="Off",'Activity data'!BJ62*ManureNEF*NtoN2O*kgtoGg,IF('Net zero activities &amp; levers'!$C$12="PB",'Activity data'!BJ62*ManureNEF*NtoN2O*kgtoGg,IF('Net zero activities &amp; levers'!$C$12="MS",'Net zero Activity data'!BJ62*ManureNEF*NtoN2O*kgtoGg,"ERROR")))</f>
        <v>0.1243886772348972</v>
      </c>
      <c r="AR981" s="94">
        <f>IF('Net zero activities &amp; levers'!$C$12="Off",'Activity data'!BK62*ManureNEF*NtoN2O*kgtoGg,IF('Net zero activities &amp; levers'!$C$12="PB",'Activity data'!BK62*ManureNEF*NtoN2O*kgtoGg,IF('Net zero activities &amp; levers'!$C$12="MS",'Net zero Activity data'!BK62*ManureNEF*NtoN2O*kgtoGg,"ERROR")))</f>
        <v>0.12619434997311832</v>
      </c>
      <c r="AS981" s="94">
        <f>IF('Net zero activities &amp; levers'!$C$12="Off",'Activity data'!BL62*ManureNEF*NtoN2O*kgtoGg,IF('Net zero activities &amp; levers'!$C$12="PB",'Activity data'!BL62*ManureNEF*NtoN2O*kgtoGg,IF('Net zero activities &amp; levers'!$C$12="MS",'Net zero Activity data'!BL62*ManureNEF*NtoN2O*kgtoGg,"ERROR")))</f>
        <v>0.12826119231503388</v>
      </c>
      <c r="AT981" s="94">
        <f>IF('Net zero activities &amp; levers'!$C$12="Off",'Activity data'!BM62*ManureNEF*NtoN2O*kgtoGg,IF('Net zero activities &amp; levers'!$C$12="PB",'Activity data'!BM62*ManureNEF*NtoN2O*kgtoGg,IF('Net zero activities &amp; levers'!$C$12="MS",'Net zero Activity data'!BM62*ManureNEF*NtoN2O*kgtoGg,"ERROR")))</f>
        <v>0.12851878850422907</v>
      </c>
      <c r="AU981" s="94">
        <f>IF('Net zero activities &amp; levers'!$C$12="Off",'Activity data'!BN62*ManureNEF*NtoN2O*kgtoGg,IF('Net zero activities &amp; levers'!$C$12="PB",'Activity data'!BN62*ManureNEF*NtoN2O*kgtoGg,IF('Net zero activities &amp; levers'!$C$12="MS",'Net zero Activity data'!BN62*ManureNEF*NtoN2O*kgtoGg,"ERROR")))</f>
        <v>0.12848620579408074</v>
      </c>
      <c r="AV981" s="94">
        <f>IF('Net zero activities &amp; levers'!$C$12="Off",'Activity data'!BO62*ManureNEF*NtoN2O*kgtoGg,IF('Net zero activities &amp; levers'!$C$12="PB",'Activity data'!BO62*ManureNEF*NtoN2O*kgtoGg,IF('Net zero activities &amp; levers'!$C$12="MS",'Net zero Activity data'!BO62*ManureNEF*NtoN2O*kgtoGg,"ERROR")))</f>
        <v>0.12847131417780056</v>
      </c>
      <c r="AW981" s="94">
        <f>IF('Net zero activities &amp; levers'!$C$12="Off",'Activity data'!BP62*ManureNEF*NtoN2O*kgtoGg,IF('Net zero activities &amp; levers'!$C$12="PB",'Activity data'!BP62*ManureNEF*NtoN2O*kgtoGg,IF('Net zero activities &amp; levers'!$C$12="MS",'Net zero Activity data'!BP62*ManureNEF*NtoN2O*kgtoGg,"ERROR")))</f>
        <v>0.12836800011337407</v>
      </c>
      <c r="AY981" s="79"/>
      <c r="AZ981" s="79"/>
    </row>
    <row r="982" spans="1:52" x14ac:dyDescent="0.25">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2.9155206131309681E-2</v>
      </c>
      <c r="S982" s="94">
        <f>IF('Net zero activities &amp; levers'!$C$12="Off",'Activity data'!AL63*ManureNEF*NtoN2O*kgtoGg,IF('Net zero activities &amp; levers'!$C$12="PB",'Activity data'!AL63*ManureNEF*NtoN2O*kgtoGg,IF('Net zero activities &amp; levers'!$C$12="MS",'Net zero Activity data'!AL63*ManureNEF*NtoN2O*kgtoGg,"ERROR")))</f>
        <v>2.5995065144957277E-2</v>
      </c>
      <c r="T982" s="94">
        <f>IF('Net zero activities &amp; levers'!$C$12="Off",'Activity data'!AM63*ManureNEF*NtoN2O*kgtoGg,IF('Net zero activities &amp; levers'!$C$12="PB",'Activity data'!AM63*ManureNEF*NtoN2O*kgtoGg,IF('Net zero activities &amp; levers'!$C$12="MS",'Net zero Activity data'!AM63*ManureNEF*NtoN2O*kgtoGg,"ERROR")))</f>
        <v>2.6380680356453017E-2</v>
      </c>
      <c r="U982" s="94">
        <f>IF('Net zero activities &amp; levers'!$C$12="Off",'Activity data'!AN63*ManureNEF*NtoN2O*kgtoGg,IF('Net zero activities &amp; levers'!$C$12="PB",'Activity data'!AN63*ManureNEF*NtoN2O*kgtoGg,IF('Net zero activities &amp; levers'!$C$12="MS",'Net zero Activity data'!AN63*ManureNEF*NtoN2O*kgtoGg,"ERROR")))</f>
        <v>2.652198892727824E-2</v>
      </c>
      <c r="V982" s="94">
        <f>IF('Net zero activities &amp; levers'!$C$12="Off",'Activity data'!AO63*ManureNEF*NtoN2O*kgtoGg,IF('Net zero activities &amp; levers'!$C$12="PB",'Activity data'!AO63*ManureNEF*NtoN2O*kgtoGg,IF('Net zero activities &amp; levers'!$C$12="MS",'Net zero Activity data'!AO63*ManureNEF*NtoN2O*kgtoGg,"ERROR")))</f>
        <v>2.6584160591597496E-2</v>
      </c>
      <c r="W982" s="94">
        <f>IF('Net zero activities &amp; levers'!$C$12="Off",'Activity data'!AP63*ManureNEF*NtoN2O*kgtoGg,IF('Net zero activities &amp; levers'!$C$12="PB",'Activity data'!AP63*ManureNEF*NtoN2O*kgtoGg,IF('Net zero activities &amp; levers'!$C$12="MS",'Net zero Activity data'!AP63*ManureNEF*NtoN2O*kgtoGg,"ERROR")))</f>
        <v>2.6695514543590679E-2</v>
      </c>
      <c r="X982" s="94">
        <f>IF('Net zero activities &amp; levers'!$C$12="Off",'Activity data'!AQ63*ManureNEF*NtoN2O*kgtoGg,IF('Net zero activities &amp; levers'!$C$12="PB",'Activity data'!AQ63*ManureNEF*NtoN2O*kgtoGg,IF('Net zero activities &amp; levers'!$C$12="MS",'Net zero Activity data'!AQ63*ManureNEF*NtoN2O*kgtoGg,"ERROR")))</f>
        <v>2.6751793230625709E-2</v>
      </c>
      <c r="Y982" s="94">
        <f>IF('Net zero activities &amp; levers'!$C$12="Off",'Activity data'!AR63*ManureNEF*NtoN2O*kgtoGg,IF('Net zero activities &amp; levers'!$C$12="PB",'Activity data'!AR63*ManureNEF*NtoN2O*kgtoGg,IF('Net zero activities &amp; levers'!$C$12="MS",'Net zero Activity data'!AR63*ManureNEF*NtoN2O*kgtoGg,"ERROR")))</f>
        <v>2.6708179683629613E-2</v>
      </c>
      <c r="Z982" s="94">
        <f>IF('Net zero activities &amp; levers'!$C$12="Off",'Activity data'!AS63*ManureNEF*NtoN2O*kgtoGg,IF('Net zero activities &amp; levers'!$C$12="PB",'Activity data'!AS63*ManureNEF*NtoN2O*kgtoGg,IF('Net zero activities &amp; levers'!$C$12="MS",'Net zero Activity data'!AS63*ManureNEF*NtoN2O*kgtoGg,"ERROR")))</f>
        <v>2.6664236382623187E-2</v>
      </c>
      <c r="AA982" s="94">
        <f>IF('Net zero activities &amp; levers'!$C$12="Off",'Activity data'!AT63*ManureNEF*NtoN2O*kgtoGg,IF('Net zero activities &amp; levers'!$C$12="PB",'Activity data'!AT63*ManureNEF*NtoN2O*kgtoGg,IF('Net zero activities &amp; levers'!$C$12="MS",'Net zero Activity data'!AT63*ManureNEF*NtoN2O*kgtoGg,"ERROR")))</f>
        <v>2.6638640561751768E-2</v>
      </c>
      <c r="AB982" s="94">
        <f>IF('Net zero activities &amp; levers'!$C$12="Off",'Activity data'!AU63*ManureNEF*NtoN2O*kgtoGg,IF('Net zero activities &amp; levers'!$C$12="PB",'Activity data'!AU63*ManureNEF*NtoN2O*kgtoGg,IF('Net zero activities &amp; levers'!$C$12="MS",'Net zero Activity data'!AU63*ManureNEF*NtoN2O*kgtoGg,"ERROR")))</f>
        <v>2.6825066905970845E-2</v>
      </c>
      <c r="AC982" s="94">
        <f>IF('Net zero activities &amp; levers'!$C$12="Off",'Activity data'!AV63*ManureNEF*NtoN2O*kgtoGg,IF('Net zero activities &amp; levers'!$C$12="PB",'Activity data'!AV63*ManureNEF*NtoN2O*kgtoGg,IF('Net zero activities &amp; levers'!$C$12="MS",'Net zero Activity data'!AV63*ManureNEF*NtoN2O*kgtoGg,"ERROR")))</f>
        <v>2.6912677272631261E-2</v>
      </c>
      <c r="AD982" s="94">
        <f>IF('Net zero activities &amp; levers'!$C$12="Off",'Activity data'!AW63*ManureNEF*NtoN2O*kgtoGg,IF('Net zero activities &amp; levers'!$C$12="PB",'Activity data'!AW63*ManureNEF*NtoN2O*kgtoGg,IF('Net zero activities &amp; levers'!$C$12="MS",'Net zero Activity data'!AW63*ManureNEF*NtoN2O*kgtoGg,"ERROR")))</f>
        <v>2.7135864593978775E-2</v>
      </c>
      <c r="AE982" s="94">
        <f>IF('Net zero activities &amp; levers'!$C$12="Off",'Activity data'!AX63*ManureNEF*NtoN2O*kgtoGg,IF('Net zero activities &amp; levers'!$C$12="PB",'Activity data'!AX63*ManureNEF*NtoN2O*kgtoGg,IF('Net zero activities &amp; levers'!$C$12="MS",'Net zero Activity data'!AX63*ManureNEF*NtoN2O*kgtoGg,"ERROR")))</f>
        <v>2.7384954192920665E-2</v>
      </c>
      <c r="AF982" s="94">
        <f>IF('Net zero activities &amp; levers'!$C$12="Off",'Activity data'!AY63*ManureNEF*NtoN2O*kgtoGg,IF('Net zero activities &amp; levers'!$C$12="PB",'Activity data'!AY63*ManureNEF*NtoN2O*kgtoGg,IF('Net zero activities &amp; levers'!$C$12="MS",'Net zero Activity data'!AY63*ManureNEF*NtoN2O*kgtoGg,"ERROR")))</f>
        <v>2.7779272923657991E-2</v>
      </c>
      <c r="AG982" s="94">
        <f>IF('Net zero activities &amp; levers'!$C$12="Off",'Activity data'!AZ63*ManureNEF*NtoN2O*kgtoGg,IF('Net zero activities &amp; levers'!$C$12="PB",'Activity data'!AZ63*ManureNEF*NtoN2O*kgtoGg,IF('Net zero activities &amp; levers'!$C$12="MS",'Net zero Activity data'!AZ63*ManureNEF*NtoN2O*kgtoGg,"ERROR")))</f>
        <v>2.8237575014297609E-2</v>
      </c>
      <c r="AH982" s="94">
        <f>IF('Net zero activities &amp; levers'!$C$12="Off",'Activity data'!BA63*ManureNEF*NtoN2O*kgtoGg,IF('Net zero activities &amp; levers'!$C$12="PB",'Activity data'!BA63*ManureNEF*NtoN2O*kgtoGg,IF('Net zero activities &amp; levers'!$C$12="MS",'Net zero Activity data'!BA63*ManureNEF*NtoN2O*kgtoGg,"ERROR")))</f>
        <v>2.8459881130636851E-2</v>
      </c>
      <c r="AI982" s="94">
        <f>IF('Net zero activities &amp; levers'!$C$12="Off",'Activity data'!BB63*ManureNEF*NtoN2O*kgtoGg,IF('Net zero activities &amp; levers'!$C$12="PB",'Activity data'!BB63*ManureNEF*NtoN2O*kgtoGg,IF('Net zero activities &amp; levers'!$C$12="MS",'Net zero Activity data'!BB63*ManureNEF*NtoN2O*kgtoGg,"ERROR")))</f>
        <v>2.8673627907534742E-2</v>
      </c>
      <c r="AJ982" s="94">
        <f>IF('Net zero activities &amp; levers'!$C$12="Off",'Activity data'!BC63*ManureNEF*NtoN2O*kgtoGg,IF('Net zero activities &amp; levers'!$C$12="PB",'Activity data'!BC63*ManureNEF*NtoN2O*kgtoGg,IF('Net zero activities &amp; levers'!$C$12="MS",'Net zero Activity data'!BC63*ManureNEF*NtoN2O*kgtoGg,"ERROR")))</f>
        <v>2.8956817183804672E-2</v>
      </c>
      <c r="AK982" s="94">
        <f>IF('Net zero activities &amp; levers'!$C$12="Off",'Activity data'!BD63*ManureNEF*NtoN2O*kgtoGg,IF('Net zero activities &amp; levers'!$C$12="PB",'Activity data'!BD63*ManureNEF*NtoN2O*kgtoGg,IF('Net zero activities &amp; levers'!$C$12="MS",'Net zero Activity data'!BD63*ManureNEF*NtoN2O*kgtoGg,"ERROR")))</f>
        <v>2.9223902986888022E-2</v>
      </c>
      <c r="AL982" s="94">
        <f>IF('Net zero activities &amp; levers'!$C$12="Off",'Activity data'!BE63*ManureNEF*NtoN2O*kgtoGg,IF('Net zero activities &amp; levers'!$C$12="PB",'Activity data'!BE63*ManureNEF*NtoN2O*kgtoGg,IF('Net zero activities &amp; levers'!$C$12="MS",'Net zero Activity data'!BE63*ManureNEF*NtoN2O*kgtoGg,"ERROR")))</f>
        <v>2.956330295617941E-2</v>
      </c>
      <c r="AM982" s="94">
        <f>IF('Net zero activities &amp; levers'!$C$12="Off",'Activity data'!BF63*ManureNEF*NtoN2O*kgtoGg,IF('Net zero activities &amp; levers'!$C$12="PB",'Activity data'!BF63*ManureNEF*NtoN2O*kgtoGg,IF('Net zero activities &amp; levers'!$C$12="MS",'Net zero Activity data'!BF63*ManureNEF*NtoN2O*kgtoGg,"ERROR")))</f>
        <v>2.9865108084368867E-2</v>
      </c>
      <c r="AN982" s="94">
        <f>IF('Net zero activities &amp; levers'!$C$12="Off",'Activity data'!BG63*ManureNEF*NtoN2O*kgtoGg,IF('Net zero activities &amp; levers'!$C$12="PB",'Activity data'!BG63*ManureNEF*NtoN2O*kgtoGg,IF('Net zero activities &amp; levers'!$C$12="MS",'Net zero Activity data'!BG63*ManureNEF*NtoN2O*kgtoGg,"ERROR")))</f>
        <v>3.0284457647608735E-2</v>
      </c>
      <c r="AO982" s="94">
        <f>IF('Net zero activities &amp; levers'!$C$12="Off",'Activity data'!BH63*ManureNEF*NtoN2O*kgtoGg,IF('Net zero activities &amp; levers'!$C$12="PB",'Activity data'!BH63*ManureNEF*NtoN2O*kgtoGg,IF('Net zero activities &amp; levers'!$C$12="MS",'Net zero Activity data'!BH63*ManureNEF*NtoN2O*kgtoGg,"ERROR")))</f>
        <v>3.0698189727280625E-2</v>
      </c>
      <c r="AP982" s="94">
        <f>IF('Net zero activities &amp; levers'!$C$12="Off",'Activity data'!BI63*ManureNEF*NtoN2O*kgtoGg,IF('Net zero activities &amp; levers'!$C$12="PB",'Activity data'!BI63*ManureNEF*NtoN2O*kgtoGg,IF('Net zero activities &amp; levers'!$C$12="MS",'Net zero Activity data'!BI63*ManureNEF*NtoN2O*kgtoGg,"ERROR")))</f>
        <v>3.11213262673414E-2</v>
      </c>
      <c r="AQ982" s="94">
        <f>IF('Net zero activities &amp; levers'!$C$12="Off",'Activity data'!BJ63*ManureNEF*NtoN2O*kgtoGg,IF('Net zero activities &amp; levers'!$C$12="PB",'Activity data'!BJ63*ManureNEF*NtoN2O*kgtoGg,IF('Net zero activities &amp; levers'!$C$12="MS",'Net zero Activity data'!BJ63*ManureNEF*NtoN2O*kgtoGg,"ERROR")))</f>
        <v>3.1557882421968046E-2</v>
      </c>
      <c r="AR982" s="94">
        <f>IF('Net zero activities &amp; levers'!$C$12="Off",'Activity data'!BK63*ManureNEF*NtoN2O*kgtoGg,IF('Net zero activities &amp; levers'!$C$12="PB",'Activity data'!BK63*ManureNEF*NtoN2O*kgtoGg,IF('Net zero activities &amp; levers'!$C$12="MS",'Net zero Activity data'!BK63*ManureNEF*NtoN2O*kgtoGg,"ERROR")))</f>
        <v>3.2015988491041578E-2</v>
      </c>
      <c r="AS982" s="94">
        <f>IF('Net zero activities &amp; levers'!$C$12="Off",'Activity data'!BL63*ManureNEF*NtoN2O*kgtoGg,IF('Net zero activities &amp; levers'!$C$12="PB",'Activity data'!BL63*ManureNEF*NtoN2O*kgtoGg,IF('Net zero activities &amp; levers'!$C$12="MS",'Net zero Activity data'!BL63*ManureNEF*NtoN2O*kgtoGg,"ERROR")))</f>
        <v>3.254035428591006E-2</v>
      </c>
      <c r="AT982" s="94">
        <f>IF('Net zero activities &amp; levers'!$C$12="Off",'Activity data'!BM63*ManureNEF*NtoN2O*kgtoGg,IF('Net zero activities &amp; levers'!$C$12="PB",'Activity data'!BM63*ManureNEF*NtoN2O*kgtoGg,IF('Net zero activities &amp; levers'!$C$12="MS",'Net zero Activity data'!BM63*ManureNEF*NtoN2O*kgtoGg,"ERROR")))</f>
        <v>3.2605707422800632E-2</v>
      </c>
      <c r="AU982" s="94">
        <f>IF('Net zero activities &amp; levers'!$C$12="Off",'Activity data'!BN63*ManureNEF*NtoN2O*kgtoGg,IF('Net zero activities &amp; levers'!$C$12="PB",'Activity data'!BN63*ManureNEF*NtoN2O*kgtoGg,IF('Net zero activities &amp; levers'!$C$12="MS",'Net zero Activity data'!BN63*ManureNEF*NtoN2O*kgtoGg,"ERROR")))</f>
        <v>3.2597441064811244E-2</v>
      </c>
      <c r="AV982" s="94">
        <f>IF('Net zero activities &amp; levers'!$C$12="Off",'Activity data'!BO63*ManureNEF*NtoN2O*kgtoGg,IF('Net zero activities &amp; levers'!$C$12="PB",'Activity data'!BO63*ManureNEF*NtoN2O*kgtoGg,IF('Net zero activities &amp; levers'!$C$12="MS",'Net zero Activity data'!BO63*ManureNEF*NtoN2O*kgtoGg,"ERROR")))</f>
        <v>3.2593663004893809E-2</v>
      </c>
      <c r="AW982" s="94">
        <f>IF('Net zero activities &amp; levers'!$C$12="Off",'Activity data'!BP63*ManureNEF*NtoN2O*kgtoGg,IF('Net zero activities &amp; levers'!$C$12="PB",'Activity data'!BP63*ManureNEF*NtoN2O*kgtoGg,IF('Net zero activities &amp; levers'!$C$12="MS",'Net zero Activity data'!BP63*ManureNEF*NtoN2O*kgtoGg,"ERROR")))</f>
        <v>3.2567451832219714E-2</v>
      </c>
      <c r="AY982" s="79"/>
      <c r="AZ982" s="79"/>
    </row>
    <row r="983" spans="1:52" x14ac:dyDescent="0.25">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0.16019971617730655</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0.16825333375264134</v>
      </c>
      <c r="T983" s="94">
        <f>IF('Net zero activities &amp; levers'!$C$12="Off",'Activity data'!AM64*ManureNEF*NtoN2O*kgtoGg,IF('Net zero activities &amp; levers'!$C$12="PB",'Activity data'!AM64*ManureNEF*NtoN2O*kgtoGg,IF('Net zero activities &amp; levers'!$C$12="MS",'Net zero Activity data'!AM64*ManureNEF*NtoN2O*kgtoGg,"ERROR")))</f>
        <v>0.17302828294591105</v>
      </c>
      <c r="U983" s="94">
        <f>IF('Net zero activities &amp; levers'!$C$12="Off",'Activity data'!AN64*ManureNEF*NtoN2O*kgtoGg,IF('Net zero activities &amp; levers'!$C$12="PB",'Activity data'!AN64*ManureNEF*NtoN2O*kgtoGg,IF('Net zero activities &amp; levers'!$C$12="MS",'Net zero Activity data'!AN64*ManureNEF*NtoN2O*kgtoGg,"ERROR")))</f>
        <v>0.17706279668292071</v>
      </c>
      <c r="V983" s="94">
        <f>IF('Net zero activities &amp; levers'!$C$12="Off",'Activity data'!AO64*ManureNEF*NtoN2O*kgtoGg,IF('Net zero activities &amp; levers'!$C$12="PB",'Activity data'!AO64*ManureNEF*NtoN2O*kgtoGg,IF('Net zero activities &amp; levers'!$C$12="MS",'Net zero Activity data'!AO64*ManureNEF*NtoN2O*kgtoGg,"ERROR")))</f>
        <v>0.18086358169153297</v>
      </c>
      <c r="W983" s="94">
        <f>IF('Net zero activities &amp; levers'!$C$12="Off",'Activity data'!AP64*ManureNEF*NtoN2O*kgtoGg,IF('Net zero activities &amp; levers'!$C$12="PB",'Activity data'!AP64*ManureNEF*NtoN2O*kgtoGg,IF('Net zero activities &amp; levers'!$C$12="MS",'Net zero Activity data'!AP64*ManureNEF*NtoN2O*kgtoGg,"ERROR")))</f>
        <v>0.18489109723713351</v>
      </c>
      <c r="X983" s="94">
        <f>IF('Net zero activities &amp; levers'!$C$12="Off",'Activity data'!AQ64*ManureNEF*NtoN2O*kgtoGg,IF('Net zero activities &amp; levers'!$C$12="PB",'Activity data'!AQ64*ManureNEF*NtoN2O*kgtoGg,IF('Net zero activities &amp; levers'!$C$12="MS",'Net zero Activity data'!AQ64*ManureNEF*NtoN2O*kgtoGg,"ERROR")))</f>
        <v>0.18876653358422518</v>
      </c>
      <c r="Y983" s="94">
        <f>IF('Net zero activities &amp; levers'!$C$12="Off",'Activity data'!AR64*ManureNEF*NtoN2O*kgtoGg,IF('Net zero activities &amp; levers'!$C$12="PB",'Activity data'!AR64*ManureNEF*NtoN2O*kgtoGg,IF('Net zero activities &amp; levers'!$C$12="MS",'Net zero Activity data'!AR64*ManureNEF*NtoN2O*kgtoGg,"ERROR")))</f>
        <v>0.19221701140777733</v>
      </c>
      <c r="Z983" s="94">
        <f>IF('Net zero activities &amp; levers'!$C$12="Off",'Activity data'!AS64*ManureNEF*NtoN2O*kgtoGg,IF('Net zero activities &amp; levers'!$C$12="PB",'Activity data'!AS64*ManureNEF*NtoN2O*kgtoGg,IF('Net zero activities &amp; levers'!$C$12="MS",'Net zero Activity data'!AS64*ManureNEF*NtoN2O*kgtoGg,"ERROR")))</f>
        <v>0.19560720594272279</v>
      </c>
      <c r="AA983" s="94">
        <f>IF('Net zero activities &amp; levers'!$C$12="Off",'Activity data'!AT64*ManureNEF*NtoN2O*kgtoGg,IF('Net zero activities &amp; levers'!$C$12="PB",'Activity data'!AT64*ManureNEF*NtoN2O*kgtoGg,IF('Net zero activities &amp; levers'!$C$12="MS",'Net zero Activity data'!AT64*ManureNEF*NtoN2O*kgtoGg,"ERROR")))</f>
        <v>0.1990097168831185</v>
      </c>
      <c r="AB983" s="94">
        <f>IF('Net zero activities &amp; levers'!$C$12="Off",'Activity data'!AU64*ManureNEF*NtoN2O*kgtoGg,IF('Net zero activities &amp; levers'!$C$12="PB",'Activity data'!AU64*ManureNEF*NtoN2O*kgtoGg,IF('Net zero activities &amp; levers'!$C$12="MS",'Net zero Activity data'!AU64*ManureNEF*NtoN2O*kgtoGg,"ERROR")))</f>
        <v>0.20321999511902894</v>
      </c>
      <c r="AC983" s="94">
        <f>IF('Net zero activities &amp; levers'!$C$12="Off",'Activity data'!AV64*ManureNEF*NtoN2O*kgtoGg,IF('Net zero activities &amp; levers'!$C$12="PB",'Activity data'!AV64*ManureNEF*NtoN2O*kgtoGg,IF('Net zero activities &amp; levers'!$C$12="MS",'Net zero Activity data'!AV64*ManureNEF*NtoN2O*kgtoGg,"ERROR")))</f>
        <v>0.20699049302530592</v>
      </c>
      <c r="AD983" s="94">
        <f>IF('Net zero activities &amp; levers'!$C$12="Off",'Activity data'!AW64*ManureNEF*NtoN2O*kgtoGg,IF('Net zero activities &amp; levers'!$C$12="PB",'Activity data'!AW64*ManureNEF*NtoN2O*kgtoGg,IF('Net zero activities &amp; levers'!$C$12="MS",'Net zero Activity data'!AW64*ManureNEF*NtoN2O*kgtoGg,"ERROR")))</f>
        <v>0.2113552160123123</v>
      </c>
      <c r="AE983" s="94">
        <f>IF('Net zero activities &amp; levers'!$C$12="Off",'Activity data'!AX64*ManureNEF*NtoN2O*kgtoGg,IF('Net zero activities &amp; levers'!$C$12="PB",'Activity data'!AX64*ManureNEF*NtoN2O*kgtoGg,IF('Net zero activities &amp; levers'!$C$12="MS",'Net zero Activity data'!AX64*ManureNEF*NtoN2O*kgtoGg,"ERROR")))</f>
        <v>0.21587260038156506</v>
      </c>
      <c r="AF983" s="94">
        <f>IF('Net zero activities &amp; levers'!$C$12="Off",'Activity data'!AY64*ManureNEF*NtoN2O*kgtoGg,IF('Net zero activities &amp; levers'!$C$12="PB",'Activity data'!AY64*ManureNEF*NtoN2O*kgtoGg,IF('Net zero activities &amp; levers'!$C$12="MS",'Net zero Activity data'!AY64*ManureNEF*NtoN2O*kgtoGg,"ERROR")))</f>
        <v>0.22107952288176502</v>
      </c>
      <c r="AG983" s="94">
        <f>IF('Net zero activities &amp; levers'!$C$12="Off",'Activity data'!AZ64*ManureNEF*NtoN2O*kgtoGg,IF('Net zero activities &amp; levers'!$C$12="PB",'Activity data'!AZ64*ManureNEF*NtoN2O*kgtoGg,IF('Net zero activities &amp; levers'!$C$12="MS",'Net zero Activity data'!AZ64*ManureNEF*NtoN2O*kgtoGg,"ERROR")))</f>
        <v>0.22664776481187326</v>
      </c>
      <c r="AH983" s="94">
        <f>IF('Net zero activities &amp; levers'!$C$12="Off",'Activity data'!BA64*ManureNEF*NtoN2O*kgtoGg,IF('Net zero activities &amp; levers'!$C$12="PB",'Activity data'!BA64*ManureNEF*NtoN2O*kgtoGg,IF('Net zero activities &amp; levers'!$C$12="MS",'Net zero Activity data'!BA64*ManureNEF*NtoN2O*kgtoGg,"ERROR")))</f>
        <v>0.23121292564664225</v>
      </c>
      <c r="AI983" s="94">
        <f>IF('Net zero activities &amp; levers'!$C$12="Off",'Activity data'!BB64*ManureNEF*NtoN2O*kgtoGg,IF('Net zero activities &amp; levers'!$C$12="PB",'Activity data'!BB64*ManureNEF*NtoN2O*kgtoGg,IF('Net zero activities &amp; levers'!$C$12="MS",'Net zero Activity data'!BB64*ManureNEF*NtoN2O*kgtoGg,"ERROR")))</f>
        <v>0.23579019102892834</v>
      </c>
      <c r="AJ983" s="94">
        <f>IF('Net zero activities &amp; levers'!$C$12="Off",'Activity data'!BC64*ManureNEF*NtoN2O*kgtoGg,IF('Net zero activities &amp; levers'!$C$12="PB",'Activity data'!BC64*ManureNEF*NtoN2O*kgtoGg,IF('Net zero activities &amp; levers'!$C$12="MS",'Net zero Activity data'!BC64*ManureNEF*NtoN2O*kgtoGg,"ERROR")))</f>
        <v>0.24075237126344184</v>
      </c>
      <c r="AK983" s="94">
        <f>IF('Net zero activities &amp; levers'!$C$12="Off",'Activity data'!BD64*ManureNEF*NtoN2O*kgtoGg,IF('Net zero activities &amp; levers'!$C$12="PB",'Activity data'!BD64*ManureNEF*NtoN2O*kgtoGg,IF('Net zero activities &amp; levers'!$C$12="MS",'Net zero Activity data'!BD64*ManureNEF*NtoN2O*kgtoGg,"ERROR")))</f>
        <v>0.24570245634840604</v>
      </c>
      <c r="AL983" s="94">
        <f>IF('Net zero activities &amp; levers'!$C$12="Off",'Activity data'!BE64*ManureNEF*NtoN2O*kgtoGg,IF('Net zero activities &amp; levers'!$C$12="PB",'Activity data'!BE64*ManureNEF*NtoN2O*kgtoGg,IF('Net zero activities &amp; levers'!$C$12="MS",'Net zero Activity data'!BE64*ManureNEF*NtoN2O*kgtoGg,"ERROR")))</f>
        <v>0.25107769029010202</v>
      </c>
      <c r="AM983" s="94">
        <f>IF('Net zero activities &amp; levers'!$C$12="Off",'Activity data'!BF64*ManureNEF*NtoN2O*kgtoGg,IF('Net zero activities &amp; levers'!$C$12="PB",'Activity data'!BF64*ManureNEF*NtoN2O*kgtoGg,IF('Net zero activities &amp; levers'!$C$12="MS",'Net zero Activity data'!BF64*ManureNEF*NtoN2O*kgtoGg,"ERROR")))</f>
        <v>0.25634323263098618</v>
      </c>
      <c r="AN983" s="94">
        <f>IF('Net zero activities &amp; levers'!$C$12="Off",'Activity data'!BG64*ManureNEF*NtoN2O*kgtoGg,IF('Net zero activities &amp; levers'!$C$12="PB",'Activity data'!BG64*ManureNEF*NtoN2O*kgtoGg,IF('Net zero activities &amp; levers'!$C$12="MS",'Net zero Activity data'!BG64*ManureNEF*NtoN2O*kgtoGg,"ERROR")))</f>
        <v>0.26229410095269262</v>
      </c>
      <c r="AO983" s="94">
        <f>IF('Net zero activities &amp; levers'!$C$12="Off",'Activity data'!BH64*ManureNEF*NtoN2O*kgtoGg,IF('Net zero activities &amp; levers'!$C$12="PB",'Activity data'!BH64*ManureNEF*NtoN2O*kgtoGg,IF('Net zero activities &amp; levers'!$C$12="MS",'Net zero Activity data'!BH64*ManureNEF*NtoN2O*kgtoGg,"ERROR")))</f>
        <v>0.2683187022285074</v>
      </c>
      <c r="AP983" s="94">
        <f>IF('Net zero activities &amp; levers'!$C$12="Off",'Activity data'!BI64*ManureNEF*NtoN2O*kgtoGg,IF('Net zero activities &amp; levers'!$C$12="PB",'Activity data'!BI64*ManureNEF*NtoN2O*kgtoGg,IF('Net zero activities &amp; levers'!$C$12="MS",'Net zero Activity data'!BI64*ManureNEF*NtoN2O*kgtoGg,"ERROR")))</f>
        <v>0.27449880857406406</v>
      </c>
      <c r="AQ983" s="94">
        <f>IF('Net zero activities &amp; levers'!$C$12="Off",'Activity data'!BJ64*ManureNEF*NtoN2O*kgtoGg,IF('Net zero activities &amp; levers'!$C$12="PB",'Activity data'!BJ64*ManureNEF*NtoN2O*kgtoGg,IF('Net zero activities &amp; levers'!$C$12="MS",'Net zero Activity data'!BJ64*ManureNEF*NtoN2O*kgtoGg,"ERROR")))</f>
        <v>0.28086219308625354</v>
      </c>
      <c r="AR983" s="94">
        <f>IF('Net zero activities &amp; levers'!$C$12="Off",'Activity data'!BK64*ManureNEF*NtoN2O*kgtoGg,IF('Net zero activities &amp; levers'!$C$12="PB",'Activity data'!BK64*ManureNEF*NtoN2O*kgtoGg,IF('Net zero activities &amp; levers'!$C$12="MS",'Net zero Activity data'!BK64*ManureNEF*NtoN2O*kgtoGg,"ERROR")))</f>
        <v>0.28746139159021494</v>
      </c>
      <c r="AS983" s="94">
        <f>IF('Net zero activities &amp; levers'!$C$12="Off",'Activity data'!BL64*ManureNEF*NtoN2O*kgtoGg,IF('Net zero activities &amp; levers'!$C$12="PB",'Activity data'!BL64*ManureNEF*NtoN2O*kgtoGg,IF('Net zero activities &amp; levers'!$C$12="MS",'Net zero Activity data'!BL64*ManureNEF*NtoN2O*kgtoGg,"ERROR")))</f>
        <v>0.29456224347667398</v>
      </c>
      <c r="AT983" s="94">
        <f>IF('Net zero activities &amp; levers'!$C$12="Off",'Activity data'!BM64*ManureNEF*NtoN2O*kgtoGg,IF('Net zero activities &amp; levers'!$C$12="PB",'Activity data'!BM64*ManureNEF*NtoN2O*kgtoGg,IF('Net zero activities &amp; levers'!$C$12="MS",'Net zero Activity data'!BM64*ManureNEF*NtoN2O*kgtoGg,"ERROR")))</f>
        <v>0.29915834644662398</v>
      </c>
      <c r="AU983" s="94">
        <f>IF('Net zero activities &amp; levers'!$C$12="Off",'Activity data'!BN64*ManureNEF*NtoN2O*kgtoGg,IF('Net zero activities &amp; levers'!$C$12="PB",'Activity data'!BN64*ManureNEF*NtoN2O*kgtoGg,IF('Net zero activities &amp; levers'!$C$12="MS",'Net zero Activity data'!BN64*ManureNEF*NtoN2O*kgtoGg,"ERROR")))</f>
        <v>0.30337210846687507</v>
      </c>
      <c r="AV983" s="94">
        <f>IF('Net zero activities &amp; levers'!$C$12="Off",'Activity data'!BO64*ManureNEF*NtoN2O*kgtoGg,IF('Net zero activities &amp; levers'!$C$12="PB",'Activity data'!BO64*ManureNEF*NtoN2O*kgtoGg,IF('Net zero activities &amp; levers'!$C$12="MS",'Net zero Activity data'!BO64*ManureNEF*NtoN2O*kgtoGg,"ERROR")))</f>
        <v>0.30764910858335387</v>
      </c>
      <c r="AW983" s="94">
        <f>IF('Net zero activities &amp; levers'!$C$12="Off",'Activity data'!BP64*ManureNEF*NtoN2O*kgtoGg,IF('Net zero activities &amp; levers'!$C$12="PB",'Activity data'!BP64*ManureNEF*NtoN2O*kgtoGg,IF('Net zero activities &amp; levers'!$C$12="MS",'Net zero Activity data'!BP64*ManureNEF*NtoN2O*kgtoGg,"ERROR")))</f>
        <v>0.31182842143593498</v>
      </c>
      <c r="AY983" s="79"/>
      <c r="AZ983" s="79"/>
    </row>
    <row r="984" spans="1:52" x14ac:dyDescent="0.25">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0.68216960817969541</v>
      </c>
      <c r="T984" s="94">
        <f>IF('Net zero activities &amp; levers'!$C$12="Off",'Activity data'!AM65*ManureNEF*NtoN2O*kgtoGg,IF('Net zero activities &amp; levers'!$C$12="PB",'Activity data'!AM65*ManureNEF*NtoN2O*kgtoGg,IF('Net zero activities &amp; levers'!$C$12="MS",'Net zero Activity data'!AM65*ManureNEF*NtoN2O*kgtoGg,"ERROR")))</f>
        <v>0.70968595229173803</v>
      </c>
      <c r="U984" s="94">
        <f>IF('Net zero activities &amp; levers'!$C$12="Off",'Activity data'!AN65*ManureNEF*NtoN2O*kgtoGg,IF('Net zero activities &amp; levers'!$C$12="PB",'Activity data'!AN65*ManureNEF*NtoN2O*kgtoGg,IF('Net zero activities &amp; levers'!$C$12="MS",'Net zero Activity data'!AN65*ManureNEF*NtoN2O*kgtoGg,"ERROR")))</f>
        <v>0.72724490379815299</v>
      </c>
      <c r="V984" s="94">
        <f>IF('Net zero activities &amp; levers'!$C$12="Off",'Activity data'!AO65*ManureNEF*NtoN2O*kgtoGg,IF('Net zero activities &amp; levers'!$C$12="PB",'Activity data'!AO65*ManureNEF*NtoN2O*kgtoGg,IF('Net zero activities &amp; levers'!$C$12="MS",'Net zero Activity data'!AO65*ManureNEF*NtoN2O*kgtoGg,"ERROR")))</f>
        <v>0.74158434073415547</v>
      </c>
      <c r="W984" s="94">
        <f>IF('Net zero activities &amp; levers'!$C$12="Off",'Activity data'!AP65*ManureNEF*NtoN2O*kgtoGg,IF('Net zero activities &amp; levers'!$C$12="PB",'Activity data'!AP65*ManureNEF*NtoN2O*kgtoGg,IF('Net zero activities &amp; levers'!$C$12="MS",'Net zero Activity data'!AP65*ManureNEF*NtoN2O*kgtoGg,"ERROR")))</f>
        <v>0.75806192710793396</v>
      </c>
      <c r="X984" s="94">
        <f>IF('Net zero activities &amp; levers'!$C$12="Off",'Activity data'!AQ65*ManureNEF*NtoN2O*kgtoGg,IF('Net zero activities &amp; levers'!$C$12="PB",'Activity data'!AQ65*ManureNEF*NtoN2O*kgtoGg,IF('Net zero activities &amp; levers'!$C$12="MS",'Net zero Activity data'!AQ65*ManureNEF*NtoN2O*kgtoGg,"ERROR")))</f>
        <v>0.77225740624655259</v>
      </c>
      <c r="Y984" s="94">
        <f>IF('Net zero activities &amp; levers'!$C$12="Off",'Activity data'!AR65*ManureNEF*NtoN2O*kgtoGg,IF('Net zero activities &amp; levers'!$C$12="PB",'Activity data'!AR65*ManureNEF*NtoN2O*kgtoGg,IF('Net zero activities &amp; levers'!$C$12="MS",'Net zero Activity data'!AR65*ManureNEF*NtoN2O*kgtoGg,"ERROR")))</f>
        <v>0.78250382942037</v>
      </c>
      <c r="Z984" s="94">
        <f>IF('Net zero activities &amp; levers'!$C$12="Off",'Activity data'!AS65*ManureNEF*NtoN2O*kgtoGg,IF('Net zero activities &amp; levers'!$C$12="PB",'Activity data'!AS65*ManureNEF*NtoN2O*kgtoGg,IF('Net zero activities &amp; levers'!$C$12="MS",'Net zero Activity data'!AS65*ManureNEF*NtoN2O*kgtoGg,"ERROR")))</f>
        <v>0.79308205825747924</v>
      </c>
      <c r="AA984" s="94">
        <f>IF('Net zero activities &amp; levers'!$C$12="Off",'Activity data'!AT65*ManureNEF*NtoN2O*kgtoGg,IF('Net zero activities &amp; levers'!$C$12="PB",'Activity data'!AT65*ManureNEF*NtoN2O*kgtoGg,IF('Net zero activities &amp; levers'!$C$12="MS",'Net zero Activity data'!AT65*ManureNEF*NtoN2O*kgtoGg,"ERROR")))</f>
        <v>0.80485338465380685</v>
      </c>
      <c r="AB984" s="94">
        <f>IF('Net zero activities &amp; levers'!$C$12="Off",'Activity data'!AU65*ManureNEF*NtoN2O*kgtoGg,IF('Net zero activities &amp; levers'!$C$12="PB",'Activity data'!AU65*ManureNEF*NtoN2O*kgtoGg,IF('Net zero activities &amp; levers'!$C$12="MS",'Net zero Activity data'!AU65*ManureNEF*NtoN2O*kgtoGg,"ERROR")))</f>
        <v>0.82670871938436774</v>
      </c>
      <c r="AC984" s="94">
        <f>IF('Net zero activities &amp; levers'!$C$12="Off",'Activity data'!AV65*ManureNEF*NtoN2O*kgtoGg,IF('Net zero activities &amp; levers'!$C$12="PB",'Activity data'!AV65*ManureNEF*NtoN2O*kgtoGg,IF('Net zero activities &amp; levers'!$C$12="MS",'Net zero Activity data'!AV65*ManureNEF*NtoN2O*kgtoGg,"ERROR")))</f>
        <v>0.84466917884682269</v>
      </c>
      <c r="AD984" s="94">
        <f>IF('Net zero activities &amp; levers'!$C$12="Off",'Activity data'!AW65*ManureNEF*NtoN2O*kgtoGg,IF('Net zero activities &amp; levers'!$C$12="PB",'Activity data'!AW65*ManureNEF*NtoN2O*kgtoGg,IF('Net zero activities &amp; levers'!$C$12="MS",'Net zero Activity data'!AW65*ManureNEF*NtoN2O*kgtoGg,"ERROR")))</f>
        <v>0.86930442799845664</v>
      </c>
      <c r="AE984" s="94">
        <f>IF('Net zero activities &amp; levers'!$C$12="Off",'Activity data'!AX65*ManureNEF*NtoN2O*kgtoGg,IF('Net zero activities &amp; levers'!$C$12="PB",'Activity data'!AX65*ManureNEF*NtoN2O*kgtoGg,IF('Net zero activities &amp; levers'!$C$12="MS",'Net zero Activity data'!AX65*ManureNEF*NtoN2O*kgtoGg,"ERROR")))</f>
        <v>0.89567255063834628</v>
      </c>
      <c r="AF984" s="94">
        <f>IF('Net zero activities &amp; levers'!$C$12="Off",'Activity data'!AY65*ManureNEF*NtoN2O*kgtoGg,IF('Net zero activities &amp; levers'!$C$12="PB",'Activity data'!AY65*ManureNEF*NtoN2O*kgtoGg,IF('Net zero activities &amp; levers'!$C$12="MS",'Net zero Activity data'!AY65*ManureNEF*NtoN2O*kgtoGg,"ERROR")))</f>
        <v>0.92956920436931123</v>
      </c>
      <c r="AG984" s="94">
        <f>IF('Net zero activities &amp; levers'!$C$12="Off",'Activity data'!AZ65*ManureNEF*NtoN2O*kgtoGg,IF('Net zero activities &amp; levers'!$C$12="PB",'Activity data'!AZ65*ManureNEF*NtoN2O*kgtoGg,IF('Net zero activities &amp; levers'!$C$12="MS",'Net zero Activity data'!AZ65*ManureNEF*NtoN2O*kgtoGg,"ERROR")))</f>
        <v>0.96732795393949833</v>
      </c>
      <c r="AH984" s="94">
        <f>IF('Net zero activities &amp; levers'!$C$12="Off",'Activity data'!BA65*ManureNEF*NtoN2O*kgtoGg,IF('Net zero activities &amp; levers'!$C$12="PB",'Activity data'!BA65*ManureNEF*NtoN2O*kgtoGg,IF('Net zero activities &amp; levers'!$C$12="MS",'Net zero Activity data'!BA65*ManureNEF*NtoN2O*kgtoGg,"ERROR")))</f>
        <v>0.99431368977834889</v>
      </c>
      <c r="AI984" s="94">
        <f>IF('Net zero activities &amp; levers'!$C$12="Off",'Activity data'!BB65*ManureNEF*NtoN2O*kgtoGg,IF('Net zero activities &amp; levers'!$C$12="PB",'Activity data'!BB65*ManureNEF*NtoN2O*kgtoGg,IF('Net zero activities &amp; levers'!$C$12="MS",'Net zero Activity data'!BB65*ManureNEF*NtoN2O*kgtoGg,"ERROR")))</f>
        <v>1.0214212814142465</v>
      </c>
      <c r="AJ984" s="94">
        <f>IF('Net zero activities &amp; levers'!$C$12="Off",'Activity data'!BC65*ManureNEF*NtoN2O*kgtoGg,IF('Net zero activities &amp; levers'!$C$12="PB",'Activity data'!BC65*ManureNEF*NtoN2O*kgtoGg,IF('Net zero activities &amp; levers'!$C$12="MS",'Net zero Activity data'!BC65*ManureNEF*NtoN2O*kgtoGg,"ERROR")))</f>
        <v>1.0525931860076549</v>
      </c>
      <c r="AK984" s="94">
        <f>IF('Net zero activities &amp; levers'!$C$12="Off",'Activity data'!BD65*ManureNEF*NtoN2O*kgtoGg,IF('Net zero activities &amp; levers'!$C$12="PB",'Activity data'!BD65*ManureNEF*NtoN2O*kgtoGg,IF('Net zero activities &amp; levers'!$C$12="MS",'Net zero Activity data'!BD65*ManureNEF*NtoN2O*kgtoGg,"ERROR")))</f>
        <v>1.0836051530143598</v>
      </c>
      <c r="AL984" s="94">
        <f>IF('Net zero activities &amp; levers'!$C$12="Off",'Activity data'!BE65*ManureNEF*NtoN2O*kgtoGg,IF('Net zero activities &amp; levers'!$C$12="PB",'Activity data'!BE65*ManureNEF*NtoN2O*kgtoGg,IF('Net zero activities &amp; levers'!$C$12="MS",'Net zero Activity data'!BE65*ManureNEF*NtoN2O*kgtoGg,"ERROR")))</f>
        <v>1.1190272494816038</v>
      </c>
      <c r="AM984" s="94">
        <f>IF('Net zero activities &amp; levers'!$C$12="Off",'Activity data'!BF65*ManureNEF*NtoN2O*kgtoGg,IF('Net zero activities &amp; levers'!$C$12="PB",'Activity data'!BF65*ManureNEF*NtoN2O*kgtoGg,IF('Net zero activities &amp; levers'!$C$12="MS",'Net zero Activity data'!BF65*ManureNEF*NtoN2O*kgtoGg,"ERROR")))</f>
        <v>1.1532560579426376</v>
      </c>
      <c r="AN984" s="94">
        <f>IF('Net zero activities &amp; levers'!$C$12="Off",'Activity data'!BG65*ManureNEF*NtoN2O*kgtoGg,IF('Net zero activities &amp; levers'!$C$12="PB",'Activity data'!BG65*ManureNEF*NtoN2O*kgtoGg,IF('Net zero activities &amp; levers'!$C$12="MS",'Net zero Activity data'!BG65*ManureNEF*NtoN2O*kgtoGg,"ERROR")))</f>
        <v>1.1944749373875045</v>
      </c>
      <c r="AO984" s="94">
        <f>IF('Net zero activities &amp; levers'!$C$12="Off",'Activity data'!BH65*ManureNEF*NtoN2O*kgtoGg,IF('Net zero activities &amp; levers'!$C$12="PB",'Activity data'!BH65*ManureNEF*NtoN2O*kgtoGg,IF('Net zero activities &amp; levers'!$C$12="MS",'Net zero Activity data'!BH65*ManureNEF*NtoN2O*kgtoGg,"ERROR")))</f>
        <v>1.2363171682699117</v>
      </c>
      <c r="AP984" s="94">
        <f>IF('Net zero activities &amp; levers'!$C$12="Off",'Activity data'!BI65*ManureNEF*NtoN2O*kgtoGg,IF('Net zero activities &amp; levers'!$C$12="PB",'Activity data'!BI65*ManureNEF*NtoN2O*kgtoGg,IF('Net zero activities &amp; levers'!$C$12="MS",'Net zero Activity data'!BI65*ManureNEF*NtoN2O*kgtoGg,"ERROR")))</f>
        <v>1.2796166318750859</v>
      </c>
      <c r="AQ984" s="94">
        <f>IF('Net zero activities &amp; levers'!$C$12="Off",'Activity data'!BJ65*ManureNEF*NtoN2O*kgtoGg,IF('Net zero activities &amp; levers'!$C$12="PB",'Activity data'!BJ65*ManureNEF*NtoN2O*kgtoGg,IF('Net zero activities &amp; levers'!$C$12="MS",'Net zero Activity data'!BJ65*ManureNEF*NtoN2O*kgtoGg,"ERROR")))</f>
        <v>1.3246420784644268</v>
      </c>
      <c r="AR984" s="94">
        <f>IF('Net zero activities &amp; levers'!$C$12="Off",'Activity data'!BK65*ManureNEF*NtoN2O*kgtoGg,IF('Net zero activities &amp; levers'!$C$12="PB",'Activity data'!BK65*ManureNEF*NtoN2O*kgtoGg,IF('Net zero activities &amp; levers'!$C$12="MS",'Net zero Activity data'!BK65*ManureNEF*NtoN2O*kgtoGg,"ERROR")))</f>
        <v>1.3719053422031866</v>
      </c>
      <c r="AS984" s="94">
        <f>IF('Net zero activities &amp; levers'!$C$12="Off",'Activity data'!BL65*ManureNEF*NtoN2O*kgtoGg,IF('Net zero activities &amp; levers'!$C$12="PB",'Activity data'!BL65*ManureNEF*NtoN2O*kgtoGg,IF('Net zero activities &amp; levers'!$C$12="MS",'Net zero Activity data'!BL65*ManureNEF*NtoN2O*kgtoGg,"ERROR")))</f>
        <v>1.4240068691660699</v>
      </c>
      <c r="AT984" s="94">
        <f>IF('Net zero activities &amp; levers'!$C$12="Off",'Activity data'!BM65*ManureNEF*NtoN2O*kgtoGg,IF('Net zero activities &amp; levers'!$C$12="PB",'Activity data'!BM65*ManureNEF*NtoN2O*kgtoGg,IF('Net zero activities &amp; levers'!$C$12="MS",'Net zero Activity data'!BM65*ManureNEF*NtoN2O*kgtoGg,"ERROR")))</f>
        <v>1.4509822830012102</v>
      </c>
      <c r="AU984" s="94">
        <f>IF('Net zero activities &amp; levers'!$C$12="Off",'Activity data'!BN65*ManureNEF*NtoN2O*kgtoGg,IF('Net zero activities &amp; levers'!$C$12="PB",'Activity data'!BN65*ManureNEF*NtoN2O*kgtoGg,IF('Net zero activities &amp; levers'!$C$12="MS",'Net zero Activity data'!BN65*ManureNEF*NtoN2O*kgtoGg,"ERROR")))</f>
        <v>1.4742409868070054</v>
      </c>
      <c r="AV984" s="94">
        <f>IF('Net zero activities &amp; levers'!$C$12="Off",'Activity data'!BO65*ManureNEF*NtoN2O*kgtoGg,IF('Net zero activities &amp; levers'!$C$12="PB",'Activity data'!BO65*ManureNEF*NtoN2O*kgtoGg,IF('Net zero activities &amp; levers'!$C$12="MS",'Net zero Activity data'!BO65*ManureNEF*NtoN2O*kgtoGg,"ERROR")))</f>
        <v>1.4982339575902788</v>
      </c>
      <c r="AW984" s="94">
        <f>IF('Net zero activities &amp; levers'!$C$12="Off",'Activity data'!BP65*ManureNEF*NtoN2O*kgtoGg,IF('Net zero activities &amp; levers'!$C$12="PB",'Activity data'!BP65*ManureNEF*NtoN2O*kgtoGg,IF('Net zero activities &amp; levers'!$C$12="MS",'Net zero Activity data'!BP65*ManureNEF*NtoN2O*kgtoGg,"ERROR")))</f>
        <v>1.5213819357492457</v>
      </c>
      <c r="AY984" s="79"/>
      <c r="AZ984" s="79"/>
    </row>
    <row r="985" spans="1:52" x14ac:dyDescent="0.25">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5">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1.0806188340462277</v>
      </c>
      <c r="T986" s="22">
        <f t="shared" si="347"/>
        <v>1.0949768742732389</v>
      </c>
      <c r="U986" s="22">
        <f t="shared" si="347"/>
        <v>1.106701565427328</v>
      </c>
      <c r="V986" s="22">
        <f t="shared" si="347"/>
        <v>1.1176443352920022</v>
      </c>
      <c r="W986" s="22">
        <f t="shared" si="347"/>
        <v>1.1295193974455644</v>
      </c>
      <c r="X986" s="22">
        <f t="shared" si="347"/>
        <v>1.1409161084696087</v>
      </c>
      <c r="Y986" s="22">
        <f t="shared" si="347"/>
        <v>1.1506650248532637</v>
      </c>
      <c r="Z986" s="22">
        <f t="shared" si="347"/>
        <v>1.1601039938678677</v>
      </c>
      <c r="AA986" s="22">
        <f t="shared" si="346"/>
        <v>1.1694883449100779</v>
      </c>
      <c r="AB986" s="22">
        <f t="shared" si="346"/>
        <v>1.1816726182519002</v>
      </c>
      <c r="AC986" s="22">
        <f t="shared" si="346"/>
        <v>1.1921359078040057</v>
      </c>
      <c r="AD986" s="22">
        <f t="shared" si="346"/>
        <v>1.2047007308669548</v>
      </c>
      <c r="AE986" s="22">
        <f t="shared" si="346"/>
        <v>1.2177658514073031</v>
      </c>
      <c r="AF986" s="22">
        <f t="shared" si="346"/>
        <v>1.2332214183945618</v>
      </c>
      <c r="AG986" s="22">
        <f t="shared" si="346"/>
        <v>1.2498775839472498</v>
      </c>
      <c r="AH986" s="22">
        <f t="shared" si="346"/>
        <v>1.2629263100381043</v>
      </c>
      <c r="AI986" s="22">
        <f t="shared" si="346"/>
        <v>1.2759723936740877</v>
      </c>
      <c r="AJ986" s="22">
        <f t="shared" si="346"/>
        <v>1.2903122069113793</v>
      </c>
      <c r="AK986" s="22">
        <f t="shared" si="346"/>
        <v>1.3045505789871135</v>
      </c>
      <c r="AL986" s="22">
        <f t="shared" si="346"/>
        <v>1.3201987978806125</v>
      </c>
      <c r="AM986" s="22">
        <f t="shared" si="346"/>
        <v>1.3353963896968355</v>
      </c>
      <c r="AN986" s="22">
        <f t="shared" si="346"/>
        <v>1.3528808902051863</v>
      </c>
      <c r="AO986" s="22">
        <f t="shared" si="346"/>
        <v>1.3705338852704678</v>
      </c>
      <c r="AP986" s="22">
        <f t="shared" si="346"/>
        <v>1.3886314169172658</v>
      </c>
      <c r="AQ986" s="22">
        <f t="shared" si="346"/>
        <v>1.4072623881668309</v>
      </c>
      <c r="AR986" s="22">
        <f t="shared" si="346"/>
        <v>1.4265986339310561</v>
      </c>
      <c r="AS986" s="22">
        <f t="shared" si="346"/>
        <v>1.4475348901530067</v>
      </c>
      <c r="AT986" s="22">
        <f t="shared" si="346"/>
        <v>1.4599319281071408</v>
      </c>
      <c r="AU986" s="22">
        <f t="shared" si="346"/>
        <v>1.4709931346230474</v>
      </c>
      <c r="AV986" s="22">
        <f t="shared" si="346"/>
        <v>1.4822204449368412</v>
      </c>
      <c r="AW986" s="22">
        <f t="shared" si="346"/>
        <v>1.493073847472443</v>
      </c>
      <c r="AY986" s="79"/>
      <c r="AZ986" s="79"/>
    </row>
    <row r="987" spans="1:52" x14ac:dyDescent="0.25">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0.73590881967437827</v>
      </c>
      <c r="T987" s="22">
        <f t="shared" si="346"/>
        <v>0.74568674330794393</v>
      </c>
      <c r="U987" s="22">
        <f t="shared" si="346"/>
        <v>0.75367133820524446</v>
      </c>
      <c r="V987" s="22">
        <f t="shared" si="346"/>
        <v>0.76112343935447913</v>
      </c>
      <c r="W987" s="22">
        <f t="shared" si="346"/>
        <v>0.76921043793127231</v>
      </c>
      <c r="X987" s="22">
        <f t="shared" si="346"/>
        <v>0.77697167611594364</v>
      </c>
      <c r="Y987" s="22">
        <f t="shared" si="346"/>
        <v>0.78361075487615439</v>
      </c>
      <c r="Z987" s="22">
        <f t="shared" si="346"/>
        <v>0.79003875735735385</v>
      </c>
      <c r="AA987" s="22">
        <f t="shared" si="346"/>
        <v>0.79642956462565251</v>
      </c>
      <c r="AB987" s="22">
        <f t="shared" si="346"/>
        <v>0.80472713813730112</v>
      </c>
      <c r="AC987" s="22">
        <f t="shared" si="346"/>
        <v>0.81185270991303005</v>
      </c>
      <c r="AD987" s="22">
        <f t="shared" si="346"/>
        <v>0.82040944038852059</v>
      </c>
      <c r="AE987" s="22">
        <f t="shared" si="346"/>
        <v>0.82930687686919913</v>
      </c>
      <c r="AF987" s="22">
        <f t="shared" si="346"/>
        <v>0.83983222373586797</v>
      </c>
      <c r="AG987" s="22">
        <f t="shared" si="346"/>
        <v>0.85117518644019508</v>
      </c>
      <c r="AH987" s="22">
        <f t="shared" si="346"/>
        <v>0.86006145818859603</v>
      </c>
      <c r="AI987" s="22">
        <f t="shared" si="346"/>
        <v>0.86894593040714962</v>
      </c>
      <c r="AJ987" s="22">
        <f t="shared" si="346"/>
        <v>0.87871144133600587</v>
      </c>
      <c r="AK987" s="22">
        <f t="shared" si="346"/>
        <v>0.88840787013977229</v>
      </c>
      <c r="AL987" s="22">
        <f t="shared" si="346"/>
        <v>0.89906441427273209</v>
      </c>
      <c r="AM987" s="22">
        <f t="shared" si="346"/>
        <v>0.90941407828283716</v>
      </c>
      <c r="AN987" s="22">
        <f t="shared" si="346"/>
        <v>0.9213211427595106</v>
      </c>
      <c r="AO987" s="22">
        <f t="shared" si="346"/>
        <v>0.93334295318230864</v>
      </c>
      <c r="AP987" s="22">
        <f t="shared" si="346"/>
        <v>0.94566749605867773</v>
      </c>
      <c r="AQ987" s="22">
        <f t="shared" si="346"/>
        <v>0.95835531495437198</v>
      </c>
      <c r="AR987" s="22">
        <f t="shared" si="346"/>
        <v>0.97152343062009994</v>
      </c>
      <c r="AS987" s="22">
        <f t="shared" si="346"/>
        <v>0.98578116435495078</v>
      </c>
      <c r="AT987" s="22">
        <f t="shared" si="346"/>
        <v>0.99422363202333774</v>
      </c>
      <c r="AU987" s="22">
        <f t="shared" si="346"/>
        <v>1.0017563893424157</v>
      </c>
      <c r="AV987" s="22">
        <f t="shared" si="346"/>
        <v>1.0094022644843519</v>
      </c>
      <c r="AW987" s="22">
        <f t="shared" si="346"/>
        <v>1.0167935058710291</v>
      </c>
      <c r="AY987" s="79"/>
      <c r="AZ987" s="79"/>
    </row>
    <row r="988" spans="1:52" x14ac:dyDescent="0.25">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12.173823710037658</v>
      </c>
      <c r="T988" s="94">
        <f>IF('Net zero activities &amp; levers'!$C$12="Off",'Activity data'!AM69*UDCPPEF*NtoN2O*kgtoGg,'Net zero Activity data'!AM69*UDCPPEF*NtoN2O*kgtoGg)</f>
        <v>12.408845522815879</v>
      </c>
      <c r="U988" s="94">
        <f>IF('Net zero activities &amp; levers'!$C$12="Off",'Activity data'!AN69*UDCPPEF*NtoN2O*kgtoGg,'Net zero Activity data'!AN69*UDCPPEF*NtoN2O*kgtoGg)</f>
        <v>12.53120493880736</v>
      </c>
      <c r="V988" s="94">
        <f>IF('Net zero activities &amp; levers'!$C$12="Off",'Activity data'!AO69*UDCPPEF*NtoN2O*kgtoGg,'Net zero Activity data'!AO69*UDCPPEF*NtoN2O*kgtoGg)</f>
        <v>12.615249536434147</v>
      </c>
      <c r="W988" s="94">
        <f>IF('Net zero activities &amp; levers'!$C$12="Off",'Activity data'!AP69*UDCPPEF*NtoN2O*kgtoGg,'Net zero Activity data'!AP69*UDCPPEF*NtoN2O*kgtoGg)</f>
        <v>12.720056287568251</v>
      </c>
      <c r="X988" s="94">
        <f>IF('Net zero activities &amp; levers'!$C$12="Off",'Activity data'!AQ69*UDCPPEF*NtoN2O*kgtoGg,'Net zero Activity data'!AQ69*UDCPPEF*NtoN2O*kgtoGg)</f>
        <v>12.797790532825724</v>
      </c>
      <c r="Y988" s="94">
        <f>IF('Net zero activities &amp; levers'!$C$12="Off",'Activity data'!AR69*UDCPPEF*NtoN2O*kgtoGg,'Net zero Activity data'!AR69*UDCPPEF*NtoN2O*kgtoGg)</f>
        <v>12.825340074550441</v>
      </c>
      <c r="Z988" s="94">
        <f>IF('Net zero activities &amp; levers'!$C$12="Off",'Activity data'!AS69*UDCPPEF*NtoN2O*kgtoGg,'Net zero Activity data'!AS69*UDCPPEF*NtoN2O*kgtoGg)</f>
        <v>12.848632138015942</v>
      </c>
      <c r="AA988" s="94">
        <f>IF('Net zero activities &amp; levers'!$C$12="Off",'Activity data'!AT69*UDCPPEF*NtoN2O*kgtoGg,'Net zero Activity data'!AT69*UDCPPEF*NtoN2O*kgtoGg)</f>
        <v>12.876426191831772</v>
      </c>
      <c r="AB988" s="94">
        <f>IF('Net zero activities &amp; levers'!$C$12="Off",'Activity data'!AU69*UDCPPEF*NtoN2O*kgtoGg,'Net zero Activity data'!AU69*UDCPPEF*NtoN2O*kgtoGg)</f>
        <v>12.998576976930918</v>
      </c>
      <c r="AC988" s="94">
        <f>IF('Net zero activities &amp; levers'!$C$12="Off",'Activity data'!AV69*UDCPPEF*NtoN2O*kgtoGg,'Net zero Activity data'!AV69*UDCPPEF*NtoN2O*kgtoGg)</f>
        <v>13.07139105762268</v>
      </c>
      <c r="AD988" s="94">
        <f>IF('Net zero activities &amp; levers'!$C$12="Off",'Activity data'!AW69*UDCPPEF*NtoN2O*kgtoGg,'Net zero Activity data'!AW69*UDCPPEF*NtoN2O*kgtoGg)</f>
        <v>13.094153238260569</v>
      </c>
      <c r="AE988" s="94">
        <f>IF('Net zero activities &amp; levers'!$C$12="Off",'Activity data'!AX69*UDCPPEF*NtoN2O*kgtoGg,'Net zero Activity data'!AX69*UDCPPEF*NtoN2O*kgtoGg)</f>
        <v>13.122801560689988</v>
      </c>
      <c r="AF988" s="94">
        <f>IF('Net zero activities &amp; levers'!$C$12="Off",'Activity data'!AY69*UDCPPEF*NtoN2O*kgtoGg,'Net zero Activity data'!AY69*UDCPPEF*NtoN2O*kgtoGg)</f>
        <v>13.211123947405707</v>
      </c>
      <c r="AG988" s="94">
        <f>IF('Net zero activities &amp; levers'!$C$12="Off",'Activity data'!AZ69*UDCPPEF*NtoN2O*kgtoGg,'Net zero Activity data'!AZ69*UDCPPEF*NtoN2O*kgtoGg)</f>
        <v>13.320961289854758</v>
      </c>
      <c r="AH988" s="94">
        <f>IF('Net zero activities &amp; levers'!$C$12="Off",'Activity data'!BA69*UDCPPEF*NtoN2O*kgtoGg,'Net zero Activity data'!BA69*UDCPPEF*NtoN2O*kgtoGg)</f>
        <v>13.31781552570626</v>
      </c>
      <c r="AI988" s="94">
        <f>IF('Net zero activities &amp; levers'!$C$12="Off",'Activity data'!BB69*UDCPPEF*NtoN2O*kgtoGg,'Net zero Activity data'!BB69*UDCPPEF*NtoN2O*kgtoGg)</f>
        <v>13.304992851442076</v>
      </c>
      <c r="AJ988" s="94">
        <f>IF('Net zero activities &amp; levers'!$C$12="Off",'Activity data'!BC69*UDCPPEF*NtoN2O*kgtoGg,'Net zero Activity data'!BC69*UDCPPEF*NtoN2O*kgtoGg)</f>
        <v>13.316699380127346</v>
      </c>
      <c r="AK988" s="94">
        <f>IF('Net zero activities &amp; levers'!$C$12="Off",'Activity data'!BD69*UDCPPEF*NtoN2O*kgtoGg,'Net zero Activity data'!BD69*UDCPPEF*NtoN2O*kgtoGg)</f>
        <v>13.314937952049275</v>
      </c>
      <c r="AL988" s="94">
        <f>IF('Net zero activities &amp; levers'!$C$12="Off",'Activity data'!BE69*UDCPPEF*NtoN2O*kgtoGg,'Net zero Activity data'!BE69*UDCPPEF*NtoN2O*kgtoGg)</f>
        <v>13.337806983587209</v>
      </c>
      <c r="AM988" s="94">
        <f>IF('Net zero activities &amp; levers'!$C$12="Off",'Activity data'!BF69*UDCPPEF*NtoN2O*kgtoGg,'Net zero Activity data'!BF69*UDCPPEF*NtoN2O*kgtoGg)</f>
        <v>13.337576771948749</v>
      </c>
      <c r="AN988" s="94">
        <f>IF('Net zero activities &amp; levers'!$C$12="Off",'Activity data'!BG69*UDCPPEF*NtoN2O*kgtoGg,'Net zero Activity data'!BG69*UDCPPEF*NtoN2O*kgtoGg)</f>
        <v>13.448208012572485</v>
      </c>
      <c r="AO988" s="94">
        <f>IF('Net zero activities &amp; levers'!$C$12="Off",'Activity data'!BH69*UDCPPEF*NtoN2O*kgtoGg,'Net zero Activity data'!BH69*UDCPPEF*NtoN2O*kgtoGg)</f>
        <v>13.551668360632659</v>
      </c>
      <c r="AP988" s="94">
        <f>IF('Net zero activities &amp; levers'!$C$12="Off",'Activity data'!BI69*UDCPPEF*NtoN2O*kgtoGg,'Net zero Activity data'!BI69*UDCPPEF*NtoN2O*kgtoGg)</f>
        <v>13.654209872601252</v>
      </c>
      <c r="AQ988" s="94">
        <f>IF('Net zero activities &amp; levers'!$C$12="Off",'Activity data'!BJ69*UDCPPEF*NtoN2O*kgtoGg,'Net zero Activity data'!BJ69*UDCPPEF*NtoN2O*kgtoGg)</f>
        <v>13.757360143911425</v>
      </c>
      <c r="AR988" s="94">
        <f>IF('Net zero activities &amp; levers'!$C$12="Off",'Activity data'!BK69*UDCPPEF*NtoN2O*kgtoGg,'Net zero Activity data'!BK69*UDCPPEF*NtoN2O*kgtoGg)</f>
        <v>13.864297345399669</v>
      </c>
      <c r="AS988" s="94">
        <f>IF('Net zero activities &amp; levers'!$C$12="Off",'Activity data'!BL69*UDCPPEF*NtoN2O*kgtoGg,'Net zero Activity data'!BL69*UDCPPEF*NtoN2O*kgtoGg)</f>
        <v>13.993153441835565</v>
      </c>
      <c r="AT988" s="94">
        <f>IF('Net zero activities &amp; levers'!$C$12="Off",'Activity data'!BM69*UDCPPEF*NtoN2O*kgtoGg,'Net zero Activity data'!BM69*UDCPPEF*NtoN2O*kgtoGg)</f>
        <v>13.929182848882391</v>
      </c>
      <c r="AU988" s="94">
        <f>IF('Net zero activities &amp; levers'!$C$12="Off",'Activity data'!BN69*UDCPPEF*NtoN2O*kgtoGg,'Net zero Activity data'!BN69*UDCPPEF*NtoN2O*kgtoGg)</f>
        <v>13.832109139005842</v>
      </c>
      <c r="AV988" s="94">
        <f>IF('Net zero activities &amp; levers'!$C$12="Off",'Activity data'!BO69*UDCPPEF*NtoN2O*kgtoGg,'Net zero Activity data'!BO69*UDCPPEF*NtoN2O*kgtoGg)</f>
        <v>13.733939252743578</v>
      </c>
      <c r="AW988" s="94">
        <f>IF('Net zero activities &amp; levers'!$C$12="Off",'Activity data'!BP69*UDCPPEF*NtoN2O*kgtoGg,'Net zero Activity data'!BP69*UDCPPEF*NtoN2O*kgtoGg)</f>
        <v>13.623880580201018</v>
      </c>
      <c r="AY988" s="79"/>
      <c r="AZ988" s="79"/>
    </row>
    <row r="989" spans="1:52" x14ac:dyDescent="0.25">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7.6549101832722553</v>
      </c>
      <c r="T989" s="94">
        <f>IF('Net zero activities &amp; levers'!$C$12="Off",'Activity data'!AM70*UDCPPEF*NtoN2O*kgtoGg,'Net zero Activity data'!AM70*UDCPPEF*NtoN2O*kgtoGg)</f>
        <v>7.8026920890052667</v>
      </c>
      <c r="U989" s="94">
        <f>IF('Net zero activities &amp; levers'!$C$12="Off",'Activity data'!AN70*UDCPPEF*NtoN2O*kgtoGg,'Net zero Activity data'!AN70*UDCPPEF*NtoN2O*kgtoGg)</f>
        <v>7.8796317886265239</v>
      </c>
      <c r="V989" s="94">
        <f>IF('Net zero activities &amp; levers'!$C$12="Off",'Activity data'!AO70*UDCPPEF*NtoN2O*kgtoGg,'Net zero Activity data'!AO70*UDCPPEF*NtoN2O*kgtoGg)</f>
        <v>7.9324790995081385</v>
      </c>
      <c r="W989" s="94">
        <f>IF('Net zero activities &amp; levers'!$C$12="Off",'Activity data'!AP70*UDCPPEF*NtoN2O*kgtoGg,'Net zero Activity data'!AP70*UDCPPEF*NtoN2O*kgtoGg)</f>
        <v>7.9983816692874772</v>
      </c>
      <c r="X989" s="94">
        <f>IF('Net zero activities &amp; levers'!$C$12="Off",'Activity data'!AQ70*UDCPPEF*NtoN2O*kgtoGg,'Net zero Activity data'!AQ70*UDCPPEF*NtoN2O*kgtoGg)</f>
        <v>8.0472610255015624</v>
      </c>
      <c r="Y989" s="94">
        <f>IF('Net zero activities &amp; levers'!$C$12="Off",'Activity data'!AR70*UDCPPEF*NtoN2O*kgtoGg,'Net zero Activity data'!AR70*UDCPPEF*NtoN2O*kgtoGg)</f>
        <v>8.0645841995934582</v>
      </c>
      <c r="Z989" s="94">
        <f>IF('Net zero activities &amp; levers'!$C$12="Off",'Activity data'!AS70*UDCPPEF*NtoN2O*kgtoGg,'Net zero Activity data'!AS70*UDCPPEF*NtoN2O*kgtoGg)</f>
        <v>8.0792302679166319</v>
      </c>
      <c r="AA989" s="94">
        <f>IF('Net zero activities &amp; levers'!$C$12="Off",'Activity data'!AT70*UDCPPEF*NtoN2O*kgtoGg,'Net zero Activity data'!AT70*UDCPPEF*NtoN2O*kgtoGg)</f>
        <v>8.0967071914089424</v>
      </c>
      <c r="AB989" s="94">
        <f>IF('Net zero activities &amp; levers'!$C$12="Off",'Activity data'!AU70*UDCPPEF*NtoN2O*kgtoGg,'Net zero Activity data'!AU70*UDCPPEF*NtoN2O*kgtoGg)</f>
        <v>8.1735157037565607</v>
      </c>
      <c r="AC989" s="94">
        <f>IF('Net zero activities &amp; levers'!$C$12="Off",'Activity data'!AV70*UDCPPEF*NtoN2O*kgtoGg,'Net zero Activity data'!AV70*UDCPPEF*NtoN2O*kgtoGg)</f>
        <v>8.2193012565170616</v>
      </c>
      <c r="AD989" s="94">
        <f>IF('Net zero activities &amp; levers'!$C$12="Off",'Activity data'!AW70*UDCPPEF*NtoN2O*kgtoGg,'Net zero Activity data'!AW70*UDCPPEF*NtoN2O*kgtoGg)</f>
        <v>8.2336141340901765</v>
      </c>
      <c r="AE989" s="94">
        <f>IF('Net zero activities &amp; levers'!$C$12="Off",'Activity data'!AX70*UDCPPEF*NtoN2O*kgtoGg,'Net zero Activity data'!AX70*UDCPPEF*NtoN2O*kgtoGg)</f>
        <v>8.2516282223768176</v>
      </c>
      <c r="AF989" s="94">
        <f>IF('Net zero activities &amp; levers'!$C$12="Off",'Activity data'!AY70*UDCPPEF*NtoN2O*kgtoGg,'Net zero Activity data'!AY70*UDCPPEF*NtoN2O*kgtoGg)</f>
        <v>8.3071654104932886</v>
      </c>
      <c r="AG989" s="94">
        <f>IF('Net zero activities &amp; levers'!$C$12="Off",'Activity data'!AZ70*UDCPPEF*NtoN2O*kgtoGg,'Net zero Activity data'!AZ70*UDCPPEF*NtoN2O*kgtoGg)</f>
        <v>8.3762312201553328</v>
      </c>
      <c r="AH989" s="94">
        <f>IF('Net zero activities &amp; levers'!$C$12="Off",'Activity data'!BA70*UDCPPEF*NtoN2O*kgtoGg,'Net zero Activity data'!BA70*UDCPPEF*NtoN2O*kgtoGg)</f>
        <v>8.3742531611175117</v>
      </c>
      <c r="AI989" s="94">
        <f>IF('Net zero activities &amp; levers'!$C$12="Off",'Activity data'!BB70*UDCPPEF*NtoN2O*kgtoGg,'Net zero Activity data'!BB70*UDCPPEF*NtoN2O*kgtoGg)</f>
        <v>8.3661902531816263</v>
      </c>
      <c r="AJ989" s="94">
        <f>IF('Net zero activities &amp; levers'!$C$12="Off",'Activity data'!BC70*UDCPPEF*NtoN2O*kgtoGg,'Net zero Activity data'!BC70*UDCPPEF*NtoN2O*kgtoGg)</f>
        <v>8.3735513278758322</v>
      </c>
      <c r="AK989" s="94">
        <f>IF('Net zero activities &amp; levers'!$C$12="Off",'Activity data'!BD70*UDCPPEF*NtoN2O*kgtoGg,'Net zero Activity data'!BD70*UDCPPEF*NtoN2O*kgtoGg)</f>
        <v>8.3724437404774044</v>
      </c>
      <c r="AL989" s="94">
        <f>IF('Net zero activities &amp; levers'!$C$12="Off",'Activity data'!BE70*UDCPPEF*NtoN2O*kgtoGg,'Net zero Activity data'!BE70*UDCPPEF*NtoN2O*kgtoGg)</f>
        <v>8.386823805982786</v>
      </c>
      <c r="AM989" s="94">
        <f>IF('Net zero activities &amp; levers'!$C$12="Off",'Activity data'!BF70*UDCPPEF*NtoN2O*kgtoGg,'Net zero Activity data'!BF70*UDCPPEF*NtoN2O*kgtoGg)</f>
        <v>8.3866790487185483</v>
      </c>
      <c r="AN989" s="94">
        <f>IF('Net zero activities &amp; levers'!$C$12="Off",'Activity data'!BG70*UDCPPEF*NtoN2O*kgtoGg,'Net zero Activity data'!BG70*UDCPPEF*NtoN2O*kgtoGg)</f>
        <v>8.4562440621941786</v>
      </c>
      <c r="AO989" s="94">
        <f>IF('Net zero activities &amp; levers'!$C$12="Off",'Activity data'!BH70*UDCPPEF*NtoN2O*kgtoGg,'Net zero Activity data'!BH70*UDCPPEF*NtoN2O*kgtoGg)</f>
        <v>8.5213000126329614</v>
      </c>
      <c r="AP989" s="94">
        <f>IF('Net zero activities &amp; levers'!$C$12="Off",'Activity data'!BI70*UDCPPEF*NtoN2O*kgtoGg,'Net zero Activity data'!BI70*UDCPPEF*NtoN2O*kgtoGg)</f>
        <v>8.5857781981950971</v>
      </c>
      <c r="AQ989" s="94">
        <f>IF('Net zero activities &amp; levers'!$C$12="Off",'Activity data'!BJ70*UDCPPEF*NtoN2O*kgtoGg,'Net zero Activity data'!BJ70*UDCPPEF*NtoN2O*kgtoGg)</f>
        <v>8.6506391721229878</v>
      </c>
      <c r="AR989" s="94">
        <f>IF('Net zero activities &amp; levers'!$C$12="Off",'Activity data'!BK70*UDCPPEF*NtoN2O*kgtoGg,'Net zero Activity data'!BK70*UDCPPEF*NtoN2O*kgtoGg)</f>
        <v>8.7178813708060563</v>
      </c>
      <c r="AS989" s="94">
        <f>IF('Net zero activities &amp; levers'!$C$12="Off",'Activity data'!BL70*UDCPPEF*NtoN2O*kgtoGg,'Net zero Activity data'!BL70*UDCPPEF*NtoN2O*kgtoGg)</f>
        <v>8.7989061883389912</v>
      </c>
      <c r="AT989" s="94">
        <f>IF('Net zero activities &amp; levers'!$C$12="Off",'Activity data'!BM70*UDCPPEF*NtoN2O*kgtoGg,'Net zero Activity data'!BM70*UDCPPEF*NtoN2O*kgtoGg)</f>
        <v>8.7586814278125598</v>
      </c>
      <c r="AU989" s="94">
        <f>IF('Net zero activities &amp; levers'!$C$12="Off",'Activity data'!BN70*UDCPPEF*NtoN2O*kgtoGg,'Net zero Activity data'!BN70*UDCPPEF*NtoN2O*kgtoGg)</f>
        <v>8.6976414006229668</v>
      </c>
      <c r="AV989" s="94">
        <f>IF('Net zero activities &amp; levers'!$C$12="Off",'Activity data'!BO70*UDCPPEF*NtoN2O*kgtoGg,'Net zero Activity data'!BO70*UDCPPEF*NtoN2O*kgtoGg)</f>
        <v>8.6359120968365133</v>
      </c>
      <c r="AW989" s="94">
        <f>IF('Net zero activities &amp; levers'!$C$12="Off",'Activity data'!BP70*UDCPPEF*NtoN2O*kgtoGg,'Net zero Activity data'!BP70*UDCPPEF*NtoN2O*kgtoGg)</f>
        <v>8.5667071146328624</v>
      </c>
      <c r="AY989" s="79"/>
      <c r="AZ989" s="79"/>
    </row>
    <row r="990" spans="1:52" x14ac:dyDescent="0.25">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5">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5.8008217784478351</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5.8114574843873843</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5.9128780423665965</v>
      </c>
      <c r="T991" s="94">
        <f>IF('Net zero activities &amp; levers'!$C$12="Off",'Activity data'!AM72*UDSOEF*NtoN2O*kgtoGg,IF('Net zero activities &amp; levers'!$C$12="PB",'Activity data'!AM72*UDSOEF*NtoN2O*kgtoGg,IF('Net zero activities &amp; levers'!$C$12="MS",'Net zero Activity data'!AM72*UDSOEF*NtoN2O*kgtoGg,"ERROR")))</f>
        <v>5.9383116762338153</v>
      </c>
      <c r="U991" s="94">
        <f>IF('Net zero activities &amp; levers'!$C$12="Off",'Activity data'!AN72*UDSOEF*NtoN2O*kgtoGg,IF('Net zero activities &amp; levers'!$C$12="PB",'Activity data'!AN72*UDSOEF*NtoN2O*kgtoGg,IF('Net zero activities &amp; levers'!$C$12="MS",'Net zero Activity data'!AN72*UDSOEF*NtoN2O*kgtoGg,"ERROR")))</f>
        <v>5.9664593634532892</v>
      </c>
      <c r="V991" s="94">
        <f>IF('Net zero activities &amp; levers'!$C$12="Off",'Activity data'!AO72*UDSOEF*NtoN2O*kgtoGg,IF('Net zero activities &amp; levers'!$C$12="PB",'Activity data'!AO72*UDSOEF*NtoN2O*kgtoGg,IF('Net zero activities &amp; levers'!$C$12="MS",'Net zero Activity data'!AO72*UDSOEF*NtoN2O*kgtoGg,"ERROR")))</f>
        <v>5.9959940014164417</v>
      </c>
      <c r="W991" s="94">
        <f>IF('Net zero activities &amp; levers'!$C$12="Off",'Activity data'!AP72*UDSOEF*NtoN2O*kgtoGg,IF('Net zero activities &amp; levers'!$C$12="PB",'Activity data'!AP72*UDSOEF*NtoN2O*kgtoGg,IF('Net zero activities &amp; levers'!$C$12="MS",'Net zero Activity data'!AP72*UDSOEF*NtoN2O*kgtoGg,"ERROR")))</f>
        <v>6.0271967442769121</v>
      </c>
      <c r="X991" s="94">
        <f>IF('Net zero activities &amp; levers'!$C$12="Off",'Activity data'!AQ72*UDSOEF*NtoN2O*kgtoGg,IF('Net zero activities &amp; levers'!$C$12="PB",'Activity data'!AQ72*UDSOEF*NtoN2O*kgtoGg,IF('Net zero activities &amp; levers'!$C$12="MS",'Net zero Activity data'!AQ72*UDSOEF*NtoN2O*kgtoGg,"ERROR")))</f>
        <v>6.0598714027568201</v>
      </c>
      <c r="Y991" s="94">
        <f>IF('Net zero activities &amp; levers'!$C$12="Off",'Activity data'!AR72*UDSOEF*NtoN2O*kgtoGg,IF('Net zero activities &amp; levers'!$C$12="PB",'Activity data'!AR72*UDSOEF*NtoN2O*kgtoGg,IF('Net zero activities &amp; levers'!$C$12="MS",'Net zero Activity data'!AR72*UDSOEF*NtoN2O*kgtoGg,"ERROR")))</f>
        <v>6.0901419139128459</v>
      </c>
      <c r="Z991" s="94">
        <f>IF('Net zero activities &amp; levers'!$C$12="Off",'Activity data'!AS72*UDSOEF*NtoN2O*kgtoGg,IF('Net zero activities &amp; levers'!$C$12="PB",'Activity data'!AS72*UDSOEF*NtoN2O*kgtoGg,IF('Net zero activities &amp; levers'!$C$12="MS",'Net zero Activity data'!AS72*UDSOEF*NtoN2O*kgtoGg,"ERROR")))</f>
        <v>6.1179859477606087</v>
      </c>
      <c r="AA991" s="94">
        <f>IF('Net zero activities &amp; levers'!$C$12="Off",'Activity data'!AT72*UDSOEF*NtoN2O*kgtoGg,IF('Net zero activities &amp; levers'!$C$12="PB",'Activity data'!AT72*UDSOEF*NtoN2O*kgtoGg,IF('Net zero activities &amp; levers'!$C$12="MS",'Net zero Activity data'!AT72*UDSOEF*NtoN2O*kgtoGg,"ERROR")))</f>
        <v>6.1432830778938916</v>
      </c>
      <c r="AB991" s="94">
        <f>IF('Net zero activities &amp; levers'!$C$12="Off",'Activity data'!AU72*UDSOEF*NtoN2O*kgtoGg,IF('Net zero activities &amp; levers'!$C$12="PB",'Activity data'!AU72*UDSOEF*NtoN2O*kgtoGg,IF('Net zero activities &amp; levers'!$C$12="MS",'Net zero Activity data'!AU72*UDSOEF*NtoN2O*kgtoGg,"ERROR")))</f>
        <v>6.1661829823508389</v>
      </c>
      <c r="AC991" s="94">
        <f>IF('Net zero activities &amp; levers'!$C$12="Off",'Activity data'!AV72*UDSOEF*NtoN2O*kgtoGg,IF('Net zero activities &amp; levers'!$C$12="PB",'Activity data'!AV72*UDSOEF*NtoN2O*kgtoGg,IF('Net zero activities &amp; levers'!$C$12="MS",'Net zero Activity data'!AV72*UDSOEF*NtoN2O*kgtoGg,"ERROR")))</f>
        <v>6.1861080746554826</v>
      </c>
      <c r="AD991" s="94">
        <f>IF('Net zero activities &amp; levers'!$C$12="Off",'Activity data'!AW72*UDSOEF*NtoN2O*kgtoGg,IF('Net zero activities &amp; levers'!$C$12="PB",'Activity data'!AW72*UDSOEF*NtoN2O*kgtoGg,IF('Net zero activities &amp; levers'!$C$12="MS",'Net zero Activity data'!AW72*UDSOEF*NtoN2O*kgtoGg,"ERROR")))</f>
        <v>6.2058098503103007</v>
      </c>
      <c r="AE991" s="94">
        <f>IF('Net zero activities &amp; levers'!$C$12="Off",'Activity data'!AX72*UDSOEF*NtoN2O*kgtoGg,IF('Net zero activities &amp; levers'!$C$12="PB",'Activity data'!AX72*UDSOEF*NtoN2O*kgtoGg,IF('Net zero activities &amp; levers'!$C$12="MS",'Net zero Activity data'!AX72*UDSOEF*NtoN2O*kgtoGg,"ERROR")))</f>
        <v>6.22506889190982</v>
      </c>
      <c r="AF991" s="94">
        <f>IF('Net zero activities &amp; levers'!$C$12="Off",'Activity data'!AY72*UDSOEF*NtoN2O*kgtoGg,IF('Net zero activities &amp; levers'!$C$12="PB",'Activity data'!AY72*UDSOEF*NtoN2O*kgtoGg,IF('Net zero activities &amp; levers'!$C$12="MS",'Net zero Activity data'!AY72*UDSOEF*NtoN2O*kgtoGg,"ERROR")))</f>
        <v>6.2440179308909611</v>
      </c>
      <c r="AG991" s="94">
        <f>IF('Net zero activities &amp; levers'!$C$12="Off",'Activity data'!AZ72*UDSOEF*NtoN2O*kgtoGg,IF('Net zero activities &amp; levers'!$C$12="PB",'Activity data'!AZ72*UDSOEF*NtoN2O*kgtoGg,IF('Net zero activities &amp; levers'!$C$12="MS",'Net zero Activity data'!AZ72*UDSOEF*NtoN2O*kgtoGg,"ERROR")))</f>
        <v>6.2624848882117874</v>
      </c>
      <c r="AH991" s="94">
        <f>IF('Net zero activities &amp; levers'!$C$12="Off",'Activity data'!BA72*UDSOEF*NtoN2O*kgtoGg,IF('Net zero activities &amp; levers'!$C$12="PB",'Activity data'!BA72*UDSOEF*NtoN2O*kgtoGg,IF('Net zero activities &amp; levers'!$C$12="MS",'Net zero Activity data'!BA72*UDSOEF*NtoN2O*kgtoGg,"ERROR")))</f>
        <v>6.2799392318763783</v>
      </c>
      <c r="AI991" s="94">
        <f>IF('Net zero activities &amp; levers'!$C$12="Off",'Activity data'!BB72*UDSOEF*NtoN2O*kgtoGg,IF('Net zero activities &amp; levers'!$C$12="PB",'Activity data'!BB72*UDSOEF*NtoN2O*kgtoGg,IF('Net zero activities &amp; levers'!$C$12="MS",'Net zero Activity data'!BB72*UDSOEF*NtoN2O*kgtoGg,"ERROR")))</f>
        <v>6.2969979873553781</v>
      </c>
      <c r="AJ991" s="94">
        <f>IF('Net zero activities &amp; levers'!$C$12="Off",'Activity data'!BC72*UDSOEF*NtoN2O*kgtoGg,IF('Net zero activities &amp; levers'!$C$12="PB",'Activity data'!BC72*UDSOEF*NtoN2O*kgtoGg,IF('Net zero activities &amp; levers'!$C$12="MS",'Net zero Activity data'!BC72*UDSOEF*NtoN2O*kgtoGg,"ERROR")))</f>
        <v>6.3137501449278091</v>
      </c>
      <c r="AK991" s="94">
        <f>IF('Net zero activities &amp; levers'!$C$12="Off",'Activity data'!BD72*UDSOEF*NtoN2O*kgtoGg,IF('Net zero activities &amp; levers'!$C$12="PB",'Activity data'!BD72*UDSOEF*NtoN2O*kgtoGg,IF('Net zero activities &amp; levers'!$C$12="MS",'Net zero Activity data'!BD72*UDSOEF*NtoN2O*kgtoGg,"ERROR")))</f>
        <v>6.3300179377157644</v>
      </c>
      <c r="AL991" s="94">
        <f>IF('Net zero activities &amp; levers'!$C$12="Off",'Activity data'!BE72*UDSOEF*NtoN2O*kgtoGg,IF('Net zero activities &amp; levers'!$C$12="PB",'Activity data'!BE72*UDSOEF*NtoN2O*kgtoGg,IF('Net zero activities &amp; levers'!$C$12="MS",'Net zero Activity data'!BE72*UDSOEF*NtoN2O*kgtoGg,"ERROR")))</f>
        <v>6.3459155563802536</v>
      </c>
      <c r="AM991" s="94">
        <f>IF('Net zero activities &amp; levers'!$C$12="Off",'Activity data'!BF72*UDSOEF*NtoN2O*kgtoGg,IF('Net zero activities &amp; levers'!$C$12="PB",'Activity data'!BF72*UDSOEF*NtoN2O*kgtoGg,IF('Net zero activities &amp; levers'!$C$12="MS",'Net zero Activity data'!BF72*UDSOEF*NtoN2O*kgtoGg,"ERROR")))</f>
        <v>6.3612224174433143</v>
      </c>
      <c r="AN991" s="94">
        <f>IF('Net zero activities &amp; levers'!$C$12="Off",'Activity data'!BG72*UDSOEF*NtoN2O*kgtoGg,IF('Net zero activities &amp; levers'!$C$12="PB",'Activity data'!BG72*UDSOEF*NtoN2O*kgtoGg,IF('Net zero activities &amp; levers'!$C$12="MS",'Net zero Activity data'!BG72*UDSOEF*NtoN2O*kgtoGg,"ERROR")))</f>
        <v>6.3762654278717958</v>
      </c>
      <c r="AO991" s="94">
        <f>IF('Net zero activities &amp; levers'!$C$12="Off",'Activity data'!BH72*UDSOEF*NtoN2O*kgtoGg,IF('Net zero activities &amp; levers'!$C$12="PB",'Activity data'!BH72*UDSOEF*NtoN2O*kgtoGg,IF('Net zero activities &amp; levers'!$C$12="MS",'Net zero Activity data'!BH72*UDSOEF*NtoN2O*kgtoGg,"ERROR")))</f>
        <v>6.3908026499837245</v>
      </c>
      <c r="AP991" s="94">
        <f>IF('Net zero activities &amp; levers'!$C$12="Off",'Activity data'!BI72*UDSOEF*NtoN2O*kgtoGg,IF('Net zero activities &amp; levers'!$C$12="PB",'Activity data'!BI72*UDSOEF*NtoN2O*kgtoGg,IF('Net zero activities &amp; levers'!$C$12="MS",'Net zero Activity data'!BI72*UDSOEF*NtoN2O*kgtoGg,"ERROR")))</f>
        <v>6.4048324413674225</v>
      </c>
      <c r="AQ991" s="94">
        <f>IF('Net zero activities &amp; levers'!$C$12="Off",'Activity data'!BJ72*UDSOEF*NtoN2O*kgtoGg,IF('Net zero activities &amp; levers'!$C$12="PB",'Activity data'!BJ72*UDSOEF*NtoN2O*kgtoGg,IF('Net zero activities &amp; levers'!$C$12="MS",'Net zero Activity data'!BJ72*UDSOEF*NtoN2O*kgtoGg,"ERROR")))</f>
        <v>6.418335804322461</v>
      </c>
      <c r="AR991" s="94">
        <f>IF('Net zero activities &amp; levers'!$C$12="Off",'Activity data'!BK72*UDSOEF*NtoN2O*kgtoGg,IF('Net zero activities &amp; levers'!$C$12="PB",'Activity data'!BK72*UDSOEF*NtoN2O*kgtoGg,IF('Net zero activities &amp; levers'!$C$12="MS",'Net zero Activity data'!BK72*UDSOEF*NtoN2O*kgtoGg,"ERROR")))</f>
        <v>6.4313032654209916</v>
      </c>
      <c r="AS991" s="94">
        <f>IF('Net zero activities &amp; levers'!$C$12="Off",'Activity data'!BL72*UDSOEF*NtoN2O*kgtoGg,IF('Net zero activities &amp; levers'!$C$12="PB",'Activity data'!BL72*UDSOEF*NtoN2O*kgtoGg,IF('Net zero activities &amp; levers'!$C$12="MS",'Net zero Activity data'!BL72*UDSOEF*NtoN2O*kgtoGg,"ERROR")))</f>
        <v>6.4438909857178137</v>
      </c>
      <c r="AT991" s="94">
        <f>IF('Net zero activities &amp; levers'!$C$12="Off",'Activity data'!BM72*UDSOEF*NtoN2O*kgtoGg,IF('Net zero activities &amp; levers'!$C$12="PB",'Activity data'!BM72*UDSOEF*NtoN2O*kgtoGg,IF('Net zero activities &amp; levers'!$C$12="MS",'Net zero Activity data'!BM72*UDSOEF*NtoN2O*kgtoGg,"ERROR")))</f>
        <v>6.4550653683366059</v>
      </c>
      <c r="AU991" s="94">
        <f>IF('Net zero activities &amp; levers'!$C$12="Off",'Activity data'!BN72*UDSOEF*NtoN2O*kgtoGg,IF('Net zero activities &amp; levers'!$C$12="PB",'Activity data'!BN72*UDSOEF*NtoN2O*kgtoGg,IF('Net zero activities &amp; levers'!$C$12="MS",'Net zero Activity data'!BN72*UDSOEF*NtoN2O*kgtoGg,"ERROR")))</f>
        <v>6.4655223573406557</v>
      </c>
      <c r="AV991" s="94">
        <f>IF('Net zero activities &amp; levers'!$C$12="Off",'Activity data'!BO72*UDSOEF*NtoN2O*kgtoGg,IF('Net zero activities &amp; levers'!$C$12="PB",'Activity data'!BO72*UDSOEF*NtoN2O*kgtoGg,IF('Net zero activities &amp; levers'!$C$12="MS",'Net zero Activity data'!BO72*UDSOEF*NtoN2O*kgtoGg,"ERROR")))</f>
        <v>6.4753904877648747</v>
      </c>
      <c r="AW991" s="94">
        <f>IF('Net zero activities &amp; levers'!$C$12="Off",'Activity data'!BP72*UDSOEF*NtoN2O*kgtoGg,IF('Net zero activities &amp; levers'!$C$12="PB",'Activity data'!BP72*UDSOEF*NtoN2O*kgtoGg,IF('Net zero activities &amp; levers'!$C$12="MS",'Net zero Activity data'!BP72*UDSOEF*NtoN2O*kgtoGg,"ERROR")))</f>
        <v>6.4845957978006945</v>
      </c>
      <c r="AY991" s="79"/>
      <c r="AZ991" s="79"/>
    </row>
    <row r="992" spans="1:52" x14ac:dyDescent="0.25">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0.64754299084306621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0.66005177857211672</v>
      </c>
      <c r="T992" s="94">
        <f>IF('Net zero activities &amp; levers'!$C$12="Off",'Activity data'!AM73*UDSOEF*NtoN2O*kgtoGg,IF('Net zero activities &amp; levers'!$C$12="PB",'Activity data'!AM73*UDSOEF*NtoN2O*kgtoGg,IF('Net zero activities &amp; levers'!$C$12="MS",'Net zero Activity data'!AM73*UDSOEF*NtoN2O*kgtoGg,"ERROR")))</f>
        <v>0.6628909230884289</v>
      </c>
      <c r="U992" s="94">
        <f>IF('Net zero activities &amp; levers'!$C$12="Off",'Activity data'!AN73*UDSOEF*NtoN2O*kgtoGg,IF('Net zero activities &amp; levers'!$C$12="PB",'Activity data'!AN73*UDSOEF*NtoN2O*kgtoGg,IF('Net zero activities &amp; levers'!$C$12="MS",'Net zero Activity data'!AN73*UDSOEF*NtoN2O*kgtoGg,"ERROR")))</f>
        <v>0.66603303609647413</v>
      </c>
      <c r="V992" s="94">
        <f>IF('Net zero activities &amp; levers'!$C$12="Off",'Activity data'!AO73*UDSOEF*NtoN2O*kgtoGg,IF('Net zero activities &amp; levers'!$C$12="PB",'Activity data'!AO73*UDSOEF*NtoN2O*kgtoGg,IF('Net zero activities &amp; levers'!$C$12="MS",'Net zero Activity data'!AO73*UDSOEF*NtoN2O*kgtoGg,"ERROR")))</f>
        <v>0.6693299737598899</v>
      </c>
      <c r="W992" s="94">
        <f>IF('Net zero activities &amp; levers'!$C$12="Off",'Activity data'!AP73*UDSOEF*NtoN2O*kgtoGg,IF('Net zero activities &amp; levers'!$C$12="PB",'Activity data'!AP73*UDSOEF*NtoN2O*kgtoGg,IF('Net zero activities &amp; levers'!$C$12="MS",'Net zero Activity data'!AP73*UDSOEF*NtoN2O*kgtoGg,"ERROR")))</f>
        <v>0.67281312118383685</v>
      </c>
      <c r="X992" s="94">
        <f>IF('Net zero activities &amp; levers'!$C$12="Off",'Activity data'!AQ73*UDSOEF*NtoN2O*kgtoGg,IF('Net zero activities &amp; levers'!$C$12="PB",'Activity data'!AQ73*UDSOEF*NtoN2O*kgtoGg,IF('Net zero activities &amp; levers'!$C$12="MS",'Net zero Activity data'!AQ73*UDSOEF*NtoN2O*kgtoGg,"ERROR")))</f>
        <v>0.67646057785203972</v>
      </c>
      <c r="Y992" s="94">
        <f>IF('Net zero activities &amp; levers'!$C$12="Off",'Activity data'!AR73*UDSOEF*NtoN2O*kgtoGg,IF('Net zero activities &amp; levers'!$C$12="PB",'Activity data'!AR73*UDSOEF*NtoN2O*kgtoGg,IF('Net zero activities &amp; levers'!$C$12="MS",'Net zero Activity data'!AR73*UDSOEF*NtoN2O*kgtoGg,"ERROR")))</f>
        <v>0.67983966069184465</v>
      </c>
      <c r="Z992" s="94">
        <f>IF('Net zero activities &amp; levers'!$C$12="Off",'Activity data'!AS73*UDSOEF*NtoN2O*kgtoGg,IF('Net zero activities &amp; levers'!$C$12="PB",'Activity data'!AS73*UDSOEF*NtoN2O*kgtoGg,IF('Net zero activities &amp; levers'!$C$12="MS",'Net zero Activity data'!AS73*UDSOEF*NtoN2O*kgtoGg,"ERROR")))</f>
        <v>0.68294787701766024</v>
      </c>
      <c r="AA992" s="94">
        <f>IF('Net zero activities &amp; levers'!$C$12="Off",'Activity data'!AT73*UDSOEF*NtoN2O*kgtoGg,IF('Net zero activities &amp; levers'!$C$12="PB",'Activity data'!AT73*UDSOEF*NtoN2O*kgtoGg,IF('Net zero activities &amp; levers'!$C$12="MS",'Net zero Activity data'!AT73*UDSOEF*NtoN2O*kgtoGg,"ERROR")))</f>
        <v>0.68577178368673131</v>
      </c>
      <c r="AB992" s="94">
        <f>IF('Net zero activities &amp; levers'!$C$12="Off",'Activity data'!AU73*UDSOEF*NtoN2O*kgtoGg,IF('Net zero activities &amp; levers'!$C$12="PB",'Activity data'!AU73*UDSOEF*NtoN2O*kgtoGg,IF('Net zero activities &amp; levers'!$C$12="MS",'Net zero Activity data'!AU73*UDSOEF*NtoN2O*kgtoGg,"ERROR")))</f>
        <v>0.68832808918764599</v>
      </c>
      <c r="AC992" s="94">
        <f>IF('Net zero activities &amp; levers'!$C$12="Off",'Activity data'!AV73*UDSOEF*NtoN2O*kgtoGg,IF('Net zero activities &amp; levers'!$C$12="PB",'Activity data'!AV73*UDSOEF*NtoN2O*kgtoGg,IF('Net zero activities &amp; levers'!$C$12="MS",'Net zero Activity data'!AV73*UDSOEF*NtoN2O*kgtoGg,"ERROR")))</f>
        <v>0.69055231781533977</v>
      </c>
      <c r="AD992" s="94">
        <f>IF('Net zero activities &amp; levers'!$C$12="Off",'Activity data'!AW73*UDSOEF*NtoN2O*kgtoGg,IF('Net zero activities &amp; levers'!$C$12="PB",'Activity data'!AW73*UDSOEF*NtoN2O*kgtoGg,IF('Net zero activities &amp; levers'!$C$12="MS",'Net zero Activity data'!AW73*UDSOEF*NtoN2O*kgtoGg,"ERROR")))</f>
        <v>0.69275161771106142</v>
      </c>
      <c r="AE992" s="94">
        <f>IF('Net zero activities &amp; levers'!$C$12="Off",'Activity data'!AX73*UDSOEF*NtoN2O*kgtoGg,IF('Net zero activities &amp; levers'!$C$12="PB",'Activity data'!AX73*UDSOEF*NtoN2O*kgtoGg,IF('Net zero activities &amp; levers'!$C$12="MS",'Net zero Activity data'!AX73*UDSOEF*NtoN2O*kgtoGg,"ERROR")))</f>
        <v>0.6949014954136411</v>
      </c>
      <c r="AF992" s="94">
        <f>IF('Net zero activities &amp; levers'!$C$12="Off",'Activity data'!AY73*UDSOEF*NtoN2O*kgtoGg,IF('Net zero activities &amp; levers'!$C$12="PB",'Activity data'!AY73*UDSOEF*NtoN2O*kgtoGg,IF('Net zero activities &amp; levers'!$C$12="MS",'Net zero Activity data'!AY73*UDSOEF*NtoN2O*kgtoGg,"ERROR")))</f>
        <v>0.69701676767058907</v>
      </c>
      <c r="AG992" s="94">
        <f>IF('Net zero activities &amp; levers'!$C$12="Off",'Activity data'!AZ73*UDSOEF*NtoN2O*kgtoGg,IF('Net zero activities &amp; levers'!$C$12="PB",'Activity data'!AZ73*UDSOEF*NtoN2O*kgtoGg,IF('Net zero activities &amp; levers'!$C$12="MS",'Net zero Activity data'!AZ73*UDSOEF*NtoN2O*kgtoGg,"ERROR")))</f>
        <v>0.69907822537986175</v>
      </c>
      <c r="AH992" s="94">
        <f>IF('Net zero activities &amp; levers'!$C$12="Off",'Activity data'!BA73*UDSOEF*NtoN2O*kgtoGg,IF('Net zero activities &amp; levers'!$C$12="PB",'Activity data'!BA73*UDSOEF*NtoN2O*kgtoGg,IF('Net zero activities &amp; levers'!$C$12="MS",'Net zero Activity data'!BA73*UDSOEF*NtoN2O*kgtoGg,"ERROR")))</f>
        <v>0.70102664550574212</v>
      </c>
      <c r="AI992" s="94">
        <f>IF('Net zero activities &amp; levers'!$C$12="Off",'Activity data'!BB73*UDSOEF*NtoN2O*kgtoGg,IF('Net zero activities &amp; levers'!$C$12="PB",'Activity data'!BB73*UDSOEF*NtoN2O*kgtoGg,IF('Net zero activities &amp; levers'!$C$12="MS",'Net zero Activity data'!BB73*UDSOEF*NtoN2O*kgtoGg,"ERROR")))</f>
        <v>0.70293090630961197</v>
      </c>
      <c r="AJ992" s="94">
        <f>IF('Net zero activities &amp; levers'!$C$12="Off",'Activity data'!BC73*UDSOEF*NtoN2O*kgtoGg,IF('Net zero activities &amp; levers'!$C$12="PB",'Activity data'!BC73*UDSOEF*NtoN2O*kgtoGg,IF('Net zero activities &amp; levers'!$C$12="MS",'Net zero Activity data'!BC73*UDSOEF*NtoN2O*kgtoGg,"ERROR")))</f>
        <v>0.70480094173421826</v>
      </c>
      <c r="AK992" s="94">
        <f>IF('Net zero activities &amp; levers'!$C$12="Off",'Activity data'!BD73*UDSOEF*NtoN2O*kgtoGg,IF('Net zero activities &amp; levers'!$C$12="PB",'Activity data'!BD73*UDSOEF*NtoN2O*kgtoGg,IF('Net zero activities &amp; levers'!$C$12="MS",'Net zero Activity data'!BD73*UDSOEF*NtoN2O*kgtoGg,"ERROR")))</f>
        <v>0.70661690774707997</v>
      </c>
      <c r="AL992" s="94">
        <f>IF('Net zero activities &amp; levers'!$C$12="Off",'Activity data'!BE73*UDSOEF*NtoN2O*kgtoGg,IF('Net zero activities &amp; levers'!$C$12="PB",'Activity data'!BE73*UDSOEF*NtoN2O*kgtoGg,IF('Net zero activities &amp; levers'!$C$12="MS",'Net zero Activity data'!BE73*UDSOEF*NtoN2O*kgtoGg,"ERROR")))</f>
        <v>0.70839155139766286</v>
      </c>
      <c r="AM992" s="94">
        <f>IF('Net zero activities &amp; levers'!$C$12="Off",'Activity data'!BF73*UDSOEF*NtoN2O*kgtoGg,IF('Net zero activities &amp; levers'!$C$12="PB",'Activity data'!BF73*UDSOEF*NtoN2O*kgtoGg,IF('Net zero activities &amp; levers'!$C$12="MS",'Net zero Activity data'!BF73*UDSOEF*NtoN2O*kgtoGg,"ERROR")))</f>
        <v>0.71010024905667724</v>
      </c>
      <c r="AN992" s="94">
        <f>IF('Net zero activities &amp; levers'!$C$12="Off",'Activity data'!BG73*UDSOEF*NtoN2O*kgtoGg,IF('Net zero activities &amp; levers'!$C$12="PB",'Activity data'!BG73*UDSOEF*NtoN2O*kgtoGg,IF('Net zero activities &amp; levers'!$C$12="MS",'Net zero Activity data'!BG73*UDSOEF*NtoN2O*kgtoGg,"ERROR")))</f>
        <v>0.71177949319417733</v>
      </c>
      <c r="AO992" s="94">
        <f>IF('Net zero activities &amp; levers'!$C$12="Off",'Activity data'!BH73*UDSOEF*NtoN2O*kgtoGg,IF('Net zero activities &amp; levers'!$C$12="PB",'Activity data'!BH73*UDSOEF*NtoN2O*kgtoGg,IF('Net zero activities &amp; levers'!$C$12="MS",'Net zero Activity data'!BH73*UDSOEF*NtoN2O*kgtoGg,"ERROR")))</f>
        <v>0.71340227642118192</v>
      </c>
      <c r="AP992" s="94">
        <f>IF('Net zero activities &amp; levers'!$C$12="Off",'Activity data'!BI73*UDSOEF*NtoN2O*kgtoGg,IF('Net zero activities &amp; levers'!$C$12="PB",'Activity data'!BI73*UDSOEF*NtoN2O*kgtoGg,IF('Net zero activities &amp; levers'!$C$12="MS",'Net zero Activity data'!BI73*UDSOEF*NtoN2O*kgtoGg,"ERROR")))</f>
        <v>0.71496841539605238</v>
      </c>
      <c r="AQ992" s="94">
        <f>IF('Net zero activities &amp; levers'!$C$12="Off",'Activity data'!BJ73*UDSOEF*NtoN2O*kgtoGg,IF('Net zero activities &amp; levers'!$C$12="PB",'Activity data'!BJ73*UDSOEF*NtoN2O*kgtoGg,IF('Net zero activities &amp; levers'!$C$12="MS",'Net zero Activity data'!BJ73*UDSOEF*NtoN2O*kgtoGg,"ERROR")))</f>
        <v>0.71647578941447732</v>
      </c>
      <c r="AR992" s="94">
        <f>IF('Net zero activities &amp; levers'!$C$12="Off",'Activity data'!BK73*UDSOEF*NtoN2O*kgtoGg,IF('Net zero activities &amp; levers'!$C$12="PB",'Activity data'!BK73*UDSOEF*NtoN2O*kgtoGg,IF('Net zero activities &amp; levers'!$C$12="MS",'Net zero Activity data'!BK73*UDSOEF*NtoN2O*kgtoGg,"ERROR")))</f>
        <v>0.71792334096218746</v>
      </c>
      <c r="AS992" s="94">
        <f>IF('Net zero activities &amp; levers'!$C$12="Off",'Activity data'!BL73*UDSOEF*NtoN2O*kgtoGg,IF('Net zero activities &amp; levers'!$C$12="PB",'Activity data'!BL73*UDSOEF*NtoN2O*kgtoGg,IF('Net zero activities &amp; levers'!$C$12="MS",'Net zero Activity data'!BL73*UDSOEF*NtoN2O*kgtoGg,"ERROR")))</f>
        <v>0.71932850222385303</v>
      </c>
      <c r="AT992" s="94">
        <f>IF('Net zero activities &amp; levers'!$C$12="Off",'Activity data'!BM73*UDSOEF*NtoN2O*kgtoGg,IF('Net zero activities &amp; levers'!$C$12="PB",'Activity data'!BM73*UDSOEF*NtoN2O*kgtoGg,IF('Net zero activities &amp; levers'!$C$12="MS",'Net zero Activity data'!BM73*UDSOEF*NtoN2O*kgtoGg,"ERROR")))</f>
        <v>0.7205758932691495</v>
      </c>
      <c r="AU992" s="94">
        <f>IF('Net zero activities &amp; levers'!$C$12="Off",'Activity data'!BN73*UDSOEF*NtoN2O*kgtoGg,IF('Net zero activities &amp; levers'!$C$12="PB",'Activity data'!BN73*UDSOEF*NtoN2O*kgtoGg,IF('Net zero activities &amp; levers'!$C$12="MS",'Net zero Activity data'!BN73*UDSOEF*NtoN2O*kgtoGg,"ERROR")))</f>
        <v>0.72174320200462116</v>
      </c>
      <c r="AV992" s="94">
        <f>IF('Net zero activities &amp; levers'!$C$12="Off",'Activity data'!BO73*UDSOEF*NtoN2O*kgtoGg,IF('Net zero activities &amp; levers'!$C$12="PB",'Activity data'!BO73*UDSOEF*NtoN2O*kgtoGg,IF('Net zero activities &amp; levers'!$C$12="MS",'Net zero Activity data'!BO73*UDSOEF*NtoN2O*kgtoGg,"ERROR")))</f>
        <v>0.7228447767354067</v>
      </c>
      <c r="AW992" s="94">
        <f>IF('Net zero activities &amp; levers'!$C$12="Off",'Activity data'!BP73*UDSOEF*NtoN2O*kgtoGg,IF('Net zero activities &amp; levers'!$C$12="PB",'Activity data'!BP73*UDSOEF*NtoN2O*kgtoGg,IF('Net zero activities &amp; levers'!$C$12="MS",'Net zero Activity data'!BP73*UDSOEF*NtoN2O*kgtoGg,"ERROR")))</f>
        <v>0.72387236113980569</v>
      </c>
      <c r="AY992" s="79"/>
      <c r="AZ992" s="79"/>
    </row>
    <row r="993" spans="1:52" x14ac:dyDescent="0.25">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0.74546276642001108</v>
      </c>
      <c r="T993" s="22">
        <f t="shared" si="348"/>
        <v>0.75077266896876049</v>
      </c>
      <c r="U993" s="22">
        <f t="shared" si="348"/>
        <v>0.75652258980264753</v>
      </c>
      <c r="V993" s="22">
        <f t="shared" si="348"/>
        <v>0.76246224642593508</v>
      </c>
      <c r="W993" s="22">
        <f t="shared" si="348"/>
        <v>0.76864841133885309</v>
      </c>
      <c r="X993" s="22">
        <f t="shared" si="348"/>
        <v>0.7750465067743445</v>
      </c>
      <c r="Y993" s="22">
        <f t="shared" si="348"/>
        <v>0.78092698212614464</v>
      </c>
      <c r="Z993" s="22">
        <f t="shared" si="348"/>
        <v>0.78629260688217595</v>
      </c>
      <c r="AA993" s="22">
        <f t="shared" ref="L993:AW996" si="349">AA1490</f>
        <v>0.79112721213137049</v>
      </c>
      <c r="AB993" s="22">
        <f t="shared" si="349"/>
        <v>0.79546502462521251</v>
      </c>
      <c r="AC993" s="22">
        <f t="shared" si="349"/>
        <v>0.79920346730127911</v>
      </c>
      <c r="AD993" s="22">
        <f t="shared" si="349"/>
        <v>0.80286240775643813</v>
      </c>
      <c r="AE993" s="22">
        <f t="shared" si="349"/>
        <v>0.80640329928860377</v>
      </c>
      <c r="AF993" s="22">
        <f t="shared" si="349"/>
        <v>0.8098532477578595</v>
      </c>
      <c r="AG993" s="22">
        <f t="shared" si="349"/>
        <v>0.81318238037137835</v>
      </c>
      <c r="AH993" s="22">
        <f t="shared" si="349"/>
        <v>0.81629447930656951</v>
      </c>
      <c r="AI993" s="22">
        <f t="shared" si="349"/>
        <v>0.81930620567309298</v>
      </c>
      <c r="AJ993" s="22">
        <f t="shared" si="349"/>
        <v>0.82223571854646449</v>
      </c>
      <c r="AK993" s="22">
        <f t="shared" si="349"/>
        <v>0.82505177715035061</v>
      </c>
      <c r="AL993" s="22">
        <f t="shared" si="349"/>
        <v>0.82777698580452974</v>
      </c>
      <c r="AM993" s="22">
        <f t="shared" si="349"/>
        <v>0.83037222492712148</v>
      </c>
      <c r="AN993" s="22">
        <f t="shared" si="349"/>
        <v>0.83289893494488298</v>
      </c>
      <c r="AO993" s="22">
        <f t="shared" si="349"/>
        <v>0.83531396208185438</v>
      </c>
      <c r="AP993" s="22">
        <f t="shared" si="349"/>
        <v>0.8376182849053887</v>
      </c>
      <c r="AQ993" s="22">
        <f t="shared" si="349"/>
        <v>0.83980965044052169</v>
      </c>
      <c r="AR993" s="22">
        <f t="shared" si="349"/>
        <v>0.84188749994728107</v>
      </c>
      <c r="AS993" s="22">
        <f t="shared" si="349"/>
        <v>0.84388133316340397</v>
      </c>
      <c r="AT993" s="22">
        <f t="shared" si="349"/>
        <v>0.8456045154607611</v>
      </c>
      <c r="AU993" s="22">
        <f t="shared" si="349"/>
        <v>0.84718491533982065</v>
      </c>
      <c r="AV993" s="22">
        <f t="shared" si="349"/>
        <v>0.84864689750983635</v>
      </c>
      <c r="AW993" s="22">
        <f t="shared" si="349"/>
        <v>0.84997806395391917</v>
      </c>
      <c r="AY993" s="79"/>
      <c r="AZ993" s="79"/>
    </row>
    <row r="994" spans="1:52" x14ac:dyDescent="0.25">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1.2123460769338652</v>
      </c>
      <c r="Q994" s="22">
        <f t="shared" si="349"/>
        <v>1.2198688909683484</v>
      </c>
      <c r="R994" s="22">
        <f t="shared" si="349"/>
        <v>1.2278946750888551</v>
      </c>
      <c r="S994" s="22">
        <f t="shared" si="349"/>
        <v>1.2337257361205181</v>
      </c>
      <c r="T994" s="22">
        <f t="shared" si="349"/>
        <v>1.242513516980646</v>
      </c>
      <c r="U994" s="22">
        <f t="shared" si="349"/>
        <v>1.2520295191647515</v>
      </c>
      <c r="V994" s="22">
        <f t="shared" si="349"/>
        <v>1.2618595302262827</v>
      </c>
      <c r="W994" s="22">
        <f t="shared" si="349"/>
        <v>1.2720975074999226</v>
      </c>
      <c r="X994" s="22">
        <f t="shared" si="349"/>
        <v>1.2826862254835565</v>
      </c>
      <c r="Y994" s="22">
        <f t="shared" si="349"/>
        <v>1.2924182927429033</v>
      </c>
      <c r="Z994" s="22">
        <f t="shared" si="349"/>
        <v>1.3012982927242187</v>
      </c>
      <c r="AA994" s="22">
        <f t="shared" si="349"/>
        <v>1.309299466208119</v>
      </c>
      <c r="AB994" s="22">
        <f t="shared" si="349"/>
        <v>1.3164784577730748</v>
      </c>
      <c r="AC994" s="22">
        <f t="shared" si="349"/>
        <v>1.3226655044643858</v>
      </c>
      <c r="AD994" s="22">
        <f t="shared" si="349"/>
        <v>1.3287209765949934</v>
      </c>
      <c r="AE994" s="22">
        <f t="shared" si="349"/>
        <v>1.3345810801559308</v>
      </c>
      <c r="AF994" s="22">
        <f t="shared" si="349"/>
        <v>1.3402906747950443</v>
      </c>
      <c r="AG994" s="22">
        <f t="shared" si="349"/>
        <v>1.3458003216470007</v>
      </c>
      <c r="AH994" s="22">
        <f t="shared" si="349"/>
        <v>1.3509507821698477</v>
      </c>
      <c r="AI994" s="22">
        <f t="shared" si="349"/>
        <v>1.3559351281303795</v>
      </c>
      <c r="AJ994" s="22">
        <f t="shared" si="349"/>
        <v>1.3607834124297173</v>
      </c>
      <c r="AK994" s="22">
        <f t="shared" si="349"/>
        <v>1.3654439322176097</v>
      </c>
      <c r="AL994" s="22">
        <f t="shared" si="349"/>
        <v>1.3699540971841391</v>
      </c>
      <c r="AM994" s="22">
        <f t="shared" si="349"/>
        <v>1.3742491652159128</v>
      </c>
      <c r="AN994" s="22">
        <f t="shared" si="349"/>
        <v>1.3784308189711982</v>
      </c>
      <c r="AO994" s="22">
        <f t="shared" si="349"/>
        <v>1.3824276398273487</v>
      </c>
      <c r="AP994" s="22">
        <f t="shared" si="349"/>
        <v>1.386241247293456</v>
      </c>
      <c r="AQ994" s="22">
        <f t="shared" si="349"/>
        <v>1.3898679127417177</v>
      </c>
      <c r="AR994" s="22">
        <f t="shared" si="349"/>
        <v>1.3933067114688293</v>
      </c>
      <c r="AS994" s="22">
        <f t="shared" si="349"/>
        <v>1.3966064649415295</v>
      </c>
      <c r="AT994" s="22">
        <f t="shared" si="349"/>
        <v>1.3994582966413016</v>
      </c>
      <c r="AU994" s="22">
        <f t="shared" si="349"/>
        <v>1.4020738263390773</v>
      </c>
      <c r="AV994" s="22">
        <f t="shared" si="349"/>
        <v>1.4044933771337595</v>
      </c>
      <c r="AW994" s="22">
        <f t="shared" si="349"/>
        <v>1.4066964305592335</v>
      </c>
      <c r="AY994" s="79"/>
      <c r="AZ994" s="79"/>
    </row>
    <row r="995" spans="1:52" x14ac:dyDescent="0.25">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0.19132863754616408</v>
      </c>
      <c r="S995" s="22">
        <f t="shared" si="349"/>
        <v>0.18136841330015693</v>
      </c>
      <c r="T995" s="22">
        <f t="shared" si="349"/>
        <v>0.18345822458376965</v>
      </c>
      <c r="U995" s="22">
        <f t="shared" si="349"/>
        <v>0.18464582261190818</v>
      </c>
      <c r="V995" s="22">
        <f t="shared" si="349"/>
        <v>0.18553058306687564</v>
      </c>
      <c r="W995" s="22">
        <f t="shared" si="349"/>
        <v>0.18656058912898402</v>
      </c>
      <c r="X995" s="22">
        <f t="shared" si="349"/>
        <v>0.18736899038763516</v>
      </c>
      <c r="Y995" s="22">
        <f t="shared" si="349"/>
        <v>0.18787705034162167</v>
      </c>
      <c r="Z995" s="22">
        <f t="shared" si="349"/>
        <v>0.18844120674526471</v>
      </c>
      <c r="AA995" s="22">
        <f t="shared" si="349"/>
        <v>0.18913276545613814</v>
      </c>
      <c r="AB995" s="22">
        <f t="shared" si="349"/>
        <v>0.19066730863621939</v>
      </c>
      <c r="AC995" s="22">
        <f t="shared" si="349"/>
        <v>0.19191847520331407</v>
      </c>
      <c r="AD995" s="22">
        <f t="shared" si="349"/>
        <v>0.1936999437199188</v>
      </c>
      <c r="AE995" s="22">
        <f t="shared" si="349"/>
        <v>0.19561452503107124</v>
      </c>
      <c r="AF995" s="22">
        <f t="shared" si="349"/>
        <v>0.19812151082898782</v>
      </c>
      <c r="AG995" s="22">
        <f t="shared" si="349"/>
        <v>0.20092735069982415</v>
      </c>
      <c r="AH995" s="22">
        <f t="shared" si="349"/>
        <v>0.20287934904470517</v>
      </c>
      <c r="AI995" s="22">
        <f t="shared" si="349"/>
        <v>0.20483693172592837</v>
      </c>
      <c r="AJ995" s="22">
        <f t="shared" si="349"/>
        <v>0.207109924607427</v>
      </c>
      <c r="AK995" s="22">
        <f t="shared" si="349"/>
        <v>0.2093674114464209</v>
      </c>
      <c r="AL995" s="22">
        <f t="shared" si="349"/>
        <v>0.21196684066273433</v>
      </c>
      <c r="AM995" s="22">
        <f t="shared" si="349"/>
        <v>0.2144720020278022</v>
      </c>
      <c r="AN995" s="22">
        <f t="shared" si="349"/>
        <v>0.21751781242665882</v>
      </c>
      <c r="AO995" s="22">
        <f t="shared" si="349"/>
        <v>0.22060992064537502</v>
      </c>
      <c r="AP995" s="22">
        <f t="shared" si="349"/>
        <v>0.22381417685972468</v>
      </c>
      <c r="AQ995" s="22">
        <f t="shared" si="349"/>
        <v>0.22715248328616933</v>
      </c>
      <c r="AR995" s="22">
        <f t="shared" si="349"/>
        <v>0.2306654354072965</v>
      </c>
      <c r="AS995" s="22">
        <f t="shared" si="349"/>
        <v>0.2345518997989349</v>
      </c>
      <c r="AT995" s="22">
        <f t="shared" si="349"/>
        <v>0.2365130439142242</v>
      </c>
      <c r="AU995" s="22">
        <f t="shared" si="349"/>
        <v>0.23819857107692927</v>
      </c>
      <c r="AV995" s="22">
        <f t="shared" si="349"/>
        <v>0.23995132104736874</v>
      </c>
      <c r="AW995" s="22">
        <f t="shared" si="349"/>
        <v>0.24165141191983225</v>
      </c>
      <c r="AY995" s="79"/>
      <c r="AZ995" s="79"/>
    </row>
    <row r="996" spans="1:52" x14ac:dyDescent="0.25">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5">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5">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5">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5">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5">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5">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5">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5">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5">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5">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5">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5">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5">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5">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5">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5">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5">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0.66038726306154449</v>
      </c>
      <c r="U1013" s="22">
        <f t="shared" si="353"/>
        <v>0.66020002997082528</v>
      </c>
      <c r="V1013" s="22">
        <f t="shared" si="353"/>
        <v>0.66005457366448894</v>
      </c>
      <c r="W1013" s="22">
        <f t="shared" si="353"/>
        <v>0.65992350562914992</v>
      </c>
      <c r="X1013" s="22">
        <f t="shared" si="353"/>
        <v>0.65978486389847713</v>
      </c>
      <c r="Y1013" s="22">
        <f t="shared" si="353"/>
        <v>0.65965639810393306</v>
      </c>
      <c r="Z1013" s="22">
        <f t="shared" si="353"/>
        <v>0.65954708141501051</v>
      </c>
      <c r="AA1013" s="22">
        <f t="shared" si="353"/>
        <v>0.65943979304985567</v>
      </c>
      <c r="AB1013" s="22">
        <f t="shared" si="353"/>
        <v>0.65933117474876313</v>
      </c>
      <c r="AC1013" s="22">
        <f t="shared" si="353"/>
        <v>0.65918690289756232</v>
      </c>
      <c r="AD1013" s="22">
        <f t="shared" si="353"/>
        <v>0.65906148508337081</v>
      </c>
      <c r="AE1013" s="22">
        <f t="shared" si="353"/>
        <v>0.65891273982698484</v>
      </c>
      <c r="AF1013" s="22">
        <f t="shared" si="353"/>
        <v>0.65875995086839834</v>
      </c>
      <c r="AG1013" s="22">
        <f t="shared" si="353"/>
        <v>0.65858199666465378</v>
      </c>
      <c r="AH1013" s="22">
        <f t="shared" si="353"/>
        <v>0.65839334830622387</v>
      </c>
      <c r="AI1013" s="22">
        <f t="shared" si="353"/>
        <v>0.65824663418886864</v>
      </c>
      <c r="AJ1013" s="22">
        <f t="shared" si="353"/>
        <v>0.65810171831654196</v>
      </c>
      <c r="AK1013" s="22">
        <f t="shared" si="353"/>
        <v>0.6579448658451339</v>
      </c>
      <c r="AL1013" s="22">
        <f t="shared" si="353"/>
        <v>0.65779106785147645</v>
      </c>
      <c r="AM1013" s="22">
        <f t="shared" si="353"/>
        <v>0.6576248080326782</v>
      </c>
      <c r="AN1013" s="22">
        <f t="shared" si="353"/>
        <v>0.65746531158775878</v>
      </c>
      <c r="AO1013" s="22">
        <f t="shared" si="353"/>
        <v>0.65728549113125223</v>
      </c>
      <c r="AP1013" s="22">
        <f t="shared" si="353"/>
        <v>0.65710686783120698</v>
      </c>
      <c r="AQ1013" s="22">
        <f t="shared" si="353"/>
        <v>0.6569268138761164</v>
      </c>
      <c r="AR1013" s="22">
        <f t="shared" si="353"/>
        <v>0.65674463585813403</v>
      </c>
      <c r="AS1013" s="22">
        <f t="shared" si="353"/>
        <v>0.65655895511841811</v>
      </c>
      <c r="AT1013" s="22">
        <f t="shared" si="353"/>
        <v>0.65636221954064322</v>
      </c>
      <c r="AU1013" s="22">
        <f t="shared" si="353"/>
        <v>0.65624320815905013</v>
      </c>
      <c r="AV1013" s="22">
        <f t="shared" si="353"/>
        <v>0.65613664431071128</v>
      </c>
      <c r="AW1013" s="22">
        <f t="shared" si="353"/>
        <v>0.65602928481299638</v>
      </c>
      <c r="AY1013" s="79"/>
      <c r="AZ1013" s="79"/>
    </row>
    <row r="1014" spans="1:52" x14ac:dyDescent="0.25">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8.7171118724123902E-3</v>
      </c>
      <c r="U1014" s="94">
        <f>IF('Net zero activities &amp; levers'!$C$12="Off",'Activity data'!AN48*ttokg*FracGASM*MSVolatEF*NtoN2O*kgtoGg,'Net zero Activity data'!AN48*ttokg*FracGASM*MSVolatEF*NtoN2O*kgtoGg)</f>
        <v>8.7146403956148942E-3</v>
      </c>
      <c r="V1014" s="94">
        <f>IF('Net zero activities &amp; levers'!$C$12="Off",'Activity data'!AO48*ttokg*FracGASM*MSVolatEF*NtoN2O*kgtoGg,'Net zero Activity data'!AO48*ttokg*FracGASM*MSVolatEF*NtoN2O*kgtoGg)</f>
        <v>8.7127203723712538E-3</v>
      </c>
      <c r="W1014" s="94">
        <f>IF('Net zero activities &amp; levers'!$C$12="Off",'Activity data'!AP48*ttokg*FracGASM*MSVolatEF*NtoN2O*kgtoGg,'Net zero Activity data'!AP48*ttokg*FracGASM*MSVolatEF*NtoN2O*kgtoGg)</f>
        <v>8.7109902743047803E-3</v>
      </c>
      <c r="X1014" s="94">
        <f>IF('Net zero activities &amp; levers'!$C$12="Off",'Activity data'!AQ48*ttokg*FracGASM*MSVolatEF*NtoN2O*kgtoGg,'Net zero Activity data'!AQ48*ttokg*FracGASM*MSVolatEF*NtoN2O*kgtoGg)</f>
        <v>8.7091602034598987E-3</v>
      </c>
      <c r="Y1014" s="94">
        <f>IF('Net zero activities &amp; levers'!$C$12="Off",'Activity data'!AR48*ttokg*FracGASM*MSVolatEF*NtoN2O*kgtoGg,'Net zero Activity data'!AR48*ttokg*FracGASM*MSVolatEF*NtoN2O*kgtoGg)</f>
        <v>8.7074644549719176E-3</v>
      </c>
      <c r="Z1014" s="94">
        <f>IF('Net zero activities &amp; levers'!$C$12="Off",'Activity data'!AS48*ttokg*FracGASM*MSVolatEF*NtoN2O*kgtoGg,'Net zero Activity data'!AS48*ttokg*FracGASM*MSVolatEF*NtoN2O*kgtoGg)</f>
        <v>8.7060214746781384E-3</v>
      </c>
      <c r="AA1014" s="94">
        <f>IF('Net zero activities &amp; levers'!$C$12="Off",'Activity data'!AT48*ttokg*FracGASM*MSVolatEF*NtoN2O*kgtoGg,'Net zero Activity data'!AT48*ttokg*FracGASM*MSVolatEF*NtoN2O*kgtoGg)</f>
        <v>8.7046052682580987E-3</v>
      </c>
      <c r="AB1014" s="94">
        <f>IF('Net zero activities &amp; levers'!$C$12="Off",'Activity data'!AU48*ttokg*FracGASM*MSVolatEF*NtoN2O*kgtoGg,'Net zero Activity data'!AU48*ttokg*FracGASM*MSVolatEF*NtoN2O*kgtoGg)</f>
        <v>8.7031715066836768E-3</v>
      </c>
      <c r="AC1014" s="94">
        <f>IF('Net zero activities &amp; levers'!$C$12="Off",'Activity data'!AV48*ttokg*FracGASM*MSVolatEF*NtoN2O*kgtoGg,'Net zero Activity data'!AV48*ttokg*FracGASM*MSVolatEF*NtoN2O*kgtoGg)</f>
        <v>8.7012671182478251E-3</v>
      </c>
      <c r="AD1014" s="94">
        <f>IF('Net zero activities &amp; levers'!$C$12="Off",'Activity data'!AW48*ttokg*FracGASM*MSVolatEF*NtoN2O*kgtoGg,'Net zero Activity data'!AW48*ttokg*FracGASM*MSVolatEF*NtoN2O*kgtoGg)</f>
        <v>8.6996116031004978E-3</v>
      </c>
      <c r="AE1014" s="94">
        <f>IF('Net zero activities &amp; levers'!$C$12="Off",'Activity data'!AX48*ttokg*FracGASM*MSVolatEF*NtoN2O*kgtoGg,'Net zero Activity data'!AX48*ttokg*FracGASM*MSVolatEF*NtoN2O*kgtoGg)</f>
        <v>8.6976481657162E-3</v>
      </c>
      <c r="AF1014" s="94">
        <f>IF('Net zero activities &amp; levers'!$C$12="Off",'Activity data'!AY48*ttokg*FracGASM*MSVolatEF*NtoN2O*kgtoGg,'Net zero Activity data'!AY48*ttokg*FracGASM*MSVolatEF*NtoN2O*kgtoGg)</f>
        <v>8.6956313514628594E-3</v>
      </c>
      <c r="AG1014" s="94">
        <f>IF('Net zero activities &amp; levers'!$C$12="Off",'Activity data'!AZ48*ttokg*FracGASM*MSVolatEF*NtoN2O*kgtoGg,'Net zero Activity data'!AZ48*ttokg*FracGASM*MSVolatEF*NtoN2O*kgtoGg)</f>
        <v>8.6932823559734314E-3</v>
      </c>
      <c r="AH1014" s="94">
        <f>IF('Net zero activities &amp; levers'!$C$12="Off",'Activity data'!BA48*ttokg*FracGASM*MSVolatEF*NtoN2O*kgtoGg,'Net zero Activity data'!BA48*ttokg*FracGASM*MSVolatEF*NtoN2O*kgtoGg)</f>
        <v>8.6907921976421536E-3</v>
      </c>
      <c r="AI1014" s="94">
        <f>IF('Net zero activities &amp; levers'!$C$12="Off",'Activity data'!BB48*ttokg*FracGASM*MSVolatEF*NtoN2O*kgtoGg,'Net zero Activity data'!BB48*ttokg*FracGASM*MSVolatEF*NtoN2O*kgtoGg)</f>
        <v>8.6888555712930672E-3</v>
      </c>
      <c r="AJ1014" s="94">
        <f>IF('Net zero activities &amp; levers'!$C$12="Off",'Activity data'!BC48*ttokg*FracGASM*MSVolatEF*NtoN2O*kgtoGg,'Net zero Activity data'!BC48*ttokg*FracGASM*MSVolatEF*NtoN2O*kgtoGg)</f>
        <v>8.6869426817783556E-3</v>
      </c>
      <c r="AK1014" s="94">
        <f>IF('Net zero activities &amp; levers'!$C$12="Off",'Activity data'!BD48*ttokg*FracGASM*MSVolatEF*NtoN2O*kgtoGg,'Net zero Activity data'!BD48*ttokg*FracGASM*MSVolatEF*NtoN2O*kgtoGg)</f>
        <v>8.6848722291557687E-3</v>
      </c>
      <c r="AL1014" s="94">
        <f>IF('Net zero activities &amp; levers'!$C$12="Off",'Activity data'!BE48*ttokg*FracGASM*MSVolatEF*NtoN2O*kgtoGg,'Net zero Activity data'!BE48*ttokg*FracGASM*MSVolatEF*NtoN2O*kgtoGg)</f>
        <v>8.682842095639489E-3</v>
      </c>
      <c r="AM1014" s="94">
        <f>IF('Net zero activities &amp; levers'!$C$12="Off",'Activity data'!BF48*ttokg*FracGASM*MSVolatEF*NtoN2O*kgtoGg,'Net zero Activity data'!BF48*ttokg*FracGASM*MSVolatEF*NtoN2O*kgtoGg)</f>
        <v>8.6806474660313538E-3</v>
      </c>
      <c r="AN1014" s="94">
        <f>IF('Net zero activities &amp; levers'!$C$12="Off",'Activity data'!BG48*ttokg*FracGASM*MSVolatEF*NtoN2O*kgtoGg,'Net zero Activity data'!BG48*ttokg*FracGASM*MSVolatEF*NtoN2O*kgtoGg)</f>
        <v>8.6785421129584196E-3</v>
      </c>
      <c r="AO1014" s="94">
        <f>IF('Net zero activities &amp; levers'!$C$12="Off",'Activity data'!BH48*ttokg*FracGASM*MSVolatEF*NtoN2O*kgtoGg,'Net zero Activity data'!BH48*ttokg*FracGASM*MSVolatEF*NtoN2O*kgtoGg)</f>
        <v>8.6761684829325322E-3</v>
      </c>
      <c r="AP1014" s="94">
        <f>IF('Net zero activities &amp; levers'!$C$12="Off",'Activity data'!BI48*ttokg*FracGASM*MSVolatEF*NtoN2O*kgtoGg,'Net zero Activity data'!BI48*ttokg*FracGASM*MSVolatEF*NtoN2O*kgtoGg)</f>
        <v>8.6738106553719309E-3</v>
      </c>
      <c r="AQ1014" s="94">
        <f>IF('Net zero activities &amp; levers'!$C$12="Off",'Activity data'!BJ48*ttokg*FracGASM*MSVolatEF*NtoN2O*kgtoGg,'Net zero Activity data'!BJ48*ttokg*FracGASM*MSVolatEF*NtoN2O*kgtoGg)</f>
        <v>8.6714339431647382E-3</v>
      </c>
      <c r="AR1014" s="94">
        <f>IF('Net zero activities &amp; levers'!$C$12="Off",'Activity data'!BK48*ttokg*FracGASM*MSVolatEF*NtoN2O*kgtoGg,'Net zero Activity data'!BK48*ttokg*FracGASM*MSVolatEF*NtoN2O*kgtoGg)</f>
        <v>8.6690291933273714E-3</v>
      </c>
      <c r="AS1014" s="94">
        <f>IF('Net zero activities &amp; levers'!$C$12="Off",'Activity data'!BL48*ttokg*FracGASM*MSVolatEF*NtoN2O*kgtoGg,'Net zero Activity data'!BL48*ttokg*FracGASM*MSVolatEF*NtoN2O*kgtoGg)</f>
        <v>8.6665782075631189E-3</v>
      </c>
      <c r="AT1014" s="94">
        <f>IF('Net zero activities &amp; levers'!$C$12="Off",'Activity data'!BM48*ttokg*FracGASM*MSVolatEF*NtoN2O*kgtoGg,'Net zero Activity data'!BM48*ttokg*FracGASM*MSVolatEF*NtoN2O*kgtoGg)</f>
        <v>8.6639812979364909E-3</v>
      </c>
      <c r="AU1014" s="94">
        <f>IF('Net zero activities &amp; levers'!$C$12="Off",'Activity data'!BN48*ttokg*FracGASM*MSVolatEF*NtoN2O*kgtoGg,'Net zero Activity data'!BN48*ttokg*FracGASM*MSVolatEF*NtoN2O*kgtoGg)</f>
        <v>8.6624103476994636E-3</v>
      </c>
      <c r="AV1014" s="94">
        <f>IF('Net zero activities &amp; levers'!$C$12="Off",'Activity data'!BO48*ttokg*FracGASM*MSVolatEF*NtoN2O*kgtoGg,'Net zero Activity data'!BO48*ttokg*FracGASM*MSVolatEF*NtoN2O*kgtoGg)</f>
        <v>8.6610037049013894E-3</v>
      </c>
      <c r="AW1014" s="94">
        <f>IF('Net zero activities &amp; levers'!$C$12="Off",'Activity data'!BP48*ttokg*FracGASM*MSVolatEF*NtoN2O*kgtoGg,'Net zero Activity data'!BP48*ttokg*FracGASM*MSVolatEF*NtoN2O*kgtoGg)</f>
        <v>8.6595865595315551E-3</v>
      </c>
      <c r="AY1014" s="79"/>
      <c r="AZ1014" s="79"/>
    </row>
    <row r="1015" spans="1:52" x14ac:dyDescent="0.25">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1.058476487955921</v>
      </c>
      <c r="T1015" s="94">
        <f>IF('Net zero activities &amp; levers'!$C$12="Off",SUM('Activity data'!AM50:AM65)*FracGASM*MSVolatEF*NtoN2O*kgtoGg,SUM('Net zero Activity data'!AM50:AM65)*FracGASM*MSVolatEF*NtoN2O*kgtoGg)</f>
        <v>1.0816880755713558</v>
      </c>
      <c r="U1015" s="94">
        <f>IF('Net zero activities &amp; levers'!$C$12="Off",SUM('Activity data'!AN50:AN65)*FracGASM*MSVolatEF*NtoN2O*kgtoGg,SUM('Net zero Activity data'!AN50:AN65)*FracGASM*MSVolatEF*NtoN2O*kgtoGg)</f>
        <v>1.0967711868746099</v>
      </c>
      <c r="V1015" s="94">
        <f>IF('Net zero activities &amp; levers'!$C$12="Off",SUM('Activity data'!AO50:AO65)*FracGASM*MSVolatEF*NtoN2O*kgtoGg,SUM('Net zero Activity data'!AO50:AO65)*FracGASM*MSVolatEF*NtoN2O*kgtoGg)</f>
        <v>1.1091822350017362</v>
      </c>
      <c r="W1015" s="94">
        <f>IF('Net zero activities &amp; levers'!$C$12="Off",SUM('Activity data'!AP50:AP65)*FracGASM*MSVolatEF*NtoN2O*kgtoGg,SUM('Net zero Activity data'!AP50:AP65)*FracGASM*MSVolatEF*NtoN2O*kgtoGg)</f>
        <v>1.1233688876808099</v>
      </c>
      <c r="X1015" s="94">
        <f>IF('Net zero activities &amp; levers'!$C$12="Off",SUM('Activity data'!AQ50:AQ65)*FracGASM*MSVolatEF*NtoN2O*kgtoGg,SUM('Net zero Activity data'!AQ50:AQ65)*FracGASM*MSVolatEF*NtoN2O*kgtoGg)</f>
        <v>1.1356983609552338</v>
      </c>
      <c r="Y1015" s="94">
        <f>IF('Net zero activities &amp; levers'!$C$12="Off",SUM('Activity data'!AR50:AR65)*FracGASM*MSVolatEF*NtoN2O*kgtoGg,SUM('Net zero Activity data'!AR50:AR65)*FracGASM*MSVolatEF*NtoN2O*kgtoGg)</f>
        <v>1.144326316480476</v>
      </c>
      <c r="Z1015" s="94">
        <f>IF('Net zero activities &amp; levers'!$C$12="Off",SUM('Activity data'!AS50:AS65)*FracGASM*MSVolatEF*NtoN2O*kgtoGg,SUM('Net zero Activity data'!AS50:AS65)*FracGASM*MSVolatEF*NtoN2O*kgtoGg)</f>
        <v>1.1527456763598856</v>
      </c>
      <c r="AA1015" s="94">
        <f>IF('Net zero activities &amp; levers'!$C$12="Off",SUM('Activity data'!AT50:AT65)*FracGASM*MSVolatEF*NtoN2O*kgtoGg,SUM('Net zero Activity data'!AT50:AT65)*FracGASM*MSVolatEF*NtoN2O*kgtoGg)</f>
        <v>1.1616362014014128</v>
      </c>
      <c r="AB1015" s="94">
        <f>IF('Net zero activities &amp; levers'!$C$12="Off",SUM('Activity data'!AU50:AU65)*FracGASM*MSVolatEF*NtoN2O*kgtoGg,SUM('Net zero Activity data'!AU50:AU65)*FracGASM*MSVolatEF*NtoN2O*kgtoGg)</f>
        <v>1.178085246758573</v>
      </c>
      <c r="AC1015" s="94">
        <f>IF('Net zero activities &amp; levers'!$C$12="Off",SUM('Activity data'!AV50:AV65)*FracGASM*MSVolatEF*NtoN2O*kgtoGg,SUM('Net zero Activity data'!AV50:AV65)*FracGASM*MSVolatEF*NtoN2O*kgtoGg)</f>
        <v>1.1908494116800152</v>
      </c>
      <c r="AD1015" s="94">
        <f>IF('Net zero activities &amp; levers'!$C$12="Off",SUM('Activity data'!AW50:AW65)*FracGASM*MSVolatEF*NtoN2O*kgtoGg,SUM('Net zero Activity data'!AW50:AW65)*FracGASM*MSVolatEF*NtoN2O*kgtoGg)</f>
        <v>1.2045254347408654</v>
      </c>
      <c r="AE1015" s="94">
        <f>IF('Net zero activities &amp; levers'!$C$12="Off",SUM('Activity data'!AX50:AX65)*FracGASM*MSVolatEF*NtoN2O*kgtoGg,SUM('Net zero Activity data'!AX50:AX65)*FracGASM*MSVolatEF*NtoN2O*kgtoGg)</f>
        <v>1.2191339884234007</v>
      </c>
      <c r="AF1015" s="94">
        <f>IF('Net zero activities &amp; levers'!$C$12="Off",SUM('Activity data'!AY50:AY65)*FracGASM*MSVolatEF*NtoN2O*kgtoGg,SUM('Net zero Activity data'!AY50:AY65)*FracGASM*MSVolatEF*NtoN2O*kgtoGg)</f>
        <v>1.2391338850492311</v>
      </c>
      <c r="AG1015" s="94">
        <f>IF('Net zero activities &amp; levers'!$C$12="Off",SUM('Activity data'!AZ50:AZ65)*FracGASM*MSVolatEF*NtoN2O*kgtoGg,SUM('Net zero Activity data'!AZ50:AZ65)*FracGASM*MSVolatEF*NtoN2O*kgtoGg)</f>
        <v>1.2615576765896324</v>
      </c>
      <c r="AH1015" s="94">
        <f>IF('Net zero activities &amp; levers'!$C$12="Off",SUM('Activity data'!BA50:BA65)*FracGASM*MSVolatEF*NtoN2O*kgtoGg,SUM('Net zero Activity data'!BA50:BA65)*FracGASM*MSVolatEF*NtoN2O*kgtoGg)</f>
        <v>1.2751819691411059</v>
      </c>
      <c r="AI1015" s="94">
        <f>IF('Net zero activities &amp; levers'!$C$12="Off",SUM('Activity data'!BB50:BB65)*FracGASM*MSVolatEF*NtoN2O*kgtoGg,SUM('Net zero Activity data'!BB50:BB65)*FracGASM*MSVolatEF*NtoN2O*kgtoGg)</f>
        <v>1.2884912783663207</v>
      </c>
      <c r="AJ1015" s="94">
        <f>IF('Net zero activities &amp; levers'!$C$12="Off",SUM('Activity data'!BC50:BC65)*FracGASM*MSVolatEF*NtoN2O*kgtoGg,SUM('Net zero Activity data'!BC50:BC65)*FracGASM*MSVolatEF*NtoN2O*kgtoGg)</f>
        <v>1.3044368495793204</v>
      </c>
      <c r="AK1015" s="94">
        <f>IF('Net zero activities &amp; levers'!$C$12="Off",SUM('Activity data'!BD50:BD65)*FracGASM*MSVolatEF*NtoN2O*kgtoGg,SUM('Net zero Activity data'!BD50:BD65)*FracGASM*MSVolatEF*NtoN2O*kgtoGg)</f>
        <v>1.3198064894219663</v>
      </c>
      <c r="AL1015" s="94">
        <f>IF('Net zero activities &amp; levers'!$C$12="Off",SUM('Activity data'!BE50:BE65)*FracGASM*MSVolatEF*NtoN2O*kgtoGg,SUM('Net zero Activity data'!BE50:BE65)*FracGASM*MSVolatEF*NtoN2O*kgtoGg)</f>
        <v>1.3379685667546493</v>
      </c>
      <c r="AM1015" s="94">
        <f>IF('Net zero activities &amp; levers'!$C$12="Off",SUM('Activity data'!BF50:BF65)*FracGASM*MSVolatEF*NtoN2O*kgtoGg,SUM('Net zero Activity data'!BF50:BF65)*FracGASM*MSVolatEF*NtoN2O*kgtoGg)</f>
        <v>1.3547547640256385</v>
      </c>
      <c r="AN1015" s="94">
        <f>IF('Net zero activities &amp; levers'!$C$12="Off",SUM('Activity data'!BG50:BG65)*FracGASM*MSVolatEF*NtoN2O*kgtoGg,SUM('Net zero Activity data'!BG50:BG65)*FracGASM*MSVolatEF*NtoN2O*kgtoGg)</f>
        <v>1.3786537543782429</v>
      </c>
      <c r="AO1015" s="94">
        <f>IF('Net zero activities &amp; levers'!$C$12="Off",SUM('Activity data'!BH50:BH65)*FracGASM*MSVolatEF*NtoN2O*kgtoGg,SUM('Net zero Activity data'!BH50:BH65)*FracGASM*MSVolatEF*NtoN2O*kgtoGg)</f>
        <v>1.4025535558585267</v>
      </c>
      <c r="AP1015" s="94">
        <f>IF('Net zero activities &amp; levers'!$C$12="Off",SUM('Activity data'!BI50:BI65)*FracGASM*MSVolatEF*NtoN2O*kgtoGg,SUM('Net zero Activity data'!BI50:BI65)*FracGASM*MSVolatEF*NtoN2O*kgtoGg)</f>
        <v>1.4270443292995241</v>
      </c>
      <c r="AQ1015" s="94">
        <f>IF('Net zero activities &amp; levers'!$C$12="Off",SUM('Activity data'!BJ50:BJ65)*FracGASM*MSVolatEF*NtoN2O*kgtoGg,SUM('Net zero Activity data'!BJ50:BJ65)*FracGASM*MSVolatEF*NtoN2O*kgtoGg)</f>
        <v>1.4522992952779166</v>
      </c>
      <c r="AR1015" s="94">
        <f>IF('Net zero activities &amp; levers'!$C$12="Off",SUM('Activity data'!BK50:BK65)*FracGASM*MSVolatEF*NtoN2O*kgtoGg,SUM('Net zero Activity data'!BK50:BK65)*FracGASM*MSVolatEF*NtoN2O*kgtoGg)</f>
        <v>1.4786584503483471</v>
      </c>
      <c r="AS1015" s="94">
        <f>IF('Net zero activities &amp; levers'!$C$12="Off",SUM('Activity data'!BL50:BL65)*FracGASM*MSVolatEF*NtoN2O*kgtoGg,SUM('Net zero Activity data'!BL50:BL65)*FracGASM*MSVolatEF*NtoN2O*kgtoGg)</f>
        <v>1.5079270235836588</v>
      </c>
      <c r="AT1015" s="94">
        <f>IF('Net zero activities &amp; levers'!$C$12="Off",SUM('Activity data'!BM50:BM65)*FracGASM*MSVolatEF*NtoN2O*kgtoGg,SUM('Net zero Activity data'!BM50:BM65)*FracGASM*MSVolatEF*NtoN2O*kgtoGg)</f>
        <v>1.5191838139131086</v>
      </c>
      <c r="AU1015" s="94">
        <f>IF('Net zero activities &amp; levers'!$C$12="Off",SUM('Activity data'!BN50:BN65)*FracGASM*MSVolatEF*NtoN2O*kgtoGg,SUM('Net zero Activity data'!BN50:BN65)*FracGASM*MSVolatEF*NtoN2O*kgtoGg)</f>
        <v>1.5275846774806281</v>
      </c>
      <c r="AV1015" s="94">
        <f>IF('Net zero activities &amp; levers'!$C$12="Off",SUM('Activity data'!BO50:BO65)*FracGASM*MSVolatEF*NtoN2O*kgtoGg,SUM('Net zero Activity data'!BO50:BO65)*FracGASM*MSVolatEF*NtoN2O*kgtoGg)</f>
        <v>1.5362398643768622</v>
      </c>
      <c r="AW1015" s="94">
        <f>IF('Net zero activities &amp; levers'!$C$12="Off",SUM('Activity data'!BP50:BP65)*FracGASM*MSVolatEF*NtoN2O*kgtoGg,SUM('Net zero Activity data'!BP50:BP65)*FracGASM*MSVolatEF*NtoN2O*kgtoGg)</f>
        <v>1.5440633686665597</v>
      </c>
      <c r="AY1015" s="79"/>
      <c r="AZ1015" s="79"/>
    </row>
    <row r="1016" spans="1:52" x14ac:dyDescent="0.25">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3.9181516163446473</v>
      </c>
      <c r="T1016" s="94">
        <f>IF('Net zero activities &amp; levers'!$C$12="Off",SUM('Activity data'!AM66:AM81)*FracGASM*MSVolatEF*NtoN2O*kgtoGg,SUM('Net zero Activity data'!AM66:AM81)*FracGASM*MSVolatEF*NtoN2O*kgtoGg)</f>
        <v>3.9677376391970314</v>
      </c>
      <c r="U1016" s="94">
        <f>IF('Net zero activities &amp; levers'!$C$12="Off",SUM('Activity data'!AN66:AN81)*FracGASM*MSVolatEF*NtoN2O*kgtoGg,SUM('Net zero Activity data'!AN66:AN81)*FracGASM*MSVolatEF*NtoN2O*kgtoGg)</f>
        <v>3.9991871436181747</v>
      </c>
      <c r="V1016" s="94">
        <f>IF('Net zero activities &amp; levers'!$C$12="Off",SUM('Activity data'!AO66:AO81)*FracGASM*MSVolatEF*NtoN2O*kgtoGg,SUM('Net zero Activity data'!AO66:AO81)*FracGASM*MSVolatEF*NtoN2O*kgtoGg)</f>
        <v>4.0246130223236758</v>
      </c>
      <c r="W1016" s="94">
        <f>IF('Net zero activities &amp; levers'!$C$12="Off",SUM('Activity data'!AP66:AP81)*FracGASM*MSVolatEF*NtoN2O*kgtoGg,SUM('Net zero Activity data'!AP66:AP81)*FracGASM*MSVolatEF*NtoN2O*kgtoGg)</f>
        <v>4.0541081681946736</v>
      </c>
      <c r="X1016" s="94">
        <f>IF('Net zero activities &amp; levers'!$C$12="Off",SUM('Activity data'!AQ66:AQ81)*FracGASM*MSVolatEF*NtoN2O*kgtoGg,SUM('Net zero Activity data'!AQ66:AQ81)*FracGASM*MSVolatEF*NtoN2O*kgtoGg)</f>
        <v>4.0795087892278783</v>
      </c>
      <c r="Y1016" s="94">
        <f>IF('Net zero activities &amp; levers'!$C$12="Off",SUM('Activity data'!AR66:AR81)*FracGASM*MSVolatEF*NtoN2O*kgtoGg,SUM('Net zero Activity data'!AR66:AR81)*FracGASM*MSVolatEF*NtoN2O*kgtoGg)</f>
        <v>4.0955888996361178</v>
      </c>
      <c r="Z1016" s="94">
        <f>IF('Net zero activities &amp; levers'!$C$12="Off",SUM('Activity data'!AS66:AS81)*FracGASM*MSVolatEF*NtoN2O*kgtoGg,SUM('Net zero Activity data'!AS66:AS81)*FracGASM*MSVolatEF*NtoN2O*kgtoGg)</f>
        <v>4.1101218162274797</v>
      </c>
      <c r="AA1016" s="94">
        <f>IF('Net zero activities &amp; levers'!$C$12="Off",SUM('Activity data'!AT66:AT81)*FracGASM*MSVolatEF*NtoN2O*kgtoGg,SUM('Net zero Activity data'!AT66:AT81)*FracGASM*MSVolatEF*NtoN2O*kgtoGg)</f>
        <v>4.124556104638609</v>
      </c>
      <c r="AB1016" s="94">
        <f>IF('Net zero activities &amp; levers'!$C$12="Off",SUM('Activity data'!AU66:AU81)*FracGASM*MSVolatEF*NtoN2O*kgtoGg,SUM('Net zero Activity data'!AU66:AU81)*FracGASM*MSVolatEF*NtoN2O*kgtoGg)</f>
        <v>4.1542017305079808</v>
      </c>
      <c r="AC1016" s="94">
        <f>IF('Net zero activities &amp; levers'!$C$12="Off",SUM('Activity data'!AV66:AV81)*FracGASM*MSVolatEF*NtoN2O*kgtoGg,SUM('Net zero Activity data'!AV66:AV81)*FracGASM*MSVolatEF*NtoN2O*kgtoGg)</f>
        <v>4.1744857753593525</v>
      </c>
      <c r="AD1016" s="94">
        <f>IF('Net zero activities &amp; levers'!$C$12="Off",SUM('Activity data'!AW66:AW81)*FracGASM*MSVolatEF*NtoN2O*kgtoGg,SUM('Net zero Activity data'!AW66:AW81)*FracGASM*MSVolatEF*NtoN2O*kgtoGg)</f>
        <v>4.1869848278648796</v>
      </c>
      <c r="AE1016" s="94">
        <f>IF('Net zero activities &amp; levers'!$C$12="Off",SUM('Activity data'!AX66:AX81)*FracGASM*MSVolatEF*NtoN2O*kgtoGg,SUM('Net zero Activity data'!AX66:AX81)*FracGASM*MSVolatEF*NtoN2O*kgtoGg)</f>
        <v>4.2003922237798577</v>
      </c>
      <c r="AF1016" s="94">
        <f>IF('Net zero activities &amp; levers'!$C$12="Off",SUM('Activity data'!AY66:AY81)*FracGASM*MSVolatEF*NtoN2O*kgtoGg,SUM('Net zero Activity data'!AY66:AY81)*FracGASM*MSVolatEF*NtoN2O*kgtoGg)</f>
        <v>4.2239224406773443</v>
      </c>
      <c r="AG1016" s="94">
        <f>IF('Net zero activities &amp; levers'!$C$12="Off",SUM('Activity data'!AZ66:AZ81)*FracGASM*MSVolatEF*NtoN2O*kgtoGg,SUM('Net zero Activity data'!AZ66:AZ81)*FracGASM*MSVolatEF*NtoN2O*kgtoGg)</f>
        <v>4.2510472755874398</v>
      </c>
      <c r="AH1016" s="94">
        <f>IF('Net zero activities &amp; levers'!$C$12="Off",SUM('Activity data'!BA66:BA81)*FracGASM*MSVolatEF*NtoN2O*kgtoGg,SUM('Net zero Activity data'!BA66:BA81)*FracGASM*MSVolatEF*NtoN2O*kgtoGg)</f>
        <v>4.2586518573714098</v>
      </c>
      <c r="AI1016" s="94">
        <f>IF('Net zero activities &amp; levers'!$C$12="Off",SUM('Activity data'!BB66:BB81)*FracGASM*MSVolatEF*NtoN2O*kgtoGg,SUM('Net zero Activity data'!BB66:BB81)*FracGASM*MSVolatEF*NtoN2O*kgtoGg)</f>
        <v>4.264539688995086</v>
      </c>
      <c r="AJ1016" s="94">
        <f>IF('Net zero activities &amp; levers'!$C$12="Off",SUM('Activity data'!BC66:BC81)*FracGASM*MSVolatEF*NtoN2O*kgtoGg,SUM('Net zero Activity data'!BC66:BC81)*FracGASM*MSVolatEF*NtoN2O*kgtoGg)</f>
        <v>4.2745915783598978</v>
      </c>
      <c r="AK1016" s="94">
        <f>IF('Net zero activities &amp; levers'!$C$12="Off",SUM('Activity data'!BD66:BD81)*FracGASM*MSVolatEF*NtoN2O*kgtoGg,SUM('Net zero Activity data'!BD66:BD81)*FracGASM*MSVolatEF*NtoN2O*kgtoGg)</f>
        <v>4.282261721706516</v>
      </c>
      <c r="AL1016" s="94">
        <f>IF('Net zero activities &amp; levers'!$C$12="Off",SUM('Activity data'!BE66:BE81)*FracGASM*MSVolatEF*NtoN2O*kgtoGg,SUM('Net zero Activity data'!BE66:BE81)*FracGASM*MSVolatEF*NtoN2O*kgtoGg)</f>
        <v>4.2941185207439112</v>
      </c>
      <c r="AM1016" s="94">
        <f>IF('Net zero activities &amp; levers'!$C$12="Off",SUM('Activity data'!BF66:BF81)*FracGASM*MSVolatEF*NtoN2O*kgtoGg,SUM('Net zero Activity data'!BF66:BF81)*FracGASM*MSVolatEF*NtoN2O*kgtoGg)</f>
        <v>4.3019179548845763</v>
      </c>
      <c r="AN1016" s="94">
        <f>IF('Net zero activities &amp; levers'!$C$12="Off",SUM('Activity data'!BG66:BG81)*FracGASM*MSVolatEF*NtoN2O*kgtoGg,SUM('Net zero Activity data'!BG66:BG81)*FracGASM*MSVolatEF*NtoN2O*kgtoGg)</f>
        <v>4.3281720225405946</v>
      </c>
      <c r="AO1016" s="94">
        <f>IF('Net zero activities &amp; levers'!$C$12="Off",SUM('Activity data'!BH66:BH81)*FracGASM*MSVolatEF*NtoN2O*kgtoGg,SUM('Net zero Activity data'!BH66:BH81)*FracGASM*MSVolatEF*NtoN2O*kgtoGg)</f>
        <v>4.3531239252494505</v>
      </c>
      <c r="AP1016" s="94">
        <f>IF('Net zero activities &amp; levers'!$C$12="Off",SUM('Activity data'!BI66:BI81)*FracGASM*MSVolatEF*NtoN2O*kgtoGg,SUM('Net zero Activity data'!BI66:BI81)*FracGASM*MSVolatEF*NtoN2O*kgtoGg)</f>
        <v>4.3778517258273508</v>
      </c>
      <c r="AQ1016" s="94">
        <f>IF('Net zero activities &amp; levers'!$C$12="Off",SUM('Activity data'!BJ66:BJ81)*FracGASM*MSVolatEF*NtoN2O*kgtoGg,SUM('Net zero Activity data'!BJ66:BJ81)*FracGASM*MSVolatEF*NtoN2O*kgtoGg)</f>
        <v>4.4026181442423464</v>
      </c>
      <c r="AR1016" s="94">
        <f>IF('Net zero activities &amp; levers'!$C$12="Off",SUM('Activity data'!BK66:BK81)*FracGASM*MSVolatEF*NtoN2O*kgtoGg,SUM('Net zero Activity data'!BK66:BK81)*FracGASM*MSVolatEF*NtoN2O*kgtoGg)</f>
        <v>4.4279754430027189</v>
      </c>
      <c r="AS1016" s="94">
        <f>IF('Net zero activities &amp; levers'!$C$12="Off",SUM('Activity data'!BL66:BL81)*FracGASM*MSVolatEF*NtoN2O*kgtoGg,SUM('Net zero Activity data'!BL66:BL81)*FracGASM*MSVolatEF*NtoN2O*kgtoGg)</f>
        <v>4.4571175199230737</v>
      </c>
      <c r="AT1016" s="94">
        <f>IF('Net zero activities &amp; levers'!$C$12="Off",SUM('Activity data'!BM66:BM81)*FracGASM*MSVolatEF*NtoN2O*kgtoGg,SUM('Net zero Activity data'!BM66:BM81)*FracGASM*MSVolatEF*NtoN2O*kgtoGg)</f>
        <v>4.4525735214926661</v>
      </c>
      <c r="AU1016" s="94">
        <f>IF('Net zero activities &amp; levers'!$C$12="Off",SUM('Activity data'!BN66:BN81)*FracGASM*MSVolatEF*NtoN2O*kgtoGg,SUM('Net zero Activity data'!BN66:BN81)*FracGASM*MSVolatEF*NtoN2O*kgtoGg)</f>
        <v>4.4421226950653629</v>
      </c>
      <c r="AV1016" s="94">
        <f>IF('Net zero activities &amp; levers'!$C$12="Off",SUM('Activity data'!BO66:BO81)*FracGASM*MSVolatEF*NtoN2O*kgtoGg,SUM('Net zero Activity data'!BO66:BO81)*FracGASM*MSVolatEF*NtoN2O*kgtoGg)</f>
        <v>4.4313408922240924</v>
      </c>
      <c r="AW1016" s="94">
        <f>IF('Net zero activities &amp; levers'!$C$12="Off",SUM('Activity data'!BP66:BP81)*FracGASM*MSVolatEF*NtoN2O*kgtoGg,SUM('Net zero Activity data'!BP66:BP81)*FracGASM*MSVolatEF*NtoN2O*kgtoGg)</f>
        <v>4.418332432178147</v>
      </c>
      <c r="AY1016" s="79"/>
      <c r="AZ1016" s="79"/>
    </row>
    <row r="1017" spans="1:52" x14ac:dyDescent="0.25">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2.2783360575623284E-4</v>
      </c>
      <c r="U1017" s="22">
        <f t="shared" si="355"/>
        <v>2.277690103399347E-4</v>
      </c>
      <c r="V1017" s="22">
        <f t="shared" si="355"/>
        <v>2.2771882791424862E-4</v>
      </c>
      <c r="W1017" s="22">
        <f t="shared" si="355"/>
        <v>2.2767360944205673E-4</v>
      </c>
      <c r="X1017" s="22">
        <f t="shared" si="355"/>
        <v>2.2762577804497457E-4</v>
      </c>
      <c r="Y1017" s="22">
        <f t="shared" si="355"/>
        <v>2.2758145734585685E-4</v>
      </c>
      <c r="Z1017" s="22">
        <f t="shared" si="355"/>
        <v>2.2754374308817861E-4</v>
      </c>
      <c r="AA1017" s="22">
        <f t="shared" si="355"/>
        <v>2.2750672860220023E-4</v>
      </c>
      <c r="AB1017" s="22">
        <f t="shared" si="355"/>
        <v>2.2746925528832322E-4</v>
      </c>
      <c r="AC1017" s="22">
        <f t="shared" si="355"/>
        <v>2.2741948149965896E-4</v>
      </c>
      <c r="AD1017" s="22">
        <f t="shared" si="355"/>
        <v>2.2737621235376291E-4</v>
      </c>
      <c r="AE1017" s="22">
        <f t="shared" si="355"/>
        <v>2.2732489524030969E-4</v>
      </c>
      <c r="AF1017" s="22">
        <f t="shared" si="355"/>
        <v>2.2727218304959741E-4</v>
      </c>
      <c r="AG1017" s="22">
        <f t="shared" si="355"/>
        <v>2.2721078884930555E-4</v>
      </c>
      <c r="AH1017" s="22">
        <f t="shared" si="355"/>
        <v>2.271457051656472E-4</v>
      </c>
      <c r="AI1017" s="22">
        <f t="shared" si="355"/>
        <v>2.2709508879515969E-4</v>
      </c>
      <c r="AJ1017" s="22">
        <f t="shared" si="355"/>
        <v>2.2704509281920696E-4</v>
      </c>
      <c r="AK1017" s="22">
        <f t="shared" si="355"/>
        <v>2.2699097871657119E-4</v>
      </c>
      <c r="AL1017" s="22">
        <f t="shared" si="355"/>
        <v>2.2693791840875933E-4</v>
      </c>
      <c r="AM1017" s="22">
        <f t="shared" si="355"/>
        <v>2.2688055877127398E-4</v>
      </c>
      <c r="AN1017" s="22">
        <f t="shared" si="355"/>
        <v>2.2682553249777677E-4</v>
      </c>
      <c r="AO1017" s="22">
        <f t="shared" si="355"/>
        <v>2.2676349444028204E-4</v>
      </c>
      <c r="AP1017" s="22">
        <f t="shared" si="355"/>
        <v>2.267018694017664E-4</v>
      </c>
      <c r="AQ1017" s="22">
        <f t="shared" si="355"/>
        <v>2.2663975078726013E-4</v>
      </c>
      <c r="AR1017" s="22">
        <f t="shared" si="355"/>
        <v>2.2657689937105621E-4</v>
      </c>
      <c r="AS1017" s="22">
        <f t="shared" si="355"/>
        <v>2.2651283951585413E-4</v>
      </c>
      <c r="AT1017" s="22">
        <f t="shared" si="355"/>
        <v>2.264449657415219E-4</v>
      </c>
      <c r="AU1017" s="22">
        <f t="shared" si="355"/>
        <v>2.2640390681487226E-4</v>
      </c>
      <c r="AV1017" s="22">
        <f t="shared" si="355"/>
        <v>2.263671422871954E-4</v>
      </c>
      <c r="AW1017" s="22">
        <f t="shared" si="355"/>
        <v>2.263301032604837E-4</v>
      </c>
      <c r="AY1017" s="79"/>
      <c r="AZ1017" s="79"/>
    </row>
    <row r="1018" spans="1:52" x14ac:dyDescent="0.25">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1.5037017979911371E-6</v>
      </c>
      <c r="U1018" s="94">
        <f>IF('Net zero activities &amp; levers'!$C$12="Off",'Activity data'!AN48*FracLEACH*MSLeachEF*NtoN2O*kgtoGg,'Net zero Activity data'!R48*FracLEACH*MSLeachEF*NtoN2O*kgtoGg)</f>
        <v>1.5032754682435692E-6</v>
      </c>
      <c r="V1018" s="94">
        <f>IF('Net zero activities &amp; levers'!$C$12="Off",'Activity data'!AO48*FracLEACH*MSLeachEF*NtoN2O*kgtoGg,'Net zero Activity data'!S48*FracLEACH*MSLeachEF*NtoN2O*kgtoGg)</f>
        <v>1.502944264234041E-6</v>
      </c>
      <c r="W1018" s="94">
        <f>IF('Net zero activities &amp; levers'!$C$12="Off",'Activity data'!AP48*FracLEACH*MSLeachEF*NtoN2O*kgtoGg,'Net zero Activity data'!T48*FracLEACH*MSLeachEF*NtoN2O*kgtoGg)</f>
        <v>1.5026458223175745E-6</v>
      </c>
      <c r="X1018" s="94">
        <f>IF('Net zero activities &amp; levers'!$C$12="Off",'Activity data'!AQ48*FracLEACH*MSLeachEF*NtoN2O*kgtoGg,'Net zero Activity data'!U48*FracLEACH*MSLeachEF*NtoN2O*kgtoGg)</f>
        <v>1.5023301350968323E-6</v>
      </c>
      <c r="Y1018" s="94">
        <f>IF('Net zero activities &amp; levers'!$C$12="Off",'Activity data'!AR48*FracLEACH*MSLeachEF*NtoN2O*kgtoGg,'Net zero Activity data'!V48*FracLEACH*MSLeachEF*NtoN2O*kgtoGg)</f>
        <v>1.5020376184826557E-6</v>
      </c>
      <c r="Z1018" s="94">
        <f>IF('Net zero activities &amp; levers'!$C$12="Off",'Activity data'!AS48*FracLEACH*MSLeachEF*NtoN2O*kgtoGg,'Net zero Activity data'!W48*FracLEACH*MSLeachEF*NtoN2O*kgtoGg)</f>
        <v>1.5017887043819789E-6</v>
      </c>
      <c r="AA1018" s="94">
        <f>IF('Net zero activities &amp; levers'!$C$12="Off",'Activity data'!AT48*FracLEACH*MSLeachEF*NtoN2O*kgtoGg,'Net zero Activity data'!X48*FracLEACH*MSLeachEF*NtoN2O*kgtoGg)</f>
        <v>1.5015444087745217E-6</v>
      </c>
      <c r="AB1018" s="94">
        <f>IF('Net zero activities &amp; levers'!$C$12="Off",'Activity data'!AU48*FracLEACH*MSLeachEF*NtoN2O*kgtoGg,'Net zero Activity data'!Y48*FracLEACH*MSLeachEF*NtoN2O*kgtoGg)</f>
        <v>1.5012970849029339E-6</v>
      </c>
      <c r="AC1018" s="94">
        <f>IF('Net zero activities &amp; levers'!$C$12="Off",'Activity data'!AV48*FracLEACH*MSLeachEF*NtoN2O*kgtoGg,'Net zero Activity data'!Z48*FracLEACH*MSLeachEF*NtoN2O*kgtoGg)</f>
        <v>1.5009685778977496E-6</v>
      </c>
      <c r="AD1018" s="94">
        <f>IF('Net zero activities &amp; levers'!$C$12="Off",'Activity data'!AW48*FracLEACH*MSLeachEF*NtoN2O*kgtoGg,'Net zero Activity data'!AA48*FracLEACH*MSLeachEF*NtoN2O*kgtoGg)</f>
        <v>1.5006830015348358E-6</v>
      </c>
      <c r="AE1018" s="94">
        <f>IF('Net zero activities &amp; levers'!$C$12="Off",'Activity data'!AX48*FracLEACH*MSLeachEF*NtoN2O*kgtoGg,'Net zero Activity data'!AB48*FracLEACH*MSLeachEF*NtoN2O*kgtoGg)</f>
        <v>1.5003443085860446E-6</v>
      </c>
      <c r="AF1018" s="94">
        <f>IF('Net zero activities &amp; levers'!$C$12="Off",'Activity data'!AY48*FracLEACH*MSLeachEF*NtoN2O*kgtoGg,'Net zero Activity data'!AC48*FracLEACH*MSLeachEF*NtoN2O*kgtoGg)</f>
        <v>1.4999964081273431E-6</v>
      </c>
      <c r="AG1018" s="94">
        <f>IF('Net zero activities &amp; levers'!$C$12="Off",'Activity data'!AZ48*FracLEACH*MSLeachEF*NtoN2O*kgtoGg,'Net zero Activity data'!AD48*FracLEACH*MSLeachEF*NtoN2O*kgtoGg)</f>
        <v>1.4995912064054167E-6</v>
      </c>
      <c r="AH1018" s="94">
        <f>IF('Net zero activities &amp; levers'!$C$12="Off",'Activity data'!BA48*FracLEACH*MSLeachEF*NtoN2O*kgtoGg,'Net zero Activity data'!AE48*FracLEACH*MSLeachEF*NtoN2O*kgtoGg)</f>
        <v>1.4991616540932717E-6</v>
      </c>
      <c r="AI1018" s="94">
        <f>IF('Net zero activities &amp; levers'!$C$12="Off",'Activity data'!BB48*FracLEACH*MSLeachEF*NtoN2O*kgtoGg,'Net zero Activity data'!AF48*FracLEACH*MSLeachEF*NtoN2O*kgtoGg)</f>
        <v>1.4988275860480544E-6</v>
      </c>
      <c r="AJ1018" s="94">
        <f>IF('Net zero activities &amp; levers'!$C$12="Off",'Activity data'!BC48*FracLEACH*MSLeachEF*NtoN2O*kgtoGg,'Net zero Activity data'!AG48*FracLEACH*MSLeachEF*NtoN2O*kgtoGg)</f>
        <v>1.4984976126067661E-6</v>
      </c>
      <c r="AK1018" s="94">
        <f>IF('Net zero activities &amp; levers'!$C$12="Off",'Activity data'!BD48*FracLEACH*MSLeachEF*NtoN2O*kgtoGg,'Net zero Activity data'!AH48*FracLEACH*MSLeachEF*NtoN2O*kgtoGg)</f>
        <v>1.49814045952937E-6</v>
      </c>
      <c r="AL1018" s="94">
        <f>IF('Net zero activities &amp; levers'!$C$12="Off",'Activity data'!BE48*FracLEACH*MSLeachEF*NtoN2O*kgtoGg,'Net zero Activity data'!AI48*FracLEACH*MSLeachEF*NtoN2O*kgtoGg)</f>
        <v>1.4977902614978117E-6</v>
      </c>
      <c r="AM1018" s="94">
        <f>IF('Net zero activities &amp; levers'!$C$12="Off",'Activity data'!BF48*FracLEACH*MSLeachEF*NtoN2O*kgtoGg,'Net zero Activity data'!AJ48*FracLEACH*MSLeachEF*NtoN2O*kgtoGg)</f>
        <v>1.4974116878904084E-6</v>
      </c>
      <c r="AN1018" s="94">
        <f>IF('Net zero activities &amp; levers'!$C$12="Off",'Activity data'!BG48*FracLEACH*MSLeachEF*NtoN2O*kgtoGg,'Net zero Activity data'!AK48*FracLEACH*MSLeachEF*NtoN2O*kgtoGg)</f>
        <v>1.497048514485327E-6</v>
      </c>
      <c r="AO1018" s="94">
        <f>IF('Net zero activities &amp; levers'!$C$12="Off",'Activity data'!BH48*FracLEACH*MSLeachEF*NtoN2O*kgtoGg,'Net zero Activity data'!AL48*FracLEACH*MSLeachEF*NtoN2O*kgtoGg)</f>
        <v>1.4966390633058616E-6</v>
      </c>
      <c r="AP1018" s="94">
        <f>IF('Net zero activities &amp; levers'!$C$12="Off",'Activity data'!BI48*FracLEACH*MSLeachEF*NtoN2O*kgtoGg,'Net zero Activity data'!AM48*FracLEACH*MSLeachEF*NtoN2O*kgtoGg)</f>
        <v>1.4962323380516582E-6</v>
      </c>
      <c r="AQ1018" s="94">
        <f>IF('Net zero activities &amp; levers'!$C$12="Off",'Activity data'!BJ48*FracLEACH*MSLeachEF*NtoN2O*kgtoGg,'Net zero Activity data'!AN48*FracLEACH*MSLeachEF*NtoN2O*kgtoGg)</f>
        <v>1.4958223551959173E-6</v>
      </c>
      <c r="AR1018" s="94">
        <f>IF('Net zero activities &amp; levers'!$C$12="Off",'Activity data'!BK48*FracLEACH*MSLeachEF*NtoN2O*kgtoGg,'Net zero Activity data'!AO48*FracLEACH*MSLeachEF*NtoN2O*kgtoGg)</f>
        <v>1.495407535848971E-6</v>
      </c>
      <c r="AS1018" s="94">
        <f>IF('Net zero activities &amp; levers'!$C$12="Off",'Activity data'!BL48*FracLEACH*MSLeachEF*NtoN2O*kgtoGg,'Net zero Activity data'!AP48*FracLEACH*MSLeachEF*NtoN2O*kgtoGg)</f>
        <v>1.4949847408046379E-6</v>
      </c>
      <c r="AT1018" s="94">
        <f>IF('Net zero activities &amp; levers'!$C$12="Off",'Activity data'!BM48*FracLEACH*MSLeachEF*NtoN2O*kgtoGg,'Net zero Activity data'!AQ48*FracLEACH*MSLeachEF*NtoN2O*kgtoGg)</f>
        <v>1.4945367738940447E-6</v>
      </c>
      <c r="AU1018" s="94">
        <f>IF('Net zero activities &amp; levers'!$C$12="Off",'Activity data'!BN48*FracLEACH*MSLeachEF*NtoN2O*kgtoGg,'Net zero Activity data'!AR48*FracLEACH*MSLeachEF*NtoN2O*kgtoGg)</f>
        <v>1.4942657849781573E-6</v>
      </c>
      <c r="AV1018" s="94">
        <f>IF('Net zero activities &amp; levers'!$C$12="Off",'Activity data'!BO48*FracLEACH*MSLeachEF*NtoN2O*kgtoGg,'Net zero Activity data'!AS48*FracLEACH*MSLeachEF*NtoN2O*kgtoGg)</f>
        <v>1.4940231390954898E-6</v>
      </c>
      <c r="AW1018" s="94">
        <f>IF('Net zero activities &amp; levers'!$C$12="Off",'Activity data'!BP48*FracLEACH*MSLeachEF*NtoN2O*kgtoGg,'Net zero Activity data'!AT48*FracLEACH*MSLeachEF*NtoN2O*kgtoGg)</f>
        <v>1.4937786815191927E-6</v>
      </c>
      <c r="AY1018" s="79"/>
      <c r="AZ1018" s="79"/>
    </row>
    <row r="1019" spans="1:52" x14ac:dyDescent="0.25">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0.18258719417239633</v>
      </c>
      <c r="T1019" s="94">
        <f>IF('Net zero activities &amp; levers'!$C$12="Off",SUM('Activity data'!AM50:AM65)*FracLEACH*MSLeachEF*NtoN2O*kgtoGg,SUM('Net zero Activity data'!AM50:AM65)*FracLEACH*MSLeachEF*NtoN2O*kgtoGg)</f>
        <v>0.18659119303605887</v>
      </c>
      <c r="U1019" s="94">
        <f>IF('Net zero activities &amp; levers'!$C$12="Off",SUM('Activity data'!AN50:AN65)*FracLEACH*MSLeachEF*NtoN2O*kgtoGg,SUM('Net zero Activity data'!AN50:AN65)*FracLEACH*MSLeachEF*NtoN2O*kgtoGg)</f>
        <v>0.18919302973587018</v>
      </c>
      <c r="V1019" s="94">
        <f>IF('Net zero activities &amp; levers'!$C$12="Off",SUM('Activity data'!AO50:AO65)*FracLEACH*MSLeachEF*NtoN2O*kgtoGg,SUM('Net zero Activity data'!AO50:AO65)*FracLEACH*MSLeachEF*NtoN2O*kgtoGg)</f>
        <v>0.19133393553779945</v>
      </c>
      <c r="W1019" s="94">
        <f>IF('Net zero activities &amp; levers'!$C$12="Off",SUM('Activity data'!AP50:AP65)*FracLEACH*MSLeachEF*NtoN2O*kgtoGg,SUM('Net zero Activity data'!AP50:AP65)*FracLEACH*MSLeachEF*NtoN2O*kgtoGg)</f>
        <v>0.19378113312493972</v>
      </c>
      <c r="X1019" s="94">
        <f>IF('Net zero activities &amp; levers'!$C$12="Off",SUM('Activity data'!AQ50:AQ65)*FracLEACH*MSLeachEF*NtoN2O*kgtoGg,SUM('Net zero Activity data'!AQ50:AQ65)*FracLEACH*MSLeachEF*NtoN2O*kgtoGg)</f>
        <v>0.19590796726477783</v>
      </c>
      <c r="Y1019" s="94">
        <f>IF('Net zero activities &amp; levers'!$C$12="Off",SUM('Activity data'!AR50:AR65)*FracLEACH*MSLeachEF*NtoN2O*kgtoGg,SUM('Net zero Activity data'!AR50:AR65)*FracLEACH*MSLeachEF*NtoN2O*kgtoGg)</f>
        <v>0.19739628959288202</v>
      </c>
      <c r="Z1019" s="94">
        <f>IF('Net zero activities &amp; levers'!$C$12="Off",SUM('Activity data'!AS50:AS65)*FracLEACH*MSLeachEF*NtoN2O*kgtoGg,SUM('Net zero Activity data'!AS50:AS65)*FracLEACH*MSLeachEF*NtoN2O*kgtoGg)</f>
        <v>0.19884862917208024</v>
      </c>
      <c r="AA1019" s="94">
        <f>IF('Net zero activities &amp; levers'!$C$12="Off",SUM('Activity data'!AT50:AT65)*FracLEACH*MSLeachEF*NtoN2O*kgtoGg,SUM('Net zero Activity data'!AT50:AT65)*FracLEACH*MSLeachEF*NtoN2O*kgtoGg)</f>
        <v>0.20038224474174365</v>
      </c>
      <c r="AB1019" s="94">
        <f>IF('Net zero activities &amp; levers'!$C$12="Off",SUM('Activity data'!AU50:AU65)*FracLEACH*MSLeachEF*NtoN2O*kgtoGg,SUM('Net zero Activity data'!AU50:AU65)*FracLEACH*MSLeachEF*NtoN2O*kgtoGg)</f>
        <v>0.20321970506585377</v>
      </c>
      <c r="AC1019" s="94">
        <f>IF('Net zero activities &amp; levers'!$C$12="Off",SUM('Activity data'!AV50:AV65)*FracLEACH*MSLeachEF*NtoN2O*kgtoGg,SUM('Net zero Activity data'!AV50:AV65)*FracLEACH*MSLeachEF*NtoN2O*kgtoGg)</f>
        <v>0.20542152351480261</v>
      </c>
      <c r="AD1019" s="94">
        <f>IF('Net zero activities &amp; levers'!$C$12="Off",SUM('Activity data'!AW50:AW65)*FracLEACH*MSLeachEF*NtoN2O*kgtoGg,SUM('Net zero Activity data'!AW50:AW65)*FracLEACH*MSLeachEF*NtoN2O*kgtoGg)</f>
        <v>0.20778063749279929</v>
      </c>
      <c r="AE1019" s="94">
        <f>IF('Net zero activities &amp; levers'!$C$12="Off",SUM('Activity data'!AX50:AX65)*FracLEACH*MSLeachEF*NtoN2O*kgtoGg,SUM('Net zero Activity data'!AX50:AX65)*FracLEACH*MSLeachEF*NtoN2O*kgtoGg)</f>
        <v>0.21030061300303665</v>
      </c>
      <c r="AF1019" s="94">
        <f>IF('Net zero activities &amp; levers'!$C$12="Off",SUM('Activity data'!AY50:AY65)*FracLEACH*MSLeachEF*NtoN2O*kgtoGg,SUM('Net zero Activity data'!AY50:AY65)*FracLEACH*MSLeachEF*NtoN2O*kgtoGg)</f>
        <v>0.21375059517099232</v>
      </c>
      <c r="AG1019" s="94">
        <f>IF('Net zero activities &amp; levers'!$C$12="Off",SUM('Activity data'!AZ50:AZ65)*FracLEACH*MSLeachEF*NtoN2O*kgtoGg,SUM('Net zero Activity data'!AZ50:AZ65)*FracLEACH*MSLeachEF*NtoN2O*kgtoGg)</f>
        <v>0.21761869921171154</v>
      </c>
      <c r="AH1019" s="94">
        <f>IF('Net zero activities &amp; levers'!$C$12="Off",SUM('Activity data'!BA50:BA65)*FracLEACH*MSLeachEF*NtoN2O*kgtoGg,SUM('Net zero Activity data'!BA50:BA65)*FracLEACH*MSLeachEF*NtoN2O*kgtoGg)</f>
        <v>0.2199688896768407</v>
      </c>
      <c r="AI1019" s="94">
        <f>IF('Net zero activities &amp; levers'!$C$12="Off",SUM('Activity data'!BB50:BB65)*FracLEACH*MSLeachEF*NtoN2O*kgtoGg,SUM('Net zero Activity data'!BB50:BB65)*FracLEACH*MSLeachEF*NtoN2O*kgtoGg)</f>
        <v>0.22226474551819031</v>
      </c>
      <c r="AJ1019" s="94">
        <f>IF('Net zero activities &amp; levers'!$C$12="Off",SUM('Activity data'!BC50:BC65)*FracLEACH*MSLeachEF*NtoN2O*kgtoGg,SUM('Net zero Activity data'!BC50:BC65)*FracLEACH*MSLeachEF*NtoN2O*kgtoGg)</f>
        <v>0.22501535655243274</v>
      </c>
      <c r="AK1019" s="94">
        <f>IF('Net zero activities &amp; levers'!$C$12="Off",SUM('Activity data'!BD50:BD65)*FracLEACH*MSLeachEF*NtoN2O*kgtoGg,SUM('Net zero Activity data'!BD50:BD65)*FracLEACH*MSLeachEF*NtoN2O*kgtoGg)</f>
        <v>0.22766661942528918</v>
      </c>
      <c r="AL1019" s="94">
        <f>IF('Net zero activities &amp; levers'!$C$12="Off",SUM('Activity data'!BE50:BE65)*FracLEACH*MSLeachEF*NtoN2O*kgtoGg,SUM('Net zero Activity data'!BE50:BE65)*FracLEACH*MSLeachEF*NtoN2O*kgtoGg)</f>
        <v>0.23079957776517698</v>
      </c>
      <c r="AM1019" s="94">
        <f>IF('Net zero activities &amp; levers'!$C$12="Off",SUM('Activity data'!BF50:BF65)*FracLEACH*MSLeachEF*NtoN2O*kgtoGg,SUM('Net zero Activity data'!BF50:BF65)*FracLEACH*MSLeachEF*NtoN2O*kgtoGg)</f>
        <v>0.23369519679442258</v>
      </c>
      <c r="AN1019" s="94">
        <f>IF('Net zero activities &amp; levers'!$C$12="Off",SUM('Activity data'!BG50:BG65)*FracLEACH*MSLeachEF*NtoN2O*kgtoGg,SUM('Net zero Activity data'!BG50:BG65)*FracLEACH*MSLeachEF*NtoN2O*kgtoGg)</f>
        <v>0.23781777263024687</v>
      </c>
      <c r="AO1019" s="94">
        <f>IF('Net zero activities &amp; levers'!$C$12="Off",SUM('Activity data'!BH50:BH65)*FracLEACH*MSLeachEF*NtoN2O*kgtoGg,SUM('Net zero Activity data'!BH50:BH65)*FracLEACH*MSLeachEF*NtoN2O*kgtoGg)</f>
        <v>0.24194048838559584</v>
      </c>
      <c r="AP1019" s="94">
        <f>IF('Net zero activities &amp; levers'!$C$12="Off",SUM('Activity data'!BI50:BI65)*FracLEACH*MSLeachEF*NtoN2O*kgtoGg,SUM('Net zero Activity data'!BI50:BI65)*FracLEACH*MSLeachEF*NtoN2O*kgtoGg)</f>
        <v>0.24616514680416793</v>
      </c>
      <c r="AQ1019" s="94">
        <f>IF('Net zero activities &amp; levers'!$C$12="Off",SUM('Activity data'!BJ50:BJ65)*FracLEACH*MSLeachEF*NtoN2O*kgtoGg,SUM('Net zero Activity data'!BJ50:BJ65)*FracLEACH*MSLeachEF*NtoN2O*kgtoGg)</f>
        <v>0.25052162843544062</v>
      </c>
      <c r="AR1019" s="94">
        <f>IF('Net zero activities &amp; levers'!$C$12="Off",SUM('Activity data'!BK50:BK65)*FracLEACH*MSLeachEF*NtoN2O*kgtoGg,SUM('Net zero Activity data'!BK50:BK65)*FracLEACH*MSLeachEF*NtoN2O*kgtoGg)</f>
        <v>0.25506858268508992</v>
      </c>
      <c r="AS1019" s="94">
        <f>IF('Net zero activities &amp; levers'!$C$12="Off",SUM('Activity data'!BL50:BL65)*FracLEACH*MSLeachEF*NtoN2O*kgtoGg,SUM('Net zero Activity data'!BL50:BL65)*FracLEACH*MSLeachEF*NtoN2O*kgtoGg)</f>
        <v>0.26011741156818113</v>
      </c>
      <c r="AT1019" s="94">
        <f>IF('Net zero activities &amp; levers'!$C$12="Off",SUM('Activity data'!BM50:BM65)*FracLEACH*MSLeachEF*NtoN2O*kgtoGg,SUM('Net zero Activity data'!BM50:BM65)*FracLEACH*MSLeachEF*NtoN2O*kgtoGg)</f>
        <v>0.26205920790001125</v>
      </c>
      <c r="AU1019" s="94">
        <f>IF('Net zero activities &amp; levers'!$C$12="Off",SUM('Activity data'!BN50:BN65)*FracLEACH*MSLeachEF*NtoN2O*kgtoGg,SUM('Net zero Activity data'!BN50:BN65)*FracLEACH*MSLeachEF*NtoN2O*kgtoGg)</f>
        <v>0.26350835686540836</v>
      </c>
      <c r="AV1019" s="94">
        <f>IF('Net zero activities &amp; levers'!$C$12="Off",SUM('Activity data'!BO50:BO65)*FracLEACH*MSLeachEF*NtoN2O*kgtoGg,SUM('Net zero Activity data'!BO50:BO65)*FracLEACH*MSLeachEF*NtoN2O*kgtoGg)</f>
        <v>0.26500137660500872</v>
      </c>
      <c r="AW1019" s="94">
        <f>IF('Net zero activities &amp; levers'!$C$12="Off",SUM('Activity data'!BP50:BP65)*FracLEACH*MSLeachEF*NtoN2O*kgtoGg,SUM('Net zero Activity data'!BP50:BP65)*FracLEACH*MSLeachEF*NtoN2O*kgtoGg)</f>
        <v>0.26635093109498148</v>
      </c>
      <c r="AY1019" s="79"/>
      <c r="AZ1019" s="79"/>
    </row>
    <row r="1020" spans="1:52" x14ac:dyDescent="0.25">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5">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0.10242303574309712</v>
      </c>
      <c r="U1021" s="22">
        <f t="shared" si="356"/>
        <v>0.10290527845894326</v>
      </c>
      <c r="V1021" s="22">
        <f t="shared" si="356"/>
        <v>0.10327991973594811</v>
      </c>
      <c r="W1021" s="22">
        <f t="shared" si="356"/>
        <v>0.10361750218507411</v>
      </c>
      <c r="X1021" s="22">
        <f t="shared" si="356"/>
        <v>0.10397459165292641</v>
      </c>
      <c r="Y1021" s="22">
        <f t="shared" si="356"/>
        <v>0.10430547169884286</v>
      </c>
      <c r="Z1021" s="22">
        <f t="shared" si="356"/>
        <v>0.10458703077983039</v>
      </c>
      <c r="AA1021" s="22">
        <f t="shared" si="356"/>
        <v>0.10486336565414194</v>
      </c>
      <c r="AB1021" s="22">
        <f t="shared" si="356"/>
        <v>0.10514312594815978</v>
      </c>
      <c r="AC1021" s="22">
        <f t="shared" si="356"/>
        <v>0.10551471650982788</v>
      </c>
      <c r="AD1021" s="22">
        <f t="shared" si="356"/>
        <v>0.10583774609342775</v>
      </c>
      <c r="AE1021" s="22">
        <f t="shared" si="356"/>
        <v>0.10622085848095154</v>
      </c>
      <c r="AF1021" s="22">
        <f t="shared" si="356"/>
        <v>0.10661438593946296</v>
      </c>
      <c r="AG1021" s="22">
        <f t="shared" si="356"/>
        <v>0.10707272969793173</v>
      </c>
      <c r="AH1021" s="22">
        <f t="shared" si="356"/>
        <v>0.10755861761635321</v>
      </c>
      <c r="AI1021" s="22">
        <f t="shared" si="356"/>
        <v>0.10793649854613152</v>
      </c>
      <c r="AJ1021" s="22">
        <f t="shared" si="356"/>
        <v>0.10830974786638585</v>
      </c>
      <c r="AK1021" s="22">
        <f t="shared" si="356"/>
        <v>0.10871374142066853</v>
      </c>
      <c r="AL1021" s="22">
        <f t="shared" si="356"/>
        <v>0.1091098677777573</v>
      </c>
      <c r="AM1021" s="22">
        <f t="shared" si="356"/>
        <v>0.10953809115560811</v>
      </c>
      <c r="AN1021" s="22">
        <f t="shared" si="356"/>
        <v>0.10994889460103707</v>
      </c>
      <c r="AO1021" s="22">
        <f t="shared" si="356"/>
        <v>0.11041204513162567</v>
      </c>
      <c r="AP1021" s="22">
        <f t="shared" si="356"/>
        <v>0.11087211223299304</v>
      </c>
      <c r="AQ1021" s="22">
        <f t="shared" si="356"/>
        <v>0.11133586416897914</v>
      </c>
      <c r="AR1021" s="22">
        <f t="shared" si="356"/>
        <v>0.11180508689997067</v>
      </c>
      <c r="AS1021" s="22">
        <f t="shared" si="356"/>
        <v>0.11228333133773015</v>
      </c>
      <c r="AT1021" s="22">
        <f t="shared" si="356"/>
        <v>0.11279004892149266</v>
      </c>
      <c r="AU1021" s="22">
        <f t="shared" si="356"/>
        <v>0.11309657792048296</v>
      </c>
      <c r="AV1021" s="22">
        <f t="shared" si="356"/>
        <v>0.1133710467092879</v>
      </c>
      <c r="AW1021" s="22">
        <f t="shared" si="356"/>
        <v>0.11364756479458502</v>
      </c>
      <c r="AY1021" s="79"/>
      <c r="AZ1021" s="79"/>
    </row>
    <row r="1022" spans="1:52" x14ac:dyDescent="0.25">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5">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5">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5">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5">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5">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5">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5">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5">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5">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5">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5">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5">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0.39721446331308263</v>
      </c>
      <c r="T1034" s="22">
        <f t="shared" si="360"/>
        <v>0.40249219960946453</v>
      </c>
      <c r="U1034" s="22">
        <f t="shared" si="360"/>
        <v>0.4068019680102658</v>
      </c>
      <c r="V1034" s="22">
        <f t="shared" si="360"/>
        <v>0.41082431735492764</v>
      </c>
      <c r="W1034" s="22">
        <f t="shared" si="360"/>
        <v>0.41518935921013445</v>
      </c>
      <c r="X1034" s="22">
        <f t="shared" si="360"/>
        <v>0.41937856849496585</v>
      </c>
      <c r="Y1034" s="22">
        <f t="shared" si="360"/>
        <v>0.42296208052271583</v>
      </c>
      <c r="Z1034" s="22">
        <f t="shared" si="360"/>
        <v>0.42643166192666554</v>
      </c>
      <c r="AA1034" s="22">
        <f t="shared" si="360"/>
        <v>0.42988116682638638</v>
      </c>
      <c r="AB1034" s="22">
        <f t="shared" si="360"/>
        <v>0.43435986869965487</v>
      </c>
      <c r="AC1034" s="22">
        <f t="shared" si="360"/>
        <v>0.43820597040821635</v>
      </c>
      <c r="AD1034" s="22">
        <f t="shared" si="360"/>
        <v>0.44282455495655826</v>
      </c>
      <c r="AE1034" s="22">
        <f t="shared" si="360"/>
        <v>0.44762703912585894</v>
      </c>
      <c r="AF1034" s="22">
        <f t="shared" si="360"/>
        <v>0.45330820491033447</v>
      </c>
      <c r="AG1034" s="22">
        <f t="shared" si="360"/>
        <v>0.4594306873735467</v>
      </c>
      <c r="AH1034" s="22">
        <f t="shared" si="360"/>
        <v>0.46422714526211667</v>
      </c>
      <c r="AI1034" s="22">
        <f t="shared" si="360"/>
        <v>0.4690226318356765</v>
      </c>
      <c r="AJ1034" s="22">
        <f t="shared" si="360"/>
        <v>0.47429366824518704</v>
      </c>
      <c r="AK1034" s="22">
        <f t="shared" si="360"/>
        <v>0.47952741685693195</v>
      </c>
      <c r="AL1034" s="22">
        <f t="shared" si="360"/>
        <v>0.48527939773469708</v>
      </c>
      <c r="AM1034" s="22">
        <f t="shared" si="360"/>
        <v>0.49086573686440554</v>
      </c>
      <c r="AN1034" s="22">
        <f t="shared" si="360"/>
        <v>0.49729269914463614</v>
      </c>
      <c r="AO1034" s="22">
        <f t="shared" si="360"/>
        <v>0.50378159674645628</v>
      </c>
      <c r="AP1034" s="22">
        <f t="shared" si="360"/>
        <v>0.5104338973485637</v>
      </c>
      <c r="AQ1034" s="22">
        <f t="shared" si="360"/>
        <v>0.5172822799722383</v>
      </c>
      <c r="AR1034" s="22">
        <f t="shared" si="360"/>
        <v>0.52438990778857708</v>
      </c>
      <c r="AS1034" s="22">
        <f t="shared" si="360"/>
        <v>0.53208566832594295</v>
      </c>
      <c r="AT1034" s="22">
        <f t="shared" si="360"/>
        <v>0.53664257833202234</v>
      </c>
      <c r="AU1034" s="22">
        <f t="shared" si="360"/>
        <v>0.54070846268586037</v>
      </c>
      <c r="AV1034" s="22">
        <f t="shared" si="360"/>
        <v>0.54483540356476812</v>
      </c>
      <c r="AW1034" s="22">
        <f t="shared" si="360"/>
        <v>0.54882490321762667</v>
      </c>
      <c r="AY1034" s="79"/>
      <c r="AZ1034" s="79"/>
    </row>
    <row r="1035" spans="1:52" x14ac:dyDescent="0.25">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3.1337946187340607E-2</v>
      </c>
      <c r="T1035" s="22">
        <f t="shared" si="361"/>
        <v>3.175432935392393E-2</v>
      </c>
      <c r="U1035" s="22">
        <f t="shared" si="361"/>
        <v>3.2094345397392511E-2</v>
      </c>
      <c r="V1035" s="22">
        <f t="shared" si="361"/>
        <v>3.2411685723468059E-2</v>
      </c>
      <c r="W1035" s="22">
        <f t="shared" si="361"/>
        <v>3.2756062525921364E-2</v>
      </c>
      <c r="X1035" s="22">
        <f t="shared" si="361"/>
        <v>3.3086567145618653E-2</v>
      </c>
      <c r="Y1035" s="22">
        <f t="shared" si="361"/>
        <v>3.3369285720744657E-2</v>
      </c>
      <c r="Z1035" s="22">
        <f t="shared" si="361"/>
        <v>3.3643015822168158E-2</v>
      </c>
      <c r="AA1035" s="22">
        <f t="shared" si="361"/>
        <v>3.3915162002392259E-2</v>
      </c>
      <c r="AB1035" s="22">
        <f t="shared" si="361"/>
        <v>3.426850592930511E-2</v>
      </c>
      <c r="AC1035" s="22">
        <f t="shared" si="361"/>
        <v>3.4571941326316163E-2</v>
      </c>
      <c r="AD1035" s="22">
        <f t="shared" si="361"/>
        <v>3.4936321195141687E-2</v>
      </c>
      <c r="AE1035" s="22">
        <f t="shared" si="361"/>
        <v>3.5315209690811797E-2</v>
      </c>
      <c r="AF1035" s="22">
        <f t="shared" si="361"/>
        <v>3.5763421133442296E-2</v>
      </c>
      <c r="AG1035" s="22">
        <f t="shared" si="361"/>
        <v>3.6246449934470244E-2</v>
      </c>
      <c r="AH1035" s="22">
        <f t="shared" si="361"/>
        <v>3.6624862991105026E-2</v>
      </c>
      <c r="AI1035" s="22">
        <f t="shared" si="361"/>
        <v>3.7003199416548546E-2</v>
      </c>
      <c r="AJ1035" s="22">
        <f t="shared" si="361"/>
        <v>3.7419054000430003E-2</v>
      </c>
      <c r="AK1035" s="22">
        <f t="shared" si="361"/>
        <v>3.7831966790626288E-2</v>
      </c>
      <c r="AL1035" s="22">
        <f t="shared" si="361"/>
        <v>3.8285765138537764E-2</v>
      </c>
      <c r="AM1035" s="22">
        <f t="shared" si="361"/>
        <v>3.8726495301208239E-2</v>
      </c>
      <c r="AN1035" s="22">
        <f t="shared" si="361"/>
        <v>3.9233545815950406E-2</v>
      </c>
      <c r="AO1035" s="22">
        <f t="shared" si="361"/>
        <v>3.9745482672843564E-2</v>
      </c>
      <c r="AP1035" s="22">
        <f t="shared" si="361"/>
        <v>4.0270311090600697E-2</v>
      </c>
      <c r="AQ1035" s="22">
        <f t="shared" si="361"/>
        <v>4.081060925683809E-2</v>
      </c>
      <c r="AR1035" s="22">
        <f t="shared" si="361"/>
        <v>4.1371360384000633E-2</v>
      </c>
      <c r="AS1035" s="22">
        <f t="shared" si="361"/>
        <v>4.1978511814437201E-2</v>
      </c>
      <c r="AT1035" s="22">
        <f t="shared" si="361"/>
        <v>4.2338025915107082E-2</v>
      </c>
      <c r="AU1035" s="22">
        <f t="shared" si="361"/>
        <v>4.2658800904068366E-2</v>
      </c>
      <c r="AV1035" s="22">
        <f t="shared" si="361"/>
        <v>4.2984392903168391E-2</v>
      </c>
      <c r="AW1035" s="22">
        <f t="shared" si="361"/>
        <v>4.3299141576700839E-2</v>
      </c>
      <c r="AY1035" s="79"/>
      <c r="AZ1035" s="79"/>
    </row>
    <row r="1036" spans="1:52" x14ac:dyDescent="0.25">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2.904903235556756E-4</v>
      </c>
      <c r="T1036" s="22">
        <f t="shared" si="362"/>
        <v>2.943500302531358E-4</v>
      </c>
      <c r="U1036" s="22">
        <f t="shared" si="362"/>
        <v>2.9750184402838601E-4</v>
      </c>
      <c r="V1036" s="22">
        <f t="shared" si="362"/>
        <v>3.0044346290308388E-4</v>
      </c>
      <c r="W1036" s="22">
        <f t="shared" si="362"/>
        <v>3.0363569918339701E-4</v>
      </c>
      <c r="X1036" s="22">
        <f t="shared" si="362"/>
        <v>3.0669934583524099E-4</v>
      </c>
      <c r="Y1036" s="22">
        <f t="shared" si="362"/>
        <v>3.0932003481953465E-4</v>
      </c>
      <c r="Z1036" s="22">
        <f t="shared" si="362"/>
        <v>3.1185740422000813E-4</v>
      </c>
      <c r="AA1036" s="22">
        <f t="shared" si="362"/>
        <v>3.1438009129959962E-4</v>
      </c>
      <c r="AB1036" s="22">
        <f t="shared" si="362"/>
        <v>3.1765544926472413E-4</v>
      </c>
      <c r="AC1036" s="22">
        <f t="shared" si="362"/>
        <v>3.204681749656698E-4</v>
      </c>
      <c r="AD1036" s="22">
        <f t="shared" si="362"/>
        <v>3.238458317323107E-4</v>
      </c>
      <c r="AE1036" s="22">
        <f t="shared" si="362"/>
        <v>3.2735797771152607E-4</v>
      </c>
      <c r="AF1036" s="22">
        <f t="shared" si="362"/>
        <v>3.3151271989573738E-4</v>
      </c>
      <c r="AG1036" s="22">
        <f t="shared" si="362"/>
        <v>3.3599020517376121E-4</v>
      </c>
      <c r="AH1036" s="22">
        <f t="shared" si="362"/>
        <v>3.3949794402181424E-4</v>
      </c>
      <c r="AI1036" s="22">
        <f t="shared" si="362"/>
        <v>3.4300497252913811E-4</v>
      </c>
      <c r="AJ1036" s="22">
        <f t="shared" si="362"/>
        <v>3.4685977947473918E-4</v>
      </c>
      <c r="AK1036" s="22">
        <f t="shared" si="362"/>
        <v>3.5068731716043639E-4</v>
      </c>
      <c r="AL1036" s="22">
        <f t="shared" si="362"/>
        <v>3.5489384773923629E-4</v>
      </c>
      <c r="AM1036" s="22">
        <f t="shared" si="362"/>
        <v>3.5897924142743565E-4</v>
      </c>
      <c r="AN1036" s="22">
        <f t="shared" si="362"/>
        <v>3.6367939845770157E-4</v>
      </c>
      <c r="AO1036" s="22">
        <f t="shared" si="362"/>
        <v>3.6842484994038506E-4</v>
      </c>
      <c r="AP1036" s="22">
        <f t="shared" si="362"/>
        <v>3.7328980107579387E-4</v>
      </c>
      <c r="AQ1036" s="22">
        <f t="shared" si="362"/>
        <v>3.7829815063988365E-4</v>
      </c>
      <c r="AR1036" s="22">
        <f t="shared" si="362"/>
        <v>3.8349609103424995E-4</v>
      </c>
      <c r="AS1036" s="22">
        <f t="shared" si="362"/>
        <v>3.8912414382432281E-4</v>
      </c>
      <c r="AT1036" s="22">
        <f t="shared" si="362"/>
        <v>3.9245669685131744E-4</v>
      </c>
      <c r="AU1036" s="22">
        <f t="shared" si="362"/>
        <v>3.9543015368779578E-4</v>
      </c>
      <c r="AV1036" s="22">
        <f t="shared" si="362"/>
        <v>3.9844826229645466E-4</v>
      </c>
      <c r="AW1036" s="22">
        <f t="shared" si="362"/>
        <v>4.013658575806695E-4</v>
      </c>
      <c r="AY1036" s="79"/>
      <c r="AZ1036" s="79"/>
    </row>
    <row r="1037" spans="1:52" x14ac:dyDescent="0.25">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2.5629102547447703E-3</v>
      </c>
      <c r="T1037" s="94">
        <f>IF('Net zero activities &amp; levers'!$C$12="Off",Constants!$H66*'Activity data'!AM8*Constants!$H84*EF!$H209*MMVolatEF*NtoN2O*kgtoGg,Constants!$H66*'Net zero Activity data'!AM8*Constants!$H84*EF!$H209*MMVolatEF*NtoN2O*kgtoGg)</f>
        <v>2.6123885311191328E-3</v>
      </c>
      <c r="U1037" s="94">
        <f>IF('Net zero activities &amp; levers'!$C$12="Off",Constants!$H66*'Activity data'!AN8*Constants!$H84*EF!$H209*MMVolatEF*NtoN2O*kgtoGg,Constants!$H66*'Net zero Activity data'!AN8*Constants!$H84*EF!$H209*MMVolatEF*NtoN2O*kgtoGg)</f>
        <v>2.6381484081699708E-3</v>
      </c>
      <c r="V1037" s="94">
        <f>IF('Net zero activities &amp; levers'!$C$12="Off",Constants!$H66*'Activity data'!AO8*Constants!$H84*EF!$H209*MMVolatEF*NtoN2O*kgtoGg,Constants!$H66*'Net zero Activity data'!AO8*Constants!$H84*EF!$H209*MMVolatEF*NtoN2O*kgtoGg)</f>
        <v>2.6558420076703468E-3</v>
      </c>
      <c r="W1037" s="94">
        <f>IF('Net zero activities &amp; levers'!$C$12="Off",Constants!$H66*'Activity data'!AP8*Constants!$H84*EF!$H209*MMVolatEF*NtoN2O*kgtoGg,Constants!$H66*'Net zero Activity data'!AP8*Constants!$H84*EF!$H209*MMVolatEF*NtoN2O*kgtoGg)</f>
        <v>2.6779065868564743E-3</v>
      </c>
      <c r="X1037" s="94">
        <f>IF('Net zero activities &amp; levers'!$C$12="Off",Constants!$H66*'Activity data'!AQ8*Constants!$H84*EF!$H209*MMVolatEF*NtoN2O*kgtoGg,Constants!$H66*'Net zero Activity data'!AQ8*Constants!$H84*EF!$H209*MMVolatEF*NtoN2O*kgtoGg)</f>
        <v>2.6942716911212052E-3</v>
      </c>
      <c r="Y1037" s="94">
        <f>IF('Net zero activities &amp; levers'!$C$12="Off",Constants!$H66*'Activity data'!AR8*Constants!$H84*EF!$H209*MMVolatEF*NtoN2O*kgtoGg,Constants!$H66*'Net zero Activity data'!AR8*Constants!$H84*EF!$H209*MMVolatEF*NtoN2O*kgtoGg)</f>
        <v>2.7000715946421988E-3</v>
      </c>
      <c r="Z1037" s="94">
        <f>IF('Net zero activities &amp; levers'!$C$12="Off",Constants!$H66*'Activity data'!AS8*Constants!$H84*EF!$H209*MMVolatEF*NtoN2O*kgtoGg,Constants!$H66*'Net zero Activity data'!AS8*Constants!$H84*EF!$H209*MMVolatEF*NtoN2O*kgtoGg)</f>
        <v>2.704975186950725E-3</v>
      </c>
      <c r="AA1037" s="94">
        <f>IF('Net zero activities &amp; levers'!$C$12="Off",Constants!$H66*'Activity data'!AT8*Constants!$H84*EF!$H209*MMVolatEF*NtoN2O*kgtoGg,Constants!$H66*'Net zero Activity data'!AT8*Constants!$H84*EF!$H209*MMVolatEF*NtoN2O*kgtoGg)</f>
        <v>2.7108265667014262E-3</v>
      </c>
      <c r="AB1037" s="94">
        <f>IF('Net zero activities &amp; levers'!$C$12="Off",Constants!$H66*'Activity data'!AU8*Constants!$H84*EF!$H209*MMVolatEF*NtoN2O*kgtoGg,Constants!$H66*'Net zero Activity data'!AU8*Constants!$H84*EF!$H209*MMVolatEF*NtoN2O*kgtoGg)</f>
        <v>2.7365425214591413E-3</v>
      </c>
      <c r="AC1037" s="94">
        <f>IF('Net zero activities &amp; levers'!$C$12="Off",Constants!$H66*'Activity data'!AV8*Constants!$H84*EF!$H209*MMVolatEF*NtoN2O*kgtoGg,Constants!$H66*'Net zero Activity data'!AV8*Constants!$H84*EF!$H209*MMVolatEF*NtoN2O*kgtoGg)</f>
        <v>2.7518718016047751E-3</v>
      </c>
      <c r="AD1037" s="94">
        <f>IF('Net zero activities &amp; levers'!$C$12="Off",Constants!$H66*'Activity data'!AW8*Constants!$H84*EF!$H209*MMVolatEF*NtoN2O*kgtoGg,Constants!$H66*'Net zero Activity data'!AW8*Constants!$H84*EF!$H209*MMVolatEF*NtoN2O*kgtoGg)</f>
        <v>2.7566638396338047E-3</v>
      </c>
      <c r="AE1037" s="94">
        <f>IF('Net zero activities &amp; levers'!$C$12="Off",Constants!$H66*'Activity data'!AX8*Constants!$H84*EF!$H209*MMVolatEF*NtoN2O*kgtoGg,Constants!$H66*'Net zero Activity data'!AX8*Constants!$H84*EF!$H209*MMVolatEF*NtoN2O*kgtoGg)</f>
        <v>2.7626950654084182E-3</v>
      </c>
      <c r="AF1037" s="94">
        <f>IF('Net zero activities &amp; levers'!$C$12="Off",Constants!$H66*'Activity data'!AY8*Constants!$H84*EF!$H209*MMVolatEF*NtoN2O*kgtoGg,Constants!$H66*'Net zero Activity data'!AY8*Constants!$H84*EF!$H209*MMVolatEF*NtoN2O*kgtoGg)</f>
        <v>2.781289252085413E-3</v>
      </c>
      <c r="AG1037" s="94">
        <f>IF('Net zero activities &amp; levers'!$C$12="Off",Constants!$H66*'Activity data'!AZ8*Constants!$H84*EF!$H209*MMVolatEF*NtoN2O*kgtoGg,Constants!$H66*'Net zero Activity data'!AZ8*Constants!$H84*EF!$H209*MMVolatEF*NtoN2O*kgtoGg)</f>
        <v>2.8044129031273178E-3</v>
      </c>
      <c r="AH1037" s="94">
        <f>IF('Net zero activities &amp; levers'!$C$12="Off",Constants!$H66*'Activity data'!BA8*Constants!$H84*EF!$H209*MMVolatEF*NtoN2O*kgtoGg,Constants!$H66*'Net zero Activity data'!BA8*Constants!$H84*EF!$H209*MMVolatEF*NtoN2O*kgtoGg)</f>
        <v>2.8037506369907924E-3</v>
      </c>
      <c r="AI1037" s="94">
        <f>IF('Net zero activities &amp; levers'!$C$12="Off",Constants!$H66*'Activity data'!BB8*Constants!$H84*EF!$H209*MMVolatEF*NtoN2O*kgtoGg,Constants!$H66*'Net zero Activity data'!BB8*Constants!$H84*EF!$H209*MMVolatEF*NtoN2O*kgtoGg)</f>
        <v>2.8010511266193844E-3</v>
      </c>
      <c r="AJ1037" s="94">
        <f>IF('Net zero activities &amp; levers'!$C$12="Off",Constants!$H66*'Activity data'!BC8*Constants!$H84*EF!$H209*MMVolatEF*NtoN2O*kgtoGg,Constants!$H66*'Net zero Activity data'!BC8*Constants!$H84*EF!$H209*MMVolatEF*NtoN2O*kgtoGg)</f>
        <v>2.8035156589741781E-3</v>
      </c>
      <c r="AK1037" s="94">
        <f>IF('Net zero activities &amp; levers'!$C$12="Off",Constants!$H66*'Activity data'!BD8*Constants!$H84*EF!$H209*MMVolatEF*NtoN2O*kgtoGg,Constants!$H66*'Net zero Activity data'!BD8*Constants!$H84*EF!$H209*MMVolatEF*NtoN2O*kgtoGg)</f>
        <v>2.8031448320103743E-3</v>
      </c>
      <c r="AL1037" s="94">
        <f>IF('Net zero activities &amp; levers'!$C$12="Off",Constants!$H66*'Activity data'!BE8*Constants!$H84*EF!$H209*MMVolatEF*NtoN2O*kgtoGg,Constants!$H66*'Net zero Activity data'!BE8*Constants!$H84*EF!$H209*MMVolatEF*NtoN2O*kgtoGg)</f>
        <v>2.8079593649657283E-3</v>
      </c>
      <c r="AM1037" s="94">
        <f>IF('Net zero activities &amp; levers'!$C$12="Off",Constants!$H66*'Activity data'!BF8*Constants!$H84*EF!$H209*MMVolatEF*NtoN2O*kgtoGg,Constants!$H66*'Net zero Activity data'!BF8*Constants!$H84*EF!$H209*MMVolatEF*NtoN2O*kgtoGg)</f>
        <v>2.8079108993576316E-3</v>
      </c>
      <c r="AN1037" s="94">
        <f>IF('Net zero activities &amp; levers'!$C$12="Off",Constants!$H66*'Activity data'!BG8*Constants!$H84*EF!$H209*MMVolatEF*NtoN2O*kgtoGg,Constants!$H66*'Net zero Activity data'!BG8*Constants!$H84*EF!$H209*MMVolatEF*NtoN2O*kgtoGg)</f>
        <v>2.8312016868573659E-3</v>
      </c>
      <c r="AO1037" s="94">
        <f>IF('Net zero activities &amp; levers'!$C$12="Off",Constants!$H66*'Activity data'!BH8*Constants!$H84*EF!$H209*MMVolatEF*NtoN2O*kgtoGg,Constants!$H66*'Net zero Activity data'!BH8*Constants!$H84*EF!$H209*MMVolatEF*NtoN2O*kgtoGg)</f>
        <v>2.8529828127647709E-3</v>
      </c>
      <c r="AP1037" s="94">
        <f>IF('Net zero activities &amp; levers'!$C$12="Off",Constants!$H66*'Activity data'!BI8*Constants!$H84*EF!$H209*MMVolatEF*NtoN2O*kgtoGg,Constants!$H66*'Net zero Activity data'!BI8*Constants!$H84*EF!$H209*MMVolatEF*NtoN2O*kgtoGg)</f>
        <v>2.8745704994950004E-3</v>
      </c>
      <c r="AQ1037" s="94">
        <f>IF('Net zero activities &amp; levers'!$C$12="Off",Constants!$H66*'Activity data'!BJ8*Constants!$H84*EF!$H209*MMVolatEF*NtoN2O*kgtoGg,Constants!$H66*'Net zero Activity data'!BJ8*Constants!$H84*EF!$H209*MMVolatEF*NtoN2O*kgtoGg)</f>
        <v>2.8962863460866165E-3</v>
      </c>
      <c r="AR1037" s="94">
        <f>IF('Net zero activities &amp; levers'!$C$12="Off",Constants!$H66*'Activity data'!BK8*Constants!$H84*EF!$H209*MMVolatEF*NtoN2O*kgtoGg,Constants!$H66*'Net zero Activity data'!BK8*Constants!$H84*EF!$H209*MMVolatEF*NtoN2O*kgtoGg)</f>
        <v>2.9187994411367726E-3</v>
      </c>
      <c r="AS1037" s="94">
        <f>IF('Net zero activities &amp; levers'!$C$12="Off",Constants!$H66*'Activity data'!BL8*Constants!$H84*EF!$H209*MMVolatEF*NtoN2O*kgtoGg,Constants!$H66*'Net zero Activity data'!BL8*Constants!$H84*EF!$H209*MMVolatEF*NtoN2O*kgtoGg)</f>
        <v>2.9459270403864352E-3</v>
      </c>
      <c r="AT1037" s="94">
        <f>IF('Net zero activities &amp; levers'!$C$12="Off",Constants!$H66*'Activity data'!BM8*Constants!$H84*EF!$H209*MMVolatEF*NtoN2O*kgtoGg,Constants!$H66*'Net zero Activity data'!BM8*Constants!$H84*EF!$H209*MMVolatEF*NtoN2O*kgtoGg)</f>
        <v>2.9324595471331349E-3</v>
      </c>
      <c r="AU1037" s="94">
        <f>IF('Net zero activities &amp; levers'!$C$12="Off",Constants!$H66*'Activity data'!BN8*Constants!$H84*EF!$H209*MMVolatEF*NtoN2O*kgtoGg,Constants!$H66*'Net zero Activity data'!BN8*Constants!$H84*EF!$H209*MMVolatEF*NtoN2O*kgtoGg)</f>
        <v>2.9120229766328091E-3</v>
      </c>
      <c r="AV1037" s="94">
        <f>IF('Net zero activities &amp; levers'!$C$12="Off",Constants!$H66*'Activity data'!BO8*Constants!$H84*EF!$H209*MMVolatEF*NtoN2O*kgtoGg,Constants!$H66*'Net zero Activity data'!BO8*Constants!$H84*EF!$H209*MMVolatEF*NtoN2O*kgtoGg)</f>
        <v>2.8913556321565432E-3</v>
      </c>
      <c r="AW1037" s="94">
        <f>IF('Net zero activities &amp; levers'!$C$12="Off",Constants!$H66*'Activity data'!BP8*Constants!$H84*EF!$H209*MMVolatEF*NtoN2O*kgtoGg,Constants!$H66*'Net zero Activity data'!BP8*Constants!$H84*EF!$H209*MMVolatEF*NtoN2O*kgtoGg)</f>
        <v>2.8681853853054777E-3</v>
      </c>
      <c r="AY1037" s="79"/>
      <c r="AZ1037" s="79"/>
    </row>
    <row r="1038" spans="1:52" x14ac:dyDescent="0.25">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1.2758183638787089E-2</v>
      </c>
      <c r="T1038" s="94">
        <f>IF('Net zero activities &amp; levers'!$C$12="Off",Constants!$H67*'Activity data'!AM9*Constants!$H85*EF!$H210*MMVolatEF*NtoN2O*kgtoGg,Constants!$H67*'Net zero Activity data'!AM9*Constants!$H85*EF!$H210*MMVolatEF*NtoN2O*kgtoGg)</f>
        <v>1.3004486815008778E-2</v>
      </c>
      <c r="U1038" s="94">
        <f>IF('Net zero activities &amp; levers'!$C$12="Off",Constants!$H67*'Activity data'!AN9*Constants!$H85*EF!$H210*MMVolatEF*NtoN2O*kgtoGg,Constants!$H67*'Net zero Activity data'!AN9*Constants!$H85*EF!$H210*MMVolatEF*NtoN2O*kgtoGg)</f>
        <v>1.3132719647710874E-2</v>
      </c>
      <c r="V1038" s="94">
        <f>IF('Net zero activities &amp; levers'!$C$12="Off",Constants!$H67*'Activity data'!AO9*Constants!$H85*EF!$H210*MMVolatEF*NtoN2O*kgtoGg,Constants!$H67*'Net zero Activity data'!AO9*Constants!$H85*EF!$H210*MMVolatEF*NtoN2O*kgtoGg)</f>
        <v>1.3220798499180229E-2</v>
      </c>
      <c r="W1038" s="94">
        <f>IF('Net zero activities &amp; levers'!$C$12="Off",Constants!$H67*'Activity data'!AP9*Constants!$H85*EF!$H210*MMVolatEF*NtoN2O*kgtoGg,Constants!$H67*'Net zero Activity data'!AP9*Constants!$H85*EF!$H210*MMVolatEF*NtoN2O*kgtoGg)</f>
        <v>1.3330636115479131E-2</v>
      </c>
      <c r="X1038" s="94">
        <f>IF('Net zero activities &amp; levers'!$C$12="Off",Constants!$H67*'Activity data'!AQ9*Constants!$H85*EF!$H210*MMVolatEF*NtoN2O*kgtoGg,Constants!$H67*'Net zero Activity data'!AQ9*Constants!$H85*EF!$H210*MMVolatEF*NtoN2O*kgtoGg)</f>
        <v>1.3412101709169269E-2</v>
      </c>
      <c r="Y1038" s="94">
        <f>IF('Net zero activities &amp; levers'!$C$12="Off",Constants!$H67*'Activity data'!AR9*Constants!$H85*EF!$H210*MMVolatEF*NtoN2O*kgtoGg,Constants!$H67*'Net zero Activity data'!AR9*Constants!$H85*EF!$H210*MMVolatEF*NtoN2O*kgtoGg)</f>
        <v>1.3440973665989099E-2</v>
      </c>
      <c r="Z1038" s="94">
        <f>IF('Net zero activities &amp; levers'!$C$12="Off",Constants!$H67*'Activity data'!AS9*Constants!$H85*EF!$H210*MMVolatEF*NtoN2O*kgtoGg,Constants!$H67*'Net zero Activity data'!AS9*Constants!$H85*EF!$H210*MMVolatEF*NtoN2O*kgtoGg)</f>
        <v>1.346538377986105E-2</v>
      </c>
      <c r="AA1038" s="94">
        <f>IF('Net zero activities &amp; levers'!$C$12="Off",Constants!$H67*'Activity data'!AT9*Constants!$H85*EF!$H210*MMVolatEF*NtoN2O*kgtoGg,Constants!$H67*'Net zero Activity data'!AT9*Constants!$H85*EF!$H210*MMVolatEF*NtoN2O*kgtoGg)</f>
        <v>1.3494511985681572E-2</v>
      </c>
      <c r="AB1038" s="94">
        <f>IF('Net zero activities &amp; levers'!$C$12="Off",Constants!$H67*'Activity data'!AU9*Constants!$H85*EF!$H210*MMVolatEF*NtoN2O*kgtoGg,Constants!$H67*'Net zero Activity data'!AU9*Constants!$H85*EF!$H210*MMVolatEF*NtoN2O*kgtoGg)</f>
        <v>1.3622526172927604E-2</v>
      </c>
      <c r="AC1038" s="94">
        <f>IF('Net zero activities &amp; levers'!$C$12="Off",Constants!$H67*'Activity data'!AV9*Constants!$H85*EF!$H210*MMVolatEF*NtoN2O*kgtoGg,Constants!$H67*'Net zero Activity data'!AV9*Constants!$H85*EF!$H210*MMVolatEF*NtoN2O*kgtoGg)</f>
        <v>1.3698835427528436E-2</v>
      </c>
      <c r="AD1038" s="94">
        <f>IF('Net zero activities &amp; levers'!$C$12="Off",Constants!$H67*'Activity data'!AW9*Constants!$H85*EF!$H210*MMVolatEF*NtoN2O*kgtoGg,Constants!$H67*'Net zero Activity data'!AW9*Constants!$H85*EF!$H210*MMVolatEF*NtoN2O*kgtoGg)</f>
        <v>1.3722690223483628E-2</v>
      </c>
      <c r="AE1038" s="94">
        <f>IF('Net zero activities &amp; levers'!$C$12="Off",Constants!$H67*'Activity data'!AX9*Constants!$H85*EF!$H210*MMVolatEF*NtoN2O*kgtoGg,Constants!$H67*'Net zero Activity data'!AX9*Constants!$H85*EF!$H210*MMVolatEF*NtoN2O*kgtoGg)</f>
        <v>1.3752713703961365E-2</v>
      </c>
      <c r="AF1038" s="94">
        <f>IF('Net zero activities &amp; levers'!$C$12="Off",Constants!$H67*'Activity data'!AY9*Constants!$H85*EF!$H210*MMVolatEF*NtoN2O*kgtoGg,Constants!$H67*'Net zero Activity data'!AY9*Constants!$H85*EF!$H210*MMVolatEF*NtoN2O*kgtoGg)</f>
        <v>1.3845275684155478E-2</v>
      </c>
      <c r="AG1038" s="94">
        <f>IF('Net zero activities &amp; levers'!$C$12="Off",Constants!$H67*'Activity data'!AZ9*Constants!$H85*EF!$H210*MMVolatEF*NtoN2O*kgtoGg,Constants!$H67*'Net zero Activity data'!AZ9*Constants!$H85*EF!$H210*MMVolatEF*NtoN2O*kgtoGg)</f>
        <v>1.3960385366925555E-2</v>
      </c>
      <c r="AH1038" s="94">
        <f>IF('Net zero activities &amp; levers'!$C$12="Off",Constants!$H67*'Activity data'!BA9*Constants!$H85*EF!$H210*MMVolatEF*NtoN2O*kgtoGg,Constants!$H67*'Net zero Activity data'!BA9*Constants!$H85*EF!$H210*MMVolatEF*NtoN2O*kgtoGg)</f>
        <v>1.3957088601862521E-2</v>
      </c>
      <c r="AI1038" s="94">
        <f>IF('Net zero activities &amp; levers'!$C$12="Off",Constants!$H67*'Activity data'!BB9*Constants!$H85*EF!$H210*MMVolatEF*NtoN2O*kgtoGg,Constants!$H67*'Net zero Activity data'!BB9*Constants!$H85*EF!$H210*MMVolatEF*NtoN2O*kgtoGg)</f>
        <v>1.3943650421969381E-2</v>
      </c>
      <c r="AJ1038" s="94">
        <f>IF('Net zero activities &amp; levers'!$C$12="Off",Constants!$H67*'Activity data'!BC9*Constants!$H85*EF!$H210*MMVolatEF*NtoN2O*kgtoGg,Constants!$H67*'Net zero Activity data'!BC9*Constants!$H85*EF!$H210*MMVolatEF*NtoN2O*kgtoGg)</f>
        <v>1.395591887979305E-2</v>
      </c>
      <c r="AK1038" s="94">
        <f>IF('Net zero activities &amp; levers'!$C$12="Off",Constants!$H67*'Activity data'!BD9*Constants!$H85*EF!$H210*MMVolatEF*NtoN2O*kgtoGg,Constants!$H67*'Net zero Activity data'!BD9*Constants!$H85*EF!$H210*MMVolatEF*NtoN2O*kgtoGg)</f>
        <v>1.3954072900795676E-2</v>
      </c>
      <c r="AL1038" s="94">
        <f>IF('Net zero activities &amp; levers'!$C$12="Off",Constants!$H67*'Activity data'!BE9*Constants!$H85*EF!$H210*MMVolatEF*NtoN2O*kgtoGg,Constants!$H67*'Net zero Activity data'!BE9*Constants!$H85*EF!$H210*MMVolatEF*NtoN2O*kgtoGg)</f>
        <v>1.3978039676637978E-2</v>
      </c>
      <c r="AM1038" s="94">
        <f>IF('Net zero activities &amp; levers'!$C$12="Off",Constants!$H67*'Activity data'!BF9*Constants!$H85*EF!$H210*MMVolatEF*NtoN2O*kgtoGg,Constants!$H67*'Net zero Activity data'!BF9*Constants!$H85*EF!$H210*MMVolatEF*NtoN2O*kgtoGg)</f>
        <v>1.3977798414530914E-2</v>
      </c>
      <c r="AN1038" s="94">
        <f>IF('Net zero activities &amp; levers'!$C$12="Off",Constants!$H67*'Activity data'!BG9*Constants!$H85*EF!$H210*MMVolatEF*NtoN2O*kgtoGg,Constants!$H67*'Net zero Activity data'!BG9*Constants!$H85*EF!$H210*MMVolatEF*NtoN2O*kgtoGg)</f>
        <v>1.4093740103656964E-2</v>
      </c>
      <c r="AO1038" s="94">
        <f>IF('Net zero activities &amp; levers'!$C$12="Off",Constants!$H67*'Activity data'!BH9*Constants!$H85*EF!$H210*MMVolatEF*NtoN2O*kgtoGg,Constants!$H67*'Net zero Activity data'!BH9*Constants!$H85*EF!$H210*MMVolatEF*NtoN2O*kgtoGg)</f>
        <v>1.4202166687721602E-2</v>
      </c>
      <c r="AP1038" s="94">
        <f>IF('Net zero activities &amp; levers'!$C$12="Off",Constants!$H67*'Activity data'!BI9*Constants!$H85*EF!$H210*MMVolatEF*NtoN2O*kgtoGg,Constants!$H67*'Net zero Activity data'!BI9*Constants!$H85*EF!$H210*MMVolatEF*NtoN2O*kgtoGg)</f>
        <v>1.430963033032516E-2</v>
      </c>
      <c r="AQ1038" s="94">
        <f>IF('Net zero activities &amp; levers'!$C$12="Off",Constants!$H67*'Activity data'!BJ9*Constants!$H85*EF!$H210*MMVolatEF*NtoN2O*kgtoGg,Constants!$H67*'Net zero Activity data'!BJ9*Constants!$H85*EF!$H210*MMVolatEF*NtoN2O*kgtoGg)</f>
        <v>1.4417731953538314E-2</v>
      </c>
      <c r="AR1038" s="94">
        <f>IF('Net zero activities &amp; levers'!$C$12="Off",Constants!$H67*'Activity data'!BK9*Constants!$H85*EF!$H210*MMVolatEF*NtoN2O*kgtoGg,Constants!$H67*'Net zero Activity data'!BK9*Constants!$H85*EF!$H210*MMVolatEF*NtoN2O*kgtoGg)</f>
        <v>1.4529802284676759E-2</v>
      </c>
      <c r="AS1038" s="94">
        <f>IF('Net zero activities &amp; levers'!$C$12="Off",Constants!$H67*'Activity data'!BL9*Constants!$H85*EF!$H210*MMVolatEF*NtoN2O*kgtoGg,Constants!$H67*'Net zero Activity data'!BL9*Constants!$H85*EF!$H210*MMVolatEF*NtoN2O*kgtoGg)</f>
        <v>1.4664843647231651E-2</v>
      </c>
      <c r="AT1038" s="94">
        <f>IF('Net zero activities &amp; levers'!$C$12="Off",Constants!$H67*'Activity data'!BM9*Constants!$H85*EF!$H210*MMVolatEF*NtoN2O*kgtoGg,Constants!$H67*'Net zero Activity data'!BM9*Constants!$H85*EF!$H210*MMVolatEF*NtoN2O*kgtoGg)</f>
        <v>1.4597802379687599E-2</v>
      </c>
      <c r="AU1038" s="94">
        <f>IF('Net zero activities &amp; levers'!$C$12="Off",Constants!$H67*'Activity data'!BN9*Constants!$H85*EF!$H210*MMVolatEF*NtoN2O*kgtoGg,Constants!$H67*'Net zero Activity data'!BN9*Constants!$H85*EF!$H210*MMVolatEF*NtoN2O*kgtoGg)</f>
        <v>1.4496069001038276E-2</v>
      </c>
      <c r="AV1038" s="94">
        <f>IF('Net zero activities &amp; levers'!$C$12="Off",Constants!$H67*'Activity data'!BO9*Constants!$H85*EF!$H210*MMVolatEF*NtoN2O*kgtoGg,Constants!$H67*'Net zero Activity data'!BO9*Constants!$H85*EF!$H210*MMVolatEF*NtoN2O*kgtoGg)</f>
        <v>1.4393186828060855E-2</v>
      </c>
      <c r="AW1038" s="94">
        <f>IF('Net zero activities &amp; levers'!$C$12="Off",Constants!$H67*'Activity data'!BP9*Constants!$H85*EF!$H210*MMVolatEF*NtoN2O*kgtoGg,Constants!$H67*'Net zero Activity data'!BP9*Constants!$H85*EF!$H210*MMVolatEF*NtoN2O*kgtoGg)</f>
        <v>1.4277845191054772E-2</v>
      </c>
      <c r="AY1038" s="79"/>
      <c r="AZ1038" s="79"/>
    </row>
    <row r="1039" spans="1:52" x14ac:dyDescent="0.25">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0.17361452293400698</v>
      </c>
      <c r="T1039" s="94">
        <f>IF('Net zero activities &amp; levers'!$C$12="Off",Constants!$H68*'Activity data'!AM10*Constants!$H86*EF!$H211*MMVolatEF*NtoN2O*kgtoGg,Constants!$H68*'Net zero Activity data'!AM10*Constants!$H86*EF!$H211*MMVolatEF*NtoN2O*kgtoGg)</f>
        <v>0.18122983234318238</v>
      </c>
      <c r="U1039" s="94">
        <f>IF('Net zero activities &amp; levers'!$C$12="Off",Constants!$H68*'Activity data'!AN10*Constants!$H86*EF!$H211*MMVolatEF*NtoN2O*kgtoGg,Constants!$H68*'Net zero Activity data'!AN10*Constants!$H86*EF!$H211*MMVolatEF*NtoN2O*kgtoGg)</f>
        <v>0.18736569869016145</v>
      </c>
      <c r="V1039" s="94">
        <f>IF('Net zero activities &amp; levers'!$C$12="Off",Constants!$H68*'Activity data'!AO10*Constants!$H86*EF!$H211*MMVolatEF*NtoN2O*kgtoGg,Constants!$H68*'Net zero Activity data'!AO10*Constants!$H86*EF!$H211*MMVolatEF*NtoN2O*kgtoGg)</f>
        <v>0.19304737892649457</v>
      </c>
      <c r="W1039" s="94">
        <f>IF('Net zero activities &amp; levers'!$C$12="Off",Constants!$H68*'Activity data'!AP10*Constants!$H86*EF!$H211*MMVolatEF*NtoN2O*kgtoGg,Constants!$H68*'Net zero Activity data'!AP10*Constants!$H86*EF!$H211*MMVolatEF*NtoN2O*kgtoGg)</f>
        <v>0.19916394252628336</v>
      </c>
      <c r="X1039" s="94">
        <f>IF('Net zero activities &amp; levers'!$C$12="Off",Constants!$H68*'Activity data'!AQ10*Constants!$H86*EF!$H211*MMVolatEF*NtoN2O*kgtoGg,Constants!$H68*'Net zero Activity data'!AQ10*Constants!$H86*EF!$H211*MMVolatEF*NtoN2O*kgtoGg)</f>
        <v>0.20497598185205718</v>
      </c>
      <c r="Y1039" s="94">
        <f>IF('Net zero activities &amp; levers'!$C$12="Off",Constants!$H68*'Activity data'!AR10*Constants!$H86*EF!$H211*MMVolatEF*NtoN2O*kgtoGg,Constants!$H68*'Net zero Activity data'!AR10*Constants!$H86*EF!$H211*MMVolatEF*NtoN2O*kgtoGg)</f>
        <v>0.21008003786653304</v>
      </c>
      <c r="Z1039" s="94">
        <f>IF('Net zero activities &amp; levers'!$C$12="Off",Constants!$H68*'Activity data'!AS10*Constants!$H86*EF!$H211*MMVolatEF*NtoN2O*kgtoGg,Constants!$H68*'Net zero Activity data'!AS10*Constants!$H86*EF!$H211*MMVolatEF*NtoN2O*kgtoGg)</f>
        <v>0.21519415807379266</v>
      </c>
      <c r="AA1039" s="94">
        <f>IF('Net zero activities &amp; levers'!$C$12="Off",Constants!$H68*'Activity data'!AT10*Constants!$H86*EF!$H211*MMVolatEF*NtoN2O*kgtoGg,Constants!$H68*'Net zero Activity data'!AT10*Constants!$H86*EF!$H211*MMVolatEF*NtoN2O*kgtoGg)</f>
        <v>0.22046711318957019</v>
      </c>
      <c r="AB1039" s="94">
        <f>IF('Net zero activities &amp; levers'!$C$12="Off",Constants!$H68*'Activity data'!AU10*Constants!$H86*EF!$H211*MMVolatEF*NtoN2O*kgtoGg,Constants!$H68*'Net zero Activity data'!AU10*Constants!$H86*EF!$H211*MMVolatEF*NtoN2O*kgtoGg)</f>
        <v>0.22747999362519944</v>
      </c>
      <c r="AC1039" s="94">
        <f>IF('Net zero activities &amp; levers'!$C$12="Off",Constants!$H68*'Activity data'!AV10*Constants!$H86*EF!$H211*MMVolatEF*NtoN2O*kgtoGg,Constants!$H68*'Net zero Activity data'!AV10*Constants!$H86*EF!$H211*MMVolatEF*NtoN2O*kgtoGg)</f>
        <v>0.23377520748657318</v>
      </c>
      <c r="AD1039" s="94">
        <f>IF('Net zero activities &amp; levers'!$C$12="Off",Constants!$H68*'Activity data'!AW10*Constants!$H86*EF!$H211*MMVolatEF*NtoN2O*kgtoGg,Constants!$H68*'Net zero Activity data'!AW10*Constants!$H86*EF!$H211*MMVolatEF*NtoN2O*kgtoGg)</f>
        <v>0.24194841701051853</v>
      </c>
      <c r="AE1039" s="94">
        <f>IF('Net zero activities &amp; levers'!$C$12="Off",Constants!$H68*'Activity data'!AX10*Constants!$H86*EF!$H211*MMVolatEF*NtoN2O*kgtoGg,Constants!$H68*'Net zero Activity data'!AX10*Constants!$H86*EF!$H211*MMVolatEF*NtoN2O*kgtoGg)</f>
        <v>0.25053440423872092</v>
      </c>
      <c r="AF1039" s="94">
        <f>IF('Net zero activities &amp; levers'!$C$12="Off",Constants!$H68*'Activity data'!AY10*Constants!$H86*EF!$H211*MMVolatEF*NtoN2O*kgtoGg,Constants!$H68*'Net zero Activity data'!AY10*Constants!$H86*EF!$H211*MMVolatEF*NtoN2O*kgtoGg)</f>
        <v>0.26062237101157232</v>
      </c>
      <c r="AG1039" s="94">
        <f>IF('Net zero activities &amp; levers'!$C$12="Off",Constants!$H68*'Activity data'!AZ10*Constants!$H86*EF!$H211*MMVolatEF*NtoN2O*kgtoGg,Constants!$H68*'Net zero Activity data'!AZ10*Constants!$H86*EF!$H211*MMVolatEF*NtoN2O*kgtoGg)</f>
        <v>0.27157081601101718</v>
      </c>
      <c r="AH1039" s="94">
        <f>IF('Net zero activities &amp; levers'!$C$12="Off",Constants!$H68*'Activity data'!BA10*Constants!$H86*EF!$H211*MMVolatEF*NtoN2O*kgtoGg,Constants!$H68*'Net zero Activity data'!BA10*Constants!$H86*EF!$H211*MMVolatEF*NtoN2O*kgtoGg)</f>
        <v>0.28061403432528592</v>
      </c>
      <c r="AI1039" s="94">
        <f>IF('Net zero activities &amp; levers'!$C$12="Off",Constants!$H68*'Activity data'!BB10*Constants!$H86*EF!$H211*MMVolatEF*NtoN2O*kgtoGg,Constants!$H68*'Net zero Activity data'!BB10*Constants!$H86*EF!$H211*MMVolatEF*NtoN2O*kgtoGg)</f>
        <v>0.28978900234061006</v>
      </c>
      <c r="AJ1039" s="94">
        <f>IF('Net zero activities &amp; levers'!$C$12="Off",Constants!$H68*'Activity data'!BC10*Constants!$H86*EF!$H211*MMVolatEF*NtoN2O*kgtoGg,Constants!$H68*'Net zero Activity data'!BC10*Constants!$H86*EF!$H211*MMVolatEF*NtoN2O*kgtoGg)</f>
        <v>0.29986479871060151</v>
      </c>
      <c r="AK1039" s="94">
        <f>IF('Net zero activities &amp; levers'!$C$12="Off",Constants!$H68*'Activity data'!BD10*Constants!$H86*EF!$H211*MMVolatEF*NtoN2O*kgtoGg,Constants!$H68*'Net zero Activity data'!BD10*Constants!$H86*EF!$H211*MMVolatEF*NtoN2O*kgtoGg)</f>
        <v>0.3100339842687691</v>
      </c>
      <c r="AL1039" s="94">
        <f>IF('Net zero activities &amp; levers'!$C$12="Off",Constants!$H68*'Activity data'!BE10*Constants!$H86*EF!$H211*MMVolatEF*NtoN2O*kgtoGg,Constants!$H68*'Net zero Activity data'!BE10*Constants!$H86*EF!$H211*MMVolatEF*NtoN2O*kgtoGg)</f>
        <v>0.321206589671512</v>
      </c>
      <c r="AM1039" s="94">
        <f>IF('Net zero activities &amp; levers'!$C$12="Off",Constants!$H68*'Activity data'!BF10*Constants!$H86*EF!$H211*MMVolatEF*NtoN2O*kgtoGg,Constants!$H68*'Net zero Activity data'!BF10*Constants!$H86*EF!$H211*MMVolatEF*NtoN2O*kgtoGg)</f>
        <v>0.33228026882461004</v>
      </c>
      <c r="AN1039" s="94">
        <f>IF('Net zero activities &amp; levers'!$C$12="Off",Constants!$H68*'Activity data'!BG10*Constants!$H86*EF!$H211*MMVolatEF*NtoN2O*kgtoGg,Constants!$H68*'Net zero Activity data'!BG10*Constants!$H86*EF!$H211*MMVolatEF*NtoN2O*kgtoGg)</f>
        <v>0.34448956687299959</v>
      </c>
      <c r="AO1039" s="94">
        <f>IF('Net zero activities &amp; levers'!$C$12="Off",Constants!$H68*'Activity data'!BH10*Constants!$H86*EF!$H211*MMVolatEF*NtoN2O*kgtoGg,Constants!$H68*'Net zero Activity data'!BH10*Constants!$H86*EF!$H211*MMVolatEF*NtoN2O*kgtoGg)</f>
        <v>0.35696829991233459</v>
      </c>
      <c r="AP1039" s="94">
        <f>IF('Net zero activities &amp; levers'!$C$12="Off",Constants!$H68*'Activity data'!BI10*Constants!$H86*EF!$H211*MMVolatEF*NtoN2O*kgtoGg,Constants!$H68*'Net zero Activity data'!BI10*Constants!$H86*EF!$H211*MMVolatEF*NtoN2O*kgtoGg)</f>
        <v>0.36989227584557205</v>
      </c>
      <c r="AQ1039" s="94">
        <f>IF('Net zero activities &amp; levers'!$C$12="Off",Constants!$H68*'Activity data'!BJ10*Constants!$H86*EF!$H211*MMVolatEF*NtoN2O*kgtoGg,Constants!$H68*'Net zero Activity data'!BJ10*Constants!$H86*EF!$H211*MMVolatEF*NtoN2O*kgtoGg)</f>
        <v>0.38332536891436336</v>
      </c>
      <c r="AR1039" s="94">
        <f>IF('Net zero activities &amp; levers'!$C$12="Off",Constants!$H68*'Activity data'!BK10*Constants!$H86*EF!$H211*MMVolatEF*NtoN2O*kgtoGg,Constants!$H68*'Net zero Activity data'!BK10*Constants!$H86*EF!$H211*MMVolatEF*NtoN2O*kgtoGg)</f>
        <v>0.39738501026664286</v>
      </c>
      <c r="AS1039" s="94">
        <f>IF('Net zero activities &amp; levers'!$C$12="Off",Constants!$H68*'Activity data'!BL10*Constants!$H86*EF!$H211*MMVolatEF*NtoN2O*kgtoGg,Constants!$H68*'Net zero Activity data'!BL10*Constants!$H86*EF!$H211*MMVolatEF*NtoN2O*kgtoGg)</f>
        <v>0.41264183329899567</v>
      </c>
      <c r="AT1039" s="94">
        <f>IF('Net zero activities &amp; levers'!$C$12="Off",Constants!$H68*'Activity data'!BM10*Constants!$H86*EF!$H211*MMVolatEF*NtoN2O*kgtoGg,Constants!$H68*'Net zero Activity data'!BM10*Constants!$H86*EF!$H211*MMVolatEF*NtoN2O*kgtoGg)</f>
        <v>0.42266450717711668</v>
      </c>
      <c r="AU1039" s="94">
        <f>IF('Net zero activities &amp; levers'!$C$12="Off",Constants!$H68*'Activity data'!BN10*Constants!$H86*EF!$H211*MMVolatEF*NtoN2O*kgtoGg,Constants!$H68*'Net zero Activity data'!BN10*Constants!$H86*EF!$H211*MMVolatEF*NtoN2O*kgtoGg)</f>
        <v>0.43196158941660778</v>
      </c>
      <c r="AV1039" s="94">
        <f>IF('Net zero activities &amp; levers'!$C$12="Off",Constants!$H68*'Activity data'!BO10*Constants!$H86*EF!$H211*MMVolatEF*NtoN2O*kgtoGg,Constants!$H68*'Net zero Activity data'!BO10*Constants!$H86*EF!$H211*MMVolatEF*NtoN2O*kgtoGg)</f>
        <v>0.44148739103649337</v>
      </c>
      <c r="AW1039" s="94">
        <f>IF('Net zero activities &amp; levers'!$C$12="Off",Constants!$H68*'Activity data'!BP10*Constants!$H86*EF!$H211*MMVolatEF*NtoN2O*kgtoGg,Constants!$H68*'Net zero Activity data'!BP10*Constants!$H86*EF!$H211*MMVolatEF*NtoN2O*kgtoGg)</f>
        <v>0.45089587125553532</v>
      </c>
      <c r="AY1039" s="79"/>
      <c r="AZ1039" s="79"/>
    </row>
    <row r="1040" spans="1:52" x14ac:dyDescent="0.25">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1.1740318150277544E-4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1.1945208166397168E-4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1.1996589244916799E-4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1.2053453259501592E-4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1.2113119194780691E-4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1.2176155038943257E-4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1.2242164450013777E-4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1.2303316997803725E-4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1.2359567571233556E-4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1.2410672884634127E-4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1.2456935317880485E-4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1.2497188029607037E-4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1.2536989596586466E-4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1.2575896751332969E-4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1.261417763816356E-4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1.2651484622650078E-4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1.2686745922982584E-4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1.2721208055263393E-4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1.2755050797833958E-4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1.2787915025688418E-4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1.2820031427030818E-4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1.2850954378673365E-4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1.2881344298730903E-4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1.2910712424209542E-4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1.2939055437105907E-4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1.2966334958227195E-4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1.2992531849335335E-4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1.3017961587308716E-4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1.3040536097649709E-4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1.3061661327960918E-4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1.3081596944979545E-4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1.3100193530910493E-4</v>
      </c>
      <c r="AY1040" s="79"/>
      <c r="AZ1040" s="79"/>
    </row>
    <row r="1041" spans="1:52" x14ac:dyDescent="0.25">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8.0420661765993721E-4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8.0568111652005558E-4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8.1974172500085462E-4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8.2326775931950064E-4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8.271700609585247E-4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8.3126464483083116E-4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8.3559048921218453E-4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8.4012039507430744E-4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8.4431699795600083E-4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8.4817720210257814E-4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8.5168431199803744E-4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8.5485907850723806E-4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8.5762142696421239E-4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8.6035281554438289E-4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8.6302282494919974E-4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8.6564985662315112E-4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8.6821005410079634E-4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8.7062986619261551E-4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8.7299483525548607E-4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8.7531729860540019E-4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8.7757261123427692E-4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8.7977660415516207E-4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8.8189869640909911E-4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8.8398420928954304E-4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8.859996013617906E-4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8.8794464492735544E-4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8.8981670620830264E-4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8.916144718401364E-4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8.9335959147155959E-4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8.9490877067297621E-4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8.9635849281219089E-4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8.9772657755848905E-4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8.990027710929848E-4</v>
      </c>
      <c r="AY1041" s="79"/>
      <c r="AZ1041" s="79"/>
    </row>
    <row r="1042" spans="1:52" x14ac:dyDescent="0.25">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1.5059853867070929E-5</v>
      </c>
      <c r="T1042" s="22">
        <f t="shared" si="363"/>
        <v>1.5167124625631526E-5</v>
      </c>
      <c r="U1042" s="22">
        <f t="shared" si="363"/>
        <v>1.5283284642477729E-5</v>
      </c>
      <c r="V1042" s="22">
        <f t="shared" si="363"/>
        <v>1.5403277705574446E-5</v>
      </c>
      <c r="W1042" s="22">
        <f t="shared" si="363"/>
        <v>1.5528250734118246E-5</v>
      </c>
      <c r="X1042" s="22">
        <f t="shared" si="363"/>
        <v>1.5657505187360494E-5</v>
      </c>
      <c r="Y1042" s="22">
        <f t="shared" si="363"/>
        <v>1.5776302669215045E-5</v>
      </c>
      <c r="Z1042" s="22">
        <f t="shared" si="363"/>
        <v>1.5884699128932849E-5</v>
      </c>
      <c r="AA1042" s="22">
        <f t="shared" ref="L1042:AW1045" si="364">AA1539</f>
        <v>1.598236792184587E-5</v>
      </c>
      <c r="AB1042" s="22">
        <f t="shared" si="364"/>
        <v>1.6070000497479039E-5</v>
      </c>
      <c r="AC1042" s="22">
        <f t="shared" si="364"/>
        <v>1.6145524591945034E-5</v>
      </c>
      <c r="AD1042" s="22">
        <f t="shared" si="364"/>
        <v>1.6219442580938144E-5</v>
      </c>
      <c r="AE1042" s="22">
        <f t="shared" si="364"/>
        <v>1.6290975743204122E-5</v>
      </c>
      <c r="AF1042" s="22">
        <f t="shared" si="364"/>
        <v>1.6360671671875951E-5</v>
      </c>
      <c r="AG1042" s="22">
        <f t="shared" si="364"/>
        <v>1.6427926876189465E-5</v>
      </c>
      <c r="AH1042" s="22">
        <f t="shared" si="364"/>
        <v>1.6490797561748879E-5</v>
      </c>
      <c r="AI1042" s="22">
        <f t="shared" si="364"/>
        <v>1.6551640518648345E-5</v>
      </c>
      <c r="AJ1042" s="22">
        <f t="shared" si="364"/>
        <v>1.6610822596898277E-5</v>
      </c>
      <c r="AK1042" s="22">
        <f t="shared" si="364"/>
        <v>1.6667712669704048E-5</v>
      </c>
      <c r="AL1042" s="22">
        <f t="shared" si="364"/>
        <v>1.6722767389990501E-5</v>
      </c>
      <c r="AM1042" s="22">
        <f t="shared" si="364"/>
        <v>1.6775196463174171E-5</v>
      </c>
      <c r="AN1042" s="22">
        <f t="shared" si="364"/>
        <v>1.6826241109997634E-5</v>
      </c>
      <c r="AO1042" s="22">
        <f t="shared" si="364"/>
        <v>1.6875029537007162E-5</v>
      </c>
      <c r="AP1042" s="22">
        <f t="shared" si="364"/>
        <v>1.6921581513240172E-5</v>
      </c>
      <c r="AQ1042" s="22">
        <f t="shared" si="364"/>
        <v>1.6965851524050945E-5</v>
      </c>
      <c r="AR1042" s="22">
        <f t="shared" si="364"/>
        <v>1.7007828281763253E-5</v>
      </c>
      <c r="AS1042" s="22">
        <f t="shared" si="364"/>
        <v>1.7048107740674831E-5</v>
      </c>
      <c r="AT1042" s="22">
        <f t="shared" si="364"/>
        <v>1.7082919504257796E-5</v>
      </c>
      <c r="AU1042" s="22">
        <f t="shared" si="364"/>
        <v>1.7114846774541831E-5</v>
      </c>
      <c r="AV1042" s="22">
        <f t="shared" si="364"/>
        <v>1.7144381767875482E-5</v>
      </c>
      <c r="AW1042" s="22">
        <f t="shared" si="364"/>
        <v>1.7171274019271092E-5</v>
      </c>
      <c r="AY1042" s="79"/>
      <c r="AZ1042" s="79"/>
    </row>
    <row r="1043" spans="1:52" x14ac:dyDescent="0.25">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1.5056556116759298E-3</v>
      </c>
      <c r="Q1043" s="22">
        <f t="shared" si="364"/>
        <v>1.5149984613639169E-3</v>
      </c>
      <c r="R1043" s="22">
        <f t="shared" si="364"/>
        <v>1.5249659674490626E-3</v>
      </c>
      <c r="S1043" s="22">
        <f t="shared" si="364"/>
        <v>1.5322077690529017E-3</v>
      </c>
      <c r="T1043" s="22">
        <f t="shared" si="364"/>
        <v>1.5431216259275771E-3</v>
      </c>
      <c r="U1043" s="22">
        <f t="shared" si="364"/>
        <v>1.554939886704611E-3</v>
      </c>
      <c r="V1043" s="22">
        <f t="shared" si="364"/>
        <v>1.567148126248771E-3</v>
      </c>
      <c r="W1043" s="22">
        <f t="shared" si="364"/>
        <v>1.5798630335079687E-3</v>
      </c>
      <c r="X1043" s="22">
        <f t="shared" si="364"/>
        <v>1.5930135381005462E-3</v>
      </c>
      <c r="Y1043" s="22">
        <f t="shared" si="364"/>
        <v>1.6051001377613478E-3</v>
      </c>
      <c r="Z1043" s="22">
        <f t="shared" si="364"/>
        <v>1.6161285248349172E-3</v>
      </c>
      <c r="AA1043" s="22">
        <f t="shared" si="364"/>
        <v>1.6260654660971801E-3</v>
      </c>
      <c r="AB1043" s="22">
        <f t="shared" si="364"/>
        <v>1.6349813104601094E-3</v>
      </c>
      <c r="AC1043" s="22">
        <f t="shared" si="364"/>
        <v>1.6426652232864149E-3</v>
      </c>
      <c r="AD1043" s="22">
        <f t="shared" si="364"/>
        <v>1.6501857289970086E-3</v>
      </c>
      <c r="AE1043" s="22">
        <f t="shared" si="364"/>
        <v>1.6574635995484953E-3</v>
      </c>
      <c r="AF1043" s="22">
        <f t="shared" si="364"/>
        <v>1.6645545477293293E-3</v>
      </c>
      <c r="AG1043" s="22">
        <f t="shared" si="364"/>
        <v>1.6713971736583722E-3</v>
      </c>
      <c r="AH1043" s="22">
        <f t="shared" si="364"/>
        <v>1.6777937133399721E-3</v>
      </c>
      <c r="AI1043" s="22">
        <f t="shared" si="364"/>
        <v>1.683983949452246E-3</v>
      </c>
      <c r="AJ1043" s="22">
        <f t="shared" si="364"/>
        <v>1.6900052057594883E-3</v>
      </c>
      <c r="AK1043" s="22">
        <f t="shared" si="364"/>
        <v>1.6957932706573547E-3</v>
      </c>
      <c r="AL1043" s="22">
        <f t="shared" si="364"/>
        <v>1.7013946045673987E-3</v>
      </c>
      <c r="AM1043" s="22">
        <f t="shared" si="364"/>
        <v>1.7067288019616985E-3</v>
      </c>
      <c r="AN1043" s="22">
        <f t="shared" si="364"/>
        <v>1.71192214614165E-3</v>
      </c>
      <c r="AO1043" s="22">
        <f t="shared" si="364"/>
        <v>1.716885939785579E-3</v>
      </c>
      <c r="AP1043" s="22">
        <f t="shared" si="364"/>
        <v>1.7216221942192923E-3</v>
      </c>
      <c r="AQ1043" s="22">
        <f t="shared" si="364"/>
        <v>1.7261262787276175E-3</v>
      </c>
      <c r="AR1043" s="22">
        <f t="shared" si="364"/>
        <v>1.7303970448887078E-3</v>
      </c>
      <c r="AS1043" s="22">
        <f t="shared" si="364"/>
        <v>1.7344951258144805E-3</v>
      </c>
      <c r="AT1043" s="22">
        <f t="shared" si="364"/>
        <v>1.7380369167964555E-3</v>
      </c>
      <c r="AU1043" s="22">
        <f t="shared" si="364"/>
        <v>1.7412852359372415E-3</v>
      </c>
      <c r="AV1043" s="22">
        <f t="shared" si="364"/>
        <v>1.7442901619241858E-3</v>
      </c>
      <c r="AW1043" s="22">
        <f t="shared" si="364"/>
        <v>1.7470262121461449E-3</v>
      </c>
      <c r="AY1043" s="79"/>
      <c r="AZ1043" s="79"/>
    </row>
    <row r="1044" spans="1:52" x14ac:dyDescent="0.25">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5">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5">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0.10749993250765247</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0.10909460476481191</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0.10967897190302667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0.10993607646040858</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0.11039656933692092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0.11062930408961913</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0.11044894472785742</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0.11026722170212108</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0.11016137280346233</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0.11093231987781835</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0.11129462358625096</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0.11221759192072639</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0.11324767647428659</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0.11487834124486472</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0.11677360265456475</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0.11769292685587922</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0.11857685478458881</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0.1197479550652055</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0.12085246107990889</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0.12225601493093669</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0.12350409916269037</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0.12523827638032828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0.12694922306936196</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0.12869906094221986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0.1305043942582346</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0.13239884504080182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0.13456730614075865</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0.13483756735248184</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0.1348033826746983</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0.13478775889442043</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0.13467936527133467</v>
      </c>
      <c r="AY1046" s="79"/>
      <c r="AZ1046" s="79"/>
    </row>
    <row r="1047" spans="1:52" x14ac:dyDescent="0.25">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1.0461428655897439E-2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1.0616615265401821E-2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1.0673483348782705E-2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1.0698503652716063E-2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1.0743316828518201E-2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1.0765965568422542E-2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1.0748413775119234E-2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1.0730729275933722E-2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1.0720428518753761E-2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1.0795453754841925E-2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1.0830711585327214E-2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1.0920530873186578E-2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1.1020774248370509E-2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1.1179463493667238E-2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1.1363902139900257E-2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1.1453366796475805E-2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1.1539386840837152E-2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1.1653353256897004E-2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1.1760839006918352E-2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1.1897426799438055E-2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1.2018884960782591E-2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1.2187647589891319E-2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1.2354149524393423E-2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1.2524436180759343E-2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1.2700123413718845E-2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1.2884483173224048E-2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1.3095508432134534E-2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1.3121809084785618E-2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1.3118482379741109E-2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1.3116961940993847E-2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1.3106413542234763E-2</v>
      </c>
      <c r="AY1047" s="79"/>
      <c r="AZ1047" s="79"/>
    </row>
    <row r="1048" spans="1:52" x14ac:dyDescent="0.25">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6.5763803942104529E-2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6.9069905475160995E-2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7.1030076379784493E-2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7.2686290115573982E-2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7.4246555552348034E-2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7.5899896451039159E-2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7.7490807110569715E-2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7.8907267467113157E-2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8.0298980848646132E-2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8.1695750254575622E-2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8.3424117314487733E-2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8.4971949551581563E-2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8.6763717936872528E-2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8.8618155554364086E-2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9.0755656410270003E-2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9.304148299805591E-2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9.4915533397556248E-2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9.6794552851364055E-2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9.8831584226043614E-2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0.10086365040438827</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0.10307024501965835</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0.10523180998629976</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0.10767470905586386</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0.11014787634096397</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0.11268488022429619</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0.11529712187773757</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0.11800616785450584</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0.12092114824539603</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0.12280790074300332</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0.12453769793597573</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0.12629345508606429</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0.12800911050424035</v>
      </c>
      <c r="AY1048" s="79"/>
      <c r="AZ1048" s="79"/>
    </row>
    <row r="1049" spans="1:52" x14ac:dyDescent="0.25">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0.26927747691303766</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0.28013919169410711</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0.28707035676242876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0.29273066081611399</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0.29923497122681597</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0.30483844983416553</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0.30888309056067237</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0.31305870720689966</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0.31770528341597637</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0.32633238923067143</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0.33342204428164046</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0.34314648473623283</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0.35355495419934724</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0.36693521225104381</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0.38183998181822304</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0.39249224596513771</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0.403192611084571</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0.41549731026617959</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0.42773887618987877</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0.44172128269010674</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0.45523265445104122</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0.47150326475822557</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0.48801993484338602</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0.5051118283717444</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0.52288503097279992</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0.54154158244862627</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0.56210797467081697</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0.57275616434258303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0.5819372316343443</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0.59140814115405727</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0.60054550095364956</v>
      </c>
      <c r="AY1049" s="79"/>
      <c r="AZ1049" s="79"/>
    </row>
    <row r="1050" spans="1:52" x14ac:dyDescent="0.25">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8.9462716962405986E-2</v>
      </c>
      <c r="T1050" s="22">
        <f t="shared" si="365"/>
        <v>9.0651396308437951E-2</v>
      </c>
      <c r="U1050" s="22">
        <f t="shared" si="365"/>
        <v>9.1622064867176986E-2</v>
      </c>
      <c r="V1050" s="22">
        <f t="shared" si="365"/>
        <v>9.2527999404262984E-2</v>
      </c>
      <c r="W1050" s="22">
        <f t="shared" si="365"/>
        <v>9.3511116939219485E-2</v>
      </c>
      <c r="X1050" s="22">
        <f t="shared" si="365"/>
        <v>9.4454632543911218E-2</v>
      </c>
      <c r="Y1050" s="22">
        <f t="shared" si="365"/>
        <v>9.5261729847458523E-2</v>
      </c>
      <c r="Z1050" s="22">
        <f t="shared" si="365"/>
        <v>9.6043167100600346E-2</v>
      </c>
      <c r="AA1050" s="22">
        <f t="shared" si="365"/>
        <v>9.6820082618555486E-2</v>
      </c>
      <c r="AB1050" s="22">
        <f t="shared" si="365"/>
        <v>9.7828799256679019E-2</v>
      </c>
      <c r="AC1050" s="22">
        <f t="shared" si="365"/>
        <v>9.8695038380228889E-2</v>
      </c>
      <c r="AD1050" s="22">
        <f t="shared" si="365"/>
        <v>9.9735260125350944E-2</v>
      </c>
      <c r="AE1050" s="22">
        <f t="shared" si="365"/>
        <v>0.10081690070402227</v>
      </c>
      <c r="AF1050" s="22">
        <f t="shared" si="365"/>
        <v>0.10209644254737262</v>
      </c>
      <c r="AG1050" s="22">
        <f t="shared" si="365"/>
        <v>0.1034753800390871</v>
      </c>
      <c r="AH1050" s="22">
        <f t="shared" si="365"/>
        <v>0.10455566334732354</v>
      </c>
      <c r="AI1050" s="22">
        <f t="shared" si="365"/>
        <v>0.10563572789091812</v>
      </c>
      <c r="AJ1050" s="22">
        <f t="shared" si="365"/>
        <v>0.10682289825342051</v>
      </c>
      <c r="AK1050" s="22">
        <f t="shared" si="365"/>
        <v>0.10800167046327296</v>
      </c>
      <c r="AL1050" s="22">
        <f t="shared" si="365"/>
        <v>0.10929716165195881</v>
      </c>
      <c r="AM1050" s="22">
        <f t="shared" si="365"/>
        <v>0.11055534614063188</v>
      </c>
      <c r="AN1050" s="22">
        <f t="shared" si="365"/>
        <v>0.11200286016771083</v>
      </c>
      <c r="AO1050" s="22">
        <f t="shared" si="365"/>
        <v>0.11346432359154421</v>
      </c>
      <c r="AP1050" s="22">
        <f t="shared" si="365"/>
        <v>0.11496258949291976</v>
      </c>
      <c r="AQ1050" s="22">
        <f t="shared" si="365"/>
        <v>0.11650501801176535</v>
      </c>
      <c r="AR1050" s="22">
        <f t="shared" si="365"/>
        <v>0.11810583508751735</v>
      </c>
      <c r="AS1050" s="22">
        <f t="shared" si="365"/>
        <v>0.119839114487825</v>
      </c>
      <c r="AT1050" s="22">
        <f t="shared" si="365"/>
        <v>0.1208654455702753</v>
      </c>
      <c r="AU1050" s="22">
        <f t="shared" si="365"/>
        <v>0.12178118528960818</v>
      </c>
      <c r="AV1050" s="22">
        <f t="shared" si="365"/>
        <v>0.12271067647855134</v>
      </c>
      <c r="AW1050" s="22">
        <f t="shared" si="365"/>
        <v>0.12360921243640238</v>
      </c>
      <c r="AY1050" s="79"/>
      <c r="AZ1050" s="79"/>
    </row>
    <row r="1051" spans="1:52" x14ac:dyDescent="0.25">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2.7015470851155701E-2</v>
      </c>
      <c r="T1051" s="22">
        <f t="shared" si="366"/>
        <v>2.7374421856830977E-2</v>
      </c>
      <c r="U1051" s="22">
        <f t="shared" si="366"/>
        <v>2.7667539135683199E-2</v>
      </c>
      <c r="V1051" s="22">
        <f t="shared" si="366"/>
        <v>2.7941108382300052E-2</v>
      </c>
      <c r="W1051" s="22">
        <f t="shared" si="366"/>
        <v>2.8237984936139111E-2</v>
      </c>
      <c r="X1051" s="22">
        <f t="shared" si="366"/>
        <v>2.8522902711740218E-2</v>
      </c>
      <c r="Y1051" s="22">
        <f t="shared" si="366"/>
        <v>2.8766625621331601E-2</v>
      </c>
      <c r="Z1051" s="22">
        <f t="shared" si="366"/>
        <v>2.9002599846696699E-2</v>
      </c>
      <c r="AA1051" s="22">
        <f t="shared" si="366"/>
        <v>2.9237208622751944E-2</v>
      </c>
      <c r="AB1051" s="22">
        <f t="shared" si="366"/>
        <v>2.9541815456297509E-2</v>
      </c>
      <c r="AC1051" s="22">
        <f t="shared" si="366"/>
        <v>2.9803397695100139E-2</v>
      </c>
      <c r="AD1051" s="22">
        <f t="shared" si="366"/>
        <v>3.011751827167387E-2</v>
      </c>
      <c r="AE1051" s="22">
        <f t="shared" si="366"/>
        <v>3.0444146285182588E-2</v>
      </c>
      <c r="AF1051" s="22">
        <f t="shared" si="366"/>
        <v>3.0830535459864049E-2</v>
      </c>
      <c r="AG1051" s="22">
        <f t="shared" si="366"/>
        <v>3.1246939598681252E-2</v>
      </c>
      <c r="AH1051" s="22">
        <f t="shared" si="366"/>
        <v>3.1573157750952617E-2</v>
      </c>
      <c r="AI1051" s="22">
        <f t="shared" si="366"/>
        <v>3.18993098418522E-2</v>
      </c>
      <c r="AJ1051" s="22">
        <f t="shared" si="366"/>
        <v>3.2257805172784482E-2</v>
      </c>
      <c r="AK1051" s="22">
        <f t="shared" si="366"/>
        <v>3.2613764474677835E-2</v>
      </c>
      <c r="AL1051" s="22">
        <f t="shared" si="366"/>
        <v>3.3004969947015315E-2</v>
      </c>
      <c r="AM1051" s="22">
        <f t="shared" si="366"/>
        <v>3.3384909742420886E-2</v>
      </c>
      <c r="AN1051" s="22">
        <f t="shared" si="366"/>
        <v>3.3822022255129661E-2</v>
      </c>
      <c r="AO1051" s="22">
        <f t="shared" si="366"/>
        <v>3.4263347131761691E-2</v>
      </c>
      <c r="AP1051" s="22">
        <f t="shared" si="366"/>
        <v>3.471578542293164E-2</v>
      </c>
      <c r="AQ1051" s="22">
        <f t="shared" si="366"/>
        <v>3.5181559704170771E-2</v>
      </c>
      <c r="AR1051" s="22">
        <f t="shared" si="366"/>
        <v>3.5664965848276414E-2</v>
      </c>
      <c r="AS1051" s="22">
        <f t="shared" si="366"/>
        <v>3.6188372253825173E-2</v>
      </c>
      <c r="AT1051" s="22">
        <f t="shared" si="366"/>
        <v>3.6498298202678525E-2</v>
      </c>
      <c r="AU1051" s="22">
        <f t="shared" si="366"/>
        <v>3.677482836557619E-2</v>
      </c>
      <c r="AV1051" s="22">
        <f t="shared" si="366"/>
        <v>3.705551112342103E-2</v>
      </c>
      <c r="AW1051" s="22">
        <f t="shared" si="366"/>
        <v>3.732684618681107E-2</v>
      </c>
      <c r="AY1051" s="79"/>
      <c r="AZ1051" s="79"/>
    </row>
    <row r="1052" spans="1:52" x14ac:dyDescent="0.25">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1.4524516177783782E-3</v>
      </c>
      <c r="T1052" s="22">
        <f t="shared" si="367"/>
        <v>1.471750151265679E-3</v>
      </c>
      <c r="U1052" s="22">
        <f t="shared" si="367"/>
        <v>1.4875092201419302E-3</v>
      </c>
      <c r="V1052" s="22">
        <f t="shared" si="367"/>
        <v>1.5022173145154195E-3</v>
      </c>
      <c r="W1052" s="22">
        <f t="shared" si="367"/>
        <v>1.5181784959169848E-3</v>
      </c>
      <c r="X1052" s="22">
        <f t="shared" si="367"/>
        <v>1.5334967291762047E-3</v>
      </c>
      <c r="Y1052" s="22">
        <f t="shared" si="367"/>
        <v>1.5466001740976735E-3</v>
      </c>
      <c r="Z1052" s="22">
        <f t="shared" si="367"/>
        <v>1.5592870211000409E-3</v>
      </c>
      <c r="AA1052" s="22">
        <f t="shared" si="367"/>
        <v>1.5719004564979985E-3</v>
      </c>
      <c r="AB1052" s="22">
        <f t="shared" si="367"/>
        <v>1.5882772463236207E-3</v>
      </c>
      <c r="AC1052" s="22">
        <f t="shared" si="367"/>
        <v>1.6023408748283494E-3</v>
      </c>
      <c r="AD1052" s="22">
        <f t="shared" si="367"/>
        <v>1.6192291586615538E-3</v>
      </c>
      <c r="AE1052" s="22">
        <f t="shared" si="367"/>
        <v>1.6367898885576305E-3</v>
      </c>
      <c r="AF1052" s="22">
        <f t="shared" si="367"/>
        <v>1.6575635994786871E-3</v>
      </c>
      <c r="AG1052" s="22">
        <f t="shared" si="367"/>
        <v>1.6799510258688063E-3</v>
      </c>
      <c r="AH1052" s="22">
        <f t="shared" si="367"/>
        <v>1.6974897201090711E-3</v>
      </c>
      <c r="AI1052" s="22">
        <f t="shared" si="367"/>
        <v>1.7150248626456904E-3</v>
      </c>
      <c r="AJ1052" s="22">
        <f t="shared" si="367"/>
        <v>1.7342988973736962E-3</v>
      </c>
      <c r="AK1052" s="22">
        <f t="shared" si="367"/>
        <v>1.7534365858021821E-3</v>
      </c>
      <c r="AL1052" s="22">
        <f t="shared" si="367"/>
        <v>1.7744692386961816E-3</v>
      </c>
      <c r="AM1052" s="22">
        <f t="shared" si="367"/>
        <v>1.7948962071371785E-3</v>
      </c>
      <c r="AN1052" s="22">
        <f t="shared" si="367"/>
        <v>1.8183969922885078E-3</v>
      </c>
      <c r="AO1052" s="22">
        <f t="shared" si="367"/>
        <v>1.8421242497019253E-3</v>
      </c>
      <c r="AP1052" s="22">
        <f t="shared" si="367"/>
        <v>1.8664490053789697E-3</v>
      </c>
      <c r="AQ1052" s="22">
        <f t="shared" si="367"/>
        <v>1.8914907531994186E-3</v>
      </c>
      <c r="AR1052" s="22">
        <f t="shared" si="367"/>
        <v>1.9174804551712499E-3</v>
      </c>
      <c r="AS1052" s="22">
        <f t="shared" si="367"/>
        <v>1.9456207191216137E-3</v>
      </c>
      <c r="AT1052" s="22">
        <f t="shared" si="367"/>
        <v>1.9622834842565875E-3</v>
      </c>
      <c r="AU1052" s="22">
        <f t="shared" si="367"/>
        <v>1.9771507684389787E-3</v>
      </c>
      <c r="AV1052" s="22">
        <f t="shared" si="367"/>
        <v>1.9922413114822732E-3</v>
      </c>
      <c r="AW1052" s="22">
        <f t="shared" si="367"/>
        <v>2.0068292879033478E-3</v>
      </c>
      <c r="AY1052" s="79"/>
      <c r="AZ1052" s="79"/>
    </row>
    <row r="1053" spans="1:52" x14ac:dyDescent="0.25">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2.4027283638232224E-2</v>
      </c>
      <c r="T1053" s="94">
        <f>IF('Net zero activities &amp; levers'!$C$12="Off",Constants!$H66*'Activity data'!AM8*Constants!$H84*FracLEACHMM*MMLeachEF*NtoN2O*kgtoGg,Constants!$H66*'Net zero Activity data'!AM8*Constants!$H84*FracLEACHMM*MMLeachEF*NtoN2O*kgtoGg)</f>
        <v>2.4491142479241869E-2</v>
      </c>
      <c r="U1053" s="94">
        <f>IF('Net zero activities &amp; levers'!$C$12="Off",Constants!$H66*'Activity data'!AN8*Constants!$H84*FracLEACHMM*MMLeachEF*NtoN2O*kgtoGg,Constants!$H66*'Net zero Activity data'!AN8*Constants!$H84*FracLEACHMM*MMLeachEF*NtoN2O*kgtoGg)</f>
        <v>2.4732641326593474E-2</v>
      </c>
      <c r="V1053" s="94">
        <f>IF('Net zero activities &amp; levers'!$C$12="Off",Constants!$H66*'Activity data'!AO8*Constants!$H84*FracLEACHMM*MMLeachEF*NtoN2O*kgtoGg,Constants!$H66*'Net zero Activity data'!AO8*Constants!$H84*FracLEACHMM*MMLeachEF*NtoN2O*kgtoGg)</f>
        <v>2.4898518821909504E-2</v>
      </c>
      <c r="W1053" s="94">
        <f>IF('Net zero activities &amp; levers'!$C$12="Off",Constants!$H66*'Activity data'!AP8*Constants!$H84*FracLEACHMM*MMLeachEF*NtoN2O*kgtoGg,Constants!$H66*'Net zero Activity data'!AP8*Constants!$H84*FracLEACHMM*MMLeachEF*NtoN2O*kgtoGg)</f>
        <v>2.5105374251779448E-2</v>
      </c>
      <c r="X1053" s="94">
        <f>IF('Net zero activities &amp; levers'!$C$12="Off",Constants!$H66*'Activity data'!AQ8*Constants!$H84*FracLEACHMM*MMLeachEF*NtoN2O*kgtoGg,Constants!$H66*'Net zero Activity data'!AQ8*Constants!$H84*FracLEACHMM*MMLeachEF*NtoN2O*kgtoGg)</f>
        <v>2.52587971042613E-2</v>
      </c>
      <c r="Y1053" s="94">
        <f>IF('Net zero activities &amp; levers'!$C$12="Off",Constants!$H66*'Activity data'!AR8*Constants!$H84*FracLEACHMM*MMLeachEF*NtoN2O*kgtoGg,Constants!$H66*'Net zero Activity data'!AR8*Constants!$H84*FracLEACHMM*MMLeachEF*NtoN2O*kgtoGg)</f>
        <v>2.5313171199770612E-2</v>
      </c>
      <c r="Z1053" s="94">
        <f>IF('Net zero activities &amp; levers'!$C$12="Off",Constants!$H66*'Activity data'!AS8*Constants!$H84*FracLEACHMM*MMLeachEF*NtoN2O*kgtoGg,Constants!$H66*'Net zero Activity data'!AS8*Constants!$H84*FracLEACHMM*MMLeachEF*NtoN2O*kgtoGg)</f>
        <v>2.5359142377663044E-2</v>
      </c>
      <c r="AA1053" s="94">
        <f>IF('Net zero activities &amp; levers'!$C$12="Off",Constants!$H66*'Activity data'!AT8*Constants!$H84*FracLEACHMM*MMLeachEF*NtoN2O*kgtoGg,Constants!$H66*'Net zero Activity data'!AT8*Constants!$H84*FracLEACHMM*MMLeachEF*NtoN2O*kgtoGg)</f>
        <v>2.5413999062825866E-2</v>
      </c>
      <c r="AB1053" s="94">
        <f>IF('Net zero activities &amp; levers'!$C$12="Off",Constants!$H66*'Activity data'!AU8*Constants!$H84*FracLEACHMM*MMLeachEF*NtoN2O*kgtoGg,Constants!$H66*'Net zero Activity data'!AU8*Constants!$H84*FracLEACHMM*MMLeachEF*NtoN2O*kgtoGg)</f>
        <v>2.5655086138679447E-2</v>
      </c>
      <c r="AC1053" s="94">
        <f>IF('Net zero activities &amp; levers'!$C$12="Off",Constants!$H66*'Activity data'!AV8*Constants!$H84*FracLEACHMM*MMLeachEF*NtoN2O*kgtoGg,Constants!$H66*'Net zero Activity data'!AV8*Constants!$H84*FracLEACHMM*MMLeachEF*NtoN2O*kgtoGg)</f>
        <v>2.5798798140044769E-2</v>
      </c>
      <c r="AD1053" s="94">
        <f>IF('Net zero activities &amp; levers'!$C$12="Off",Constants!$H66*'Activity data'!AW8*Constants!$H84*FracLEACHMM*MMLeachEF*NtoN2O*kgtoGg,Constants!$H66*'Net zero Activity data'!AW8*Constants!$H84*FracLEACHMM*MMLeachEF*NtoN2O*kgtoGg)</f>
        <v>2.5843723496566915E-2</v>
      </c>
      <c r="AE1053" s="94">
        <f>IF('Net zero activities &amp; levers'!$C$12="Off",Constants!$H66*'Activity data'!AX8*Constants!$H84*FracLEACHMM*MMLeachEF*NtoN2O*kgtoGg,Constants!$H66*'Net zero Activity data'!AX8*Constants!$H84*FracLEACHMM*MMLeachEF*NtoN2O*kgtoGg)</f>
        <v>2.5900266238203924E-2</v>
      </c>
      <c r="AF1053" s="94">
        <f>IF('Net zero activities &amp; levers'!$C$12="Off",Constants!$H66*'Activity data'!AY8*Constants!$H84*FracLEACHMM*MMLeachEF*NtoN2O*kgtoGg,Constants!$H66*'Net zero Activity data'!AY8*Constants!$H84*FracLEACHMM*MMLeachEF*NtoN2O*kgtoGg)</f>
        <v>2.6074586738300744E-2</v>
      </c>
      <c r="AG1053" s="94">
        <f>IF('Net zero activities &amp; levers'!$C$12="Off",Constants!$H66*'Activity data'!AZ8*Constants!$H84*FracLEACHMM*MMLeachEF*NtoN2O*kgtoGg,Constants!$H66*'Net zero Activity data'!AZ8*Constants!$H84*FracLEACHMM*MMLeachEF*NtoN2O*kgtoGg)</f>
        <v>2.6291370966818602E-2</v>
      </c>
      <c r="AH1053" s="94">
        <f>IF('Net zero activities &amp; levers'!$C$12="Off",Constants!$H66*'Activity data'!BA8*Constants!$H84*FracLEACHMM*MMLeachEF*NtoN2O*kgtoGg,Constants!$H66*'Net zero Activity data'!BA8*Constants!$H84*FracLEACHMM*MMLeachEF*NtoN2O*kgtoGg)</f>
        <v>2.6285162221788675E-2</v>
      </c>
      <c r="AI1053" s="94">
        <f>IF('Net zero activities &amp; levers'!$C$12="Off",Constants!$H66*'Activity data'!BB8*Constants!$H84*FracLEACHMM*MMLeachEF*NtoN2O*kgtoGg,Constants!$H66*'Net zero Activity data'!BB8*Constants!$H84*FracLEACHMM*MMLeachEF*NtoN2O*kgtoGg)</f>
        <v>2.625985431205673E-2</v>
      </c>
      <c r="AJ1053" s="94">
        <f>IF('Net zero activities &amp; levers'!$C$12="Off",Constants!$H66*'Activity data'!BC8*Constants!$H84*FracLEACHMM*MMLeachEF*NtoN2O*kgtoGg,Constants!$H66*'Net zero Activity data'!BC8*Constants!$H84*FracLEACHMM*MMLeachEF*NtoN2O*kgtoGg)</f>
        <v>2.6282959302882922E-2</v>
      </c>
      <c r="AK1053" s="94">
        <f>IF('Net zero activities &amp; levers'!$C$12="Off",Constants!$H66*'Activity data'!BD8*Constants!$H84*FracLEACHMM*MMLeachEF*NtoN2O*kgtoGg,Constants!$H66*'Net zero Activity data'!BD8*Constants!$H84*FracLEACHMM*MMLeachEF*NtoN2O*kgtoGg)</f>
        <v>2.6279482800097263E-2</v>
      </c>
      <c r="AL1053" s="94">
        <f>IF('Net zero activities &amp; levers'!$C$12="Off",Constants!$H66*'Activity data'!BE8*Constants!$H84*FracLEACHMM*MMLeachEF*NtoN2O*kgtoGg,Constants!$H66*'Net zero Activity data'!BE8*Constants!$H84*FracLEACHMM*MMLeachEF*NtoN2O*kgtoGg)</f>
        <v>2.6324619046553699E-2</v>
      </c>
      <c r="AM1053" s="94">
        <f>IF('Net zero activities &amp; levers'!$C$12="Off",Constants!$H66*'Activity data'!BF8*Constants!$H84*FracLEACHMM*MMLeachEF*NtoN2O*kgtoGg,Constants!$H66*'Net zero Activity data'!BF8*Constants!$H84*FracLEACHMM*MMLeachEF*NtoN2O*kgtoGg)</f>
        <v>2.6324164681477795E-2</v>
      </c>
      <c r="AN1053" s="94">
        <f>IF('Net zero activities &amp; levers'!$C$12="Off",Constants!$H66*'Activity data'!BG8*Constants!$H84*FracLEACHMM*MMLeachEF*NtoN2O*kgtoGg,Constants!$H66*'Net zero Activity data'!BG8*Constants!$H84*FracLEACHMM*MMLeachEF*NtoN2O*kgtoGg)</f>
        <v>2.6542515814287803E-2</v>
      </c>
      <c r="AO1053" s="94">
        <f>IF('Net zero activities &amp; levers'!$C$12="Off",Constants!$H66*'Activity data'!BH8*Constants!$H84*FracLEACHMM*MMLeachEF*NtoN2O*kgtoGg,Constants!$H66*'Net zero Activity data'!BH8*Constants!$H84*FracLEACHMM*MMLeachEF*NtoN2O*kgtoGg)</f>
        <v>2.6746713869669723E-2</v>
      </c>
      <c r="AP1053" s="94">
        <f>IF('Net zero activities &amp; levers'!$C$12="Off",Constants!$H66*'Activity data'!BI8*Constants!$H84*FracLEACHMM*MMLeachEF*NtoN2O*kgtoGg,Constants!$H66*'Net zero Activity data'!BI8*Constants!$H84*FracLEACHMM*MMLeachEF*NtoN2O*kgtoGg)</f>
        <v>2.6949098432765623E-2</v>
      </c>
      <c r="AQ1053" s="94">
        <f>IF('Net zero activities &amp; levers'!$C$12="Off",Constants!$H66*'Activity data'!BJ8*Constants!$H84*FracLEACHMM*MMLeachEF*NtoN2O*kgtoGg,Constants!$H66*'Net zero Activity data'!BJ8*Constants!$H84*FracLEACHMM*MMLeachEF*NtoN2O*kgtoGg)</f>
        <v>2.715268449456202E-2</v>
      </c>
      <c r="AR1053" s="94">
        <f>IF('Net zero activities &amp; levers'!$C$12="Off",Constants!$H66*'Activity data'!BK8*Constants!$H84*FracLEACHMM*MMLeachEF*NtoN2O*kgtoGg,Constants!$H66*'Net zero Activity data'!BK8*Constants!$H84*FracLEACHMM*MMLeachEF*NtoN2O*kgtoGg)</f>
        <v>2.7363744760657248E-2</v>
      </c>
      <c r="AS1053" s="94">
        <f>IF('Net zero activities &amp; levers'!$C$12="Off",Constants!$H66*'Activity data'!BL8*Constants!$H84*FracLEACHMM*MMLeachEF*NtoN2O*kgtoGg,Constants!$H66*'Net zero Activity data'!BL8*Constants!$H84*FracLEACHMM*MMLeachEF*NtoN2O*kgtoGg)</f>
        <v>2.7618066003622831E-2</v>
      </c>
      <c r="AT1053" s="94">
        <f>IF('Net zero activities &amp; levers'!$C$12="Off",Constants!$H66*'Activity data'!BM8*Constants!$H84*FracLEACHMM*MMLeachEF*NtoN2O*kgtoGg,Constants!$H66*'Net zero Activity data'!BM8*Constants!$H84*FracLEACHMM*MMLeachEF*NtoN2O*kgtoGg)</f>
        <v>2.7491808254373144E-2</v>
      </c>
      <c r="AU1053" s="94">
        <f>IF('Net zero activities &amp; levers'!$C$12="Off",Constants!$H66*'Activity data'!BN8*Constants!$H84*FracLEACHMM*MMLeachEF*NtoN2O*kgtoGg,Constants!$H66*'Net zero Activity data'!BN8*Constants!$H84*FracLEACHMM*MMLeachEF*NtoN2O*kgtoGg)</f>
        <v>2.7300215405932585E-2</v>
      </c>
      <c r="AV1053" s="94">
        <f>IF('Net zero activities &amp; levers'!$C$12="Off",Constants!$H66*'Activity data'!BO8*Constants!$H84*FracLEACHMM*MMLeachEF*NtoN2O*kgtoGg,Constants!$H66*'Net zero Activity data'!BO8*Constants!$H84*FracLEACHMM*MMLeachEF*NtoN2O*kgtoGg)</f>
        <v>2.7106459051467597E-2</v>
      </c>
      <c r="AW1053" s="94">
        <f>IF('Net zero activities &amp; levers'!$C$12="Off",Constants!$H66*'Activity data'!BP8*Constants!$H84*FracLEACHMM*MMLeachEF*NtoN2O*kgtoGg,Constants!$H66*'Net zero Activity data'!BP8*Constants!$H84*FracLEACHMM*MMLeachEF*NtoN2O*kgtoGg)</f>
        <v>2.688923798723885E-2</v>
      </c>
      <c r="AY1053" s="79"/>
      <c r="AZ1053" s="79"/>
    </row>
    <row r="1054" spans="1:52" x14ac:dyDescent="0.25">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3.1895459096967733E-2</v>
      </c>
      <c r="T1054" s="94">
        <f>IF('Net zero activities &amp; levers'!$C$12="Off",Constants!$H67*'Activity data'!AM9*Constants!$H85*FracLEACHMM*MMLeachEF*NtoN2O*kgtoGg,Constants!$H67*'Net zero Activity data'!AM9*Constants!$H85*FracLEACHMM*MMLeachEF*NtoN2O*kgtoGg)</f>
        <v>3.2511217037521946E-2</v>
      </c>
      <c r="U1054" s="94">
        <f>IF('Net zero activities &amp; levers'!$C$12="Off",Constants!$H67*'Activity data'!AN9*Constants!$H85*FracLEACHMM*MMLeachEF*NtoN2O*kgtoGg,Constants!$H67*'Net zero Activity data'!AN9*Constants!$H85*FracLEACHMM*MMLeachEF*NtoN2O*kgtoGg)</f>
        <v>3.2831799119277187E-2</v>
      </c>
      <c r="V1054" s="94">
        <f>IF('Net zero activities &amp; levers'!$C$12="Off",Constants!$H67*'Activity data'!AO9*Constants!$H85*FracLEACHMM*MMLeachEF*NtoN2O*kgtoGg,Constants!$H67*'Net zero Activity data'!AO9*Constants!$H85*FracLEACHMM*MMLeachEF*NtoN2O*kgtoGg)</f>
        <v>3.3051996247950577E-2</v>
      </c>
      <c r="W1054" s="94">
        <f>IF('Net zero activities &amp; levers'!$C$12="Off",Constants!$H67*'Activity data'!AP9*Constants!$H85*FracLEACHMM*MMLeachEF*NtoN2O*kgtoGg,Constants!$H67*'Net zero Activity data'!AP9*Constants!$H85*FracLEACHMM*MMLeachEF*NtoN2O*kgtoGg)</f>
        <v>3.3326590288697826E-2</v>
      </c>
      <c r="X1054" s="94">
        <f>IF('Net zero activities &amp; levers'!$C$12="Off",Constants!$H67*'Activity data'!AQ9*Constants!$H85*FracLEACHMM*MMLeachEF*NtoN2O*kgtoGg,Constants!$H67*'Net zero Activity data'!AQ9*Constants!$H85*FracLEACHMM*MMLeachEF*NtoN2O*kgtoGg)</f>
        <v>3.353025427292318E-2</v>
      </c>
      <c r="Y1054" s="94">
        <f>IF('Net zero activities &amp; levers'!$C$12="Off",Constants!$H67*'Activity data'!AR9*Constants!$H85*FracLEACHMM*MMLeachEF*NtoN2O*kgtoGg,Constants!$H67*'Net zero Activity data'!AR9*Constants!$H85*FracLEACHMM*MMLeachEF*NtoN2O*kgtoGg)</f>
        <v>3.3602434164972751E-2</v>
      </c>
      <c r="Z1054" s="94">
        <f>IF('Net zero activities &amp; levers'!$C$12="Off",Constants!$H67*'Activity data'!AS9*Constants!$H85*FracLEACHMM*MMLeachEF*NtoN2O*kgtoGg,Constants!$H67*'Net zero Activity data'!AS9*Constants!$H85*FracLEACHMM*MMLeachEF*NtoN2O*kgtoGg)</f>
        <v>3.3663459449652634E-2</v>
      </c>
      <c r="AA1054" s="94">
        <f>IF('Net zero activities &amp; levers'!$C$12="Off",Constants!$H67*'Activity data'!AT9*Constants!$H85*FracLEACHMM*MMLeachEF*NtoN2O*kgtoGg,Constants!$H67*'Net zero Activity data'!AT9*Constants!$H85*FracLEACHMM*MMLeachEF*NtoN2O*kgtoGg)</f>
        <v>3.3736279964203933E-2</v>
      </c>
      <c r="AB1054" s="94">
        <f>IF('Net zero activities &amp; levers'!$C$12="Off",Constants!$H67*'Activity data'!AU9*Constants!$H85*FracLEACHMM*MMLeachEF*NtoN2O*kgtoGg,Constants!$H67*'Net zero Activity data'!AU9*Constants!$H85*FracLEACHMM*MMLeachEF*NtoN2O*kgtoGg)</f>
        <v>3.4056315432319011E-2</v>
      </c>
      <c r="AC1054" s="94">
        <f>IF('Net zero activities &amp; levers'!$C$12="Off",Constants!$H67*'Activity data'!AV9*Constants!$H85*FracLEACHMM*MMLeachEF*NtoN2O*kgtoGg,Constants!$H67*'Net zero Activity data'!AV9*Constants!$H85*FracLEACHMM*MMLeachEF*NtoN2O*kgtoGg)</f>
        <v>3.4247088568821089E-2</v>
      </c>
      <c r="AD1054" s="94">
        <f>IF('Net zero activities &amp; levers'!$C$12="Off",Constants!$H67*'Activity data'!AW9*Constants!$H85*FracLEACHMM*MMLeachEF*NtoN2O*kgtoGg,Constants!$H67*'Net zero Activity data'!AW9*Constants!$H85*FracLEACHMM*MMLeachEF*NtoN2O*kgtoGg)</f>
        <v>3.4306725558709068E-2</v>
      </c>
      <c r="AE1054" s="94">
        <f>IF('Net zero activities &amp; levers'!$C$12="Off",Constants!$H67*'Activity data'!AX9*Constants!$H85*FracLEACHMM*MMLeachEF*NtoN2O*kgtoGg,Constants!$H67*'Net zero Activity data'!AX9*Constants!$H85*FracLEACHMM*MMLeachEF*NtoN2O*kgtoGg)</f>
        <v>3.4381784259903403E-2</v>
      </c>
      <c r="AF1054" s="94">
        <f>IF('Net zero activities &amp; levers'!$C$12="Off",Constants!$H67*'Activity data'!AY9*Constants!$H85*FracLEACHMM*MMLeachEF*NtoN2O*kgtoGg,Constants!$H67*'Net zero Activity data'!AY9*Constants!$H85*FracLEACHMM*MMLeachEF*NtoN2O*kgtoGg)</f>
        <v>3.4613189210388688E-2</v>
      </c>
      <c r="AG1054" s="94">
        <f>IF('Net zero activities &amp; levers'!$C$12="Off",Constants!$H67*'Activity data'!AZ9*Constants!$H85*FracLEACHMM*MMLeachEF*NtoN2O*kgtoGg,Constants!$H67*'Net zero Activity data'!AZ9*Constants!$H85*FracLEACHMM*MMLeachEF*NtoN2O*kgtoGg)</f>
        <v>3.4900963417313899E-2</v>
      </c>
      <c r="AH1054" s="94">
        <f>IF('Net zero activities &amp; levers'!$C$12="Off",Constants!$H67*'Activity data'!BA9*Constants!$H85*FracLEACHMM*MMLeachEF*NtoN2O*kgtoGg,Constants!$H67*'Net zero Activity data'!BA9*Constants!$H85*FracLEACHMM*MMLeachEF*NtoN2O*kgtoGg)</f>
        <v>3.4892721504656304E-2</v>
      </c>
      <c r="AI1054" s="94">
        <f>IF('Net zero activities &amp; levers'!$C$12="Off",Constants!$H67*'Activity data'!BB9*Constants!$H85*FracLEACHMM*MMLeachEF*NtoN2O*kgtoGg,Constants!$H67*'Net zero Activity data'!BB9*Constants!$H85*FracLEACHMM*MMLeachEF*NtoN2O*kgtoGg)</f>
        <v>3.4859126054923452E-2</v>
      </c>
      <c r="AJ1054" s="94">
        <f>IF('Net zero activities &amp; levers'!$C$12="Off",Constants!$H67*'Activity data'!BC9*Constants!$H85*FracLEACHMM*MMLeachEF*NtoN2O*kgtoGg,Constants!$H67*'Net zero Activity data'!BC9*Constants!$H85*FracLEACHMM*MMLeachEF*NtoN2O*kgtoGg)</f>
        <v>3.4889797199482625E-2</v>
      </c>
      <c r="AK1054" s="94">
        <f>IF('Net zero activities &amp; levers'!$C$12="Off",Constants!$H67*'Activity data'!BD9*Constants!$H85*FracLEACHMM*MMLeachEF*NtoN2O*kgtoGg,Constants!$H67*'Net zero Activity data'!BD9*Constants!$H85*FracLEACHMM*MMLeachEF*NtoN2O*kgtoGg)</f>
        <v>3.4885182251989187E-2</v>
      </c>
      <c r="AL1054" s="94">
        <f>IF('Net zero activities &amp; levers'!$C$12="Off",Constants!$H67*'Activity data'!BE9*Constants!$H85*FracLEACHMM*MMLeachEF*NtoN2O*kgtoGg,Constants!$H67*'Net zero Activity data'!BE9*Constants!$H85*FracLEACHMM*MMLeachEF*NtoN2O*kgtoGg)</f>
        <v>3.4945099191594942E-2</v>
      </c>
      <c r="AM1054" s="94">
        <f>IF('Net zero activities &amp; levers'!$C$12="Off",Constants!$H67*'Activity data'!BF9*Constants!$H85*FracLEACHMM*MMLeachEF*NtoN2O*kgtoGg,Constants!$H67*'Net zero Activity data'!BF9*Constants!$H85*FracLEACHMM*MMLeachEF*NtoN2O*kgtoGg)</f>
        <v>3.494449603632728E-2</v>
      </c>
      <c r="AN1054" s="94">
        <f>IF('Net zero activities &amp; levers'!$C$12="Off",Constants!$H67*'Activity data'!BG9*Constants!$H85*FracLEACHMM*MMLeachEF*NtoN2O*kgtoGg,Constants!$H67*'Net zero Activity data'!BG9*Constants!$H85*FracLEACHMM*MMLeachEF*NtoN2O*kgtoGg)</f>
        <v>3.5234350259142407E-2</v>
      </c>
      <c r="AO1054" s="94">
        <f>IF('Net zero activities &amp; levers'!$C$12="Off",Constants!$H67*'Activity data'!BH9*Constants!$H85*FracLEACHMM*MMLeachEF*NtoN2O*kgtoGg,Constants!$H67*'Net zero Activity data'!BH9*Constants!$H85*FracLEACHMM*MMLeachEF*NtoN2O*kgtoGg)</f>
        <v>3.550541671930401E-2</v>
      </c>
      <c r="AP1054" s="94">
        <f>IF('Net zero activities &amp; levers'!$C$12="Off",Constants!$H67*'Activity data'!BI9*Constants!$H85*FracLEACHMM*MMLeachEF*NtoN2O*kgtoGg,Constants!$H67*'Net zero Activity data'!BI9*Constants!$H85*FracLEACHMM*MMLeachEF*NtoN2O*kgtoGg)</f>
        <v>3.5774075825812907E-2</v>
      </c>
      <c r="AQ1054" s="94">
        <f>IF('Net zero activities &amp; levers'!$C$12="Off",Constants!$H67*'Activity data'!BJ9*Constants!$H85*FracLEACHMM*MMLeachEF*NtoN2O*kgtoGg,Constants!$H67*'Net zero Activity data'!BJ9*Constants!$H85*FracLEACHMM*MMLeachEF*NtoN2O*kgtoGg)</f>
        <v>3.6044329883845774E-2</v>
      </c>
      <c r="AR1054" s="94">
        <f>IF('Net zero activities &amp; levers'!$C$12="Off",Constants!$H67*'Activity data'!BK9*Constants!$H85*FracLEACHMM*MMLeachEF*NtoN2O*kgtoGg,Constants!$H67*'Net zero Activity data'!BK9*Constants!$H85*FracLEACHMM*MMLeachEF*NtoN2O*kgtoGg)</f>
        <v>3.6324505711691907E-2</v>
      </c>
      <c r="AS1054" s="94">
        <f>IF('Net zero activities &amp; levers'!$C$12="Off",Constants!$H67*'Activity data'!BL9*Constants!$H85*FracLEACHMM*MMLeachEF*NtoN2O*kgtoGg,Constants!$H67*'Net zero Activity data'!BL9*Constants!$H85*FracLEACHMM*MMLeachEF*NtoN2O*kgtoGg)</f>
        <v>3.6662109118079128E-2</v>
      </c>
      <c r="AT1054" s="94">
        <f>IF('Net zero activities &amp; levers'!$C$12="Off",Constants!$H67*'Activity data'!BM9*Constants!$H85*FracLEACHMM*MMLeachEF*NtoN2O*kgtoGg,Constants!$H67*'Net zero Activity data'!BM9*Constants!$H85*FracLEACHMM*MMLeachEF*NtoN2O*kgtoGg)</f>
        <v>3.6494505949218999E-2</v>
      </c>
      <c r="AU1054" s="94">
        <f>IF('Net zero activities &amp; levers'!$C$12="Off",Constants!$H67*'Activity data'!BN9*Constants!$H85*FracLEACHMM*MMLeachEF*NtoN2O*kgtoGg,Constants!$H67*'Net zero Activity data'!BN9*Constants!$H85*FracLEACHMM*MMLeachEF*NtoN2O*kgtoGg)</f>
        <v>3.6240172502595688E-2</v>
      </c>
      <c r="AV1054" s="94">
        <f>IF('Net zero activities &amp; levers'!$C$12="Off",Constants!$H67*'Activity data'!BO9*Constants!$H85*FracLEACHMM*MMLeachEF*NtoN2O*kgtoGg,Constants!$H67*'Net zero Activity data'!BO9*Constants!$H85*FracLEACHMM*MMLeachEF*NtoN2O*kgtoGg)</f>
        <v>3.5982967070152132E-2</v>
      </c>
      <c r="AW1054" s="94">
        <f>IF('Net zero activities &amp; levers'!$C$12="Off",Constants!$H67*'Activity data'!BP9*Constants!$H85*FracLEACHMM*MMLeachEF*NtoN2O*kgtoGg,Constants!$H67*'Net zero Activity data'!BP9*Constants!$H85*FracLEACHMM*MMLeachEF*NtoN2O*kgtoGg)</f>
        <v>3.569461297763693E-2</v>
      </c>
      <c r="AY1054" s="79"/>
      <c r="AZ1054" s="79"/>
    </row>
    <row r="1055" spans="1:52" x14ac:dyDescent="0.25">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4.6010915971909983E-2</v>
      </c>
      <c r="T1055" s="94">
        <f>IF('Net zero activities &amp; levers'!$C$12="Off",Constants!$H68*'Activity data'!AM10*Constants!$H86*FracLEACHMM*MMLeachEF*NtoN2O*kgtoGg,Constants!$H68*'Net zero Activity data'!AM10*Constants!$H86*FracLEACHMM*MMLeachEF*NtoN2O*kgtoGg)</f>
        <v>4.802910751144409E-2</v>
      </c>
      <c r="U1055" s="94">
        <f>IF('Net zero activities &amp; levers'!$C$12="Off",Constants!$H68*'Activity data'!AN10*Constants!$H86*FracLEACHMM*MMLeachEF*NtoN2O*kgtoGg,Constants!$H68*'Net zero Activity data'!AN10*Constants!$H86*FracLEACHMM*MMLeachEF*NtoN2O*kgtoGg)</f>
        <v>4.9655220500926189E-2</v>
      </c>
      <c r="V1055" s="94">
        <f>IF('Net zero activities &amp; levers'!$C$12="Off",Constants!$H68*'Activity data'!AO10*Constants!$H86*FracLEACHMM*MMLeachEF*NtoN2O*kgtoGg,Constants!$H68*'Net zero Activity data'!AO10*Constants!$H86*FracLEACHMM*MMLeachEF*NtoN2O*kgtoGg)</f>
        <v>5.11609661465975E-2</v>
      </c>
      <c r="W1055" s="94">
        <f>IF('Net zero activities &amp; levers'!$C$12="Off",Constants!$H68*'Activity data'!AP10*Constants!$H86*FracLEACHMM*MMLeachEF*NtoN2O*kgtoGg,Constants!$H68*'Net zero Activity data'!AP10*Constants!$H86*FracLEACHMM*MMLeachEF*NtoN2O*kgtoGg)</f>
        <v>5.2781963567036239E-2</v>
      </c>
      <c r="X1055" s="94">
        <f>IF('Net zero activities &amp; levers'!$C$12="Off",Constants!$H68*'Activity data'!AQ10*Constants!$H86*FracLEACHMM*MMLeachEF*NtoN2O*kgtoGg,Constants!$H68*'Net zero Activity data'!AQ10*Constants!$H86*FracLEACHMM*MMLeachEF*NtoN2O*kgtoGg)</f>
        <v>5.4322256674573466E-2</v>
      </c>
      <c r="Y1055" s="94">
        <f>IF('Net zero activities &amp; levers'!$C$12="Off",Constants!$H68*'Activity data'!AR10*Constants!$H86*FracLEACHMM*MMLeachEF*NtoN2O*kgtoGg,Constants!$H68*'Net zero Activity data'!AR10*Constants!$H86*FracLEACHMM*MMLeachEF*NtoN2O*kgtoGg)</f>
        <v>5.5674921696077649E-2</v>
      </c>
      <c r="Z1055" s="94">
        <f>IF('Net zero activities &amp; levers'!$C$12="Off",Constants!$H68*'Activity data'!AS10*Constants!$H86*FracLEACHMM*MMLeachEF*NtoN2O*kgtoGg,Constants!$H68*'Net zero Activity data'!AS10*Constants!$H86*FracLEACHMM*MMLeachEF*NtoN2O*kgtoGg)</f>
        <v>5.7030253906482163E-2</v>
      </c>
      <c r="AA1055" s="94">
        <f>IF('Net zero activities &amp; levers'!$C$12="Off",Constants!$H68*'Activity data'!AT10*Constants!$H86*FracLEACHMM*MMLeachEF*NtoN2O*kgtoGg,Constants!$H68*'Net zero Activity data'!AT10*Constants!$H86*FracLEACHMM*MMLeachEF*NtoN2O*kgtoGg)</f>
        <v>5.8427680173914358E-2</v>
      </c>
      <c r="AB1055" s="94">
        <f>IF('Net zero activities &amp; levers'!$C$12="Off",Constants!$H68*'Activity data'!AU10*Constants!$H86*FracLEACHMM*MMLeachEF*NtoN2O*kgtoGg,Constants!$H68*'Net zero Activity data'!AU10*Constants!$H86*FracLEACHMM*MMLeachEF*NtoN2O*kgtoGg)</f>
        <v>6.0286217391837323E-2</v>
      </c>
      <c r="AC1055" s="94">
        <f>IF('Net zero activities &amp; levers'!$C$12="Off",Constants!$H68*'Activity data'!AV10*Constants!$H86*FracLEACHMM*MMLeachEF*NtoN2O*kgtoGg,Constants!$H68*'Net zero Activity data'!AV10*Constants!$H86*FracLEACHMM*MMLeachEF*NtoN2O*kgtoGg)</f>
        <v>6.1954560287961084E-2</v>
      </c>
      <c r="AD1055" s="94">
        <f>IF('Net zero activities &amp; levers'!$C$12="Off",Constants!$H68*'Activity data'!AW10*Constants!$H86*FracLEACHMM*MMLeachEF*NtoN2O*kgtoGg,Constants!$H68*'Net zero Activity data'!AW10*Constants!$H86*FracLEACHMM*MMLeachEF*NtoN2O*kgtoGg)</f>
        <v>6.4120605214801743E-2</v>
      </c>
      <c r="AE1055" s="94">
        <f>IF('Net zero activities &amp; levers'!$C$12="Off",Constants!$H68*'Activity data'!AX10*Constants!$H86*FracLEACHMM*MMLeachEF*NtoN2O*kgtoGg,Constants!$H68*'Net zero Activity data'!AX10*Constants!$H86*FracLEACHMM*MMLeachEF*NtoN2O*kgtoGg)</f>
        <v>6.639604352616281E-2</v>
      </c>
      <c r="AF1055" s="94">
        <f>IF('Net zero activities &amp; levers'!$C$12="Off",Constants!$H68*'Activity data'!AY10*Constants!$H86*FracLEACHMM*MMLeachEF*NtoN2O*kgtoGg,Constants!$H68*'Net zero Activity data'!AY10*Constants!$H86*FracLEACHMM*MMLeachEF*NtoN2O*kgtoGg)</f>
        <v>6.9069532953596913E-2</v>
      </c>
      <c r="AG1055" s="94">
        <f>IF('Net zero activities &amp; levers'!$C$12="Off",Constants!$H68*'Activity data'!AZ10*Constants!$H86*FracLEACHMM*MMLeachEF*NtoN2O*kgtoGg,Constants!$H68*'Net zero Activity data'!AZ10*Constants!$H86*FracLEACHMM*MMLeachEF*NtoN2O*kgtoGg)</f>
        <v>7.1971064313873803E-2</v>
      </c>
      <c r="AH1055" s="94">
        <f>IF('Net zero activities &amp; levers'!$C$12="Off",Constants!$H68*'Activity data'!BA10*Constants!$H86*FracLEACHMM*MMLeachEF*NtoN2O*kgtoGg,Constants!$H68*'Net zero Activity data'!BA10*Constants!$H86*FracLEACHMM*MMLeachEF*NtoN2O*kgtoGg)</f>
        <v>7.4367676941330188E-2</v>
      </c>
      <c r="AI1055" s="94">
        <f>IF('Net zero activities &amp; levers'!$C$12="Off",Constants!$H68*'Activity data'!BB10*Constants!$H86*FracLEACHMM*MMLeachEF*NtoN2O*kgtoGg,Constants!$H68*'Net zero Activity data'!BB10*Constants!$H86*FracLEACHMM*MMLeachEF*NtoN2O*kgtoGg)</f>
        <v>7.6799205567299494E-2</v>
      </c>
      <c r="AJ1055" s="94">
        <f>IF('Net zero activities &amp; levers'!$C$12="Off",Constants!$H68*'Activity data'!BC10*Constants!$H86*FracLEACHMM*MMLeachEF*NtoN2O*kgtoGg,Constants!$H68*'Net zero Activity data'!BC10*Constants!$H86*FracLEACHMM*MMLeachEF*NtoN2O*kgtoGg)</f>
        <v>7.9469469622950942E-2</v>
      </c>
      <c r="AK1055" s="94">
        <f>IF('Net zero activities &amp; levers'!$C$12="Off",Constants!$H68*'Activity data'!BD10*Constants!$H86*FracLEACHMM*MMLeachEF*NtoN2O*kgtoGg,Constants!$H68*'Net zero Activity data'!BD10*Constants!$H86*FracLEACHMM*MMLeachEF*NtoN2O*kgtoGg)</f>
        <v>8.2164483463454716E-2</v>
      </c>
      <c r="AL1055" s="94">
        <f>IF('Net zero activities &amp; levers'!$C$12="Off",Constants!$H68*'Activity data'!BE10*Constants!$H86*FracLEACHMM*MMLeachEF*NtoN2O*kgtoGg,Constants!$H68*'Net zero Activity data'!BE10*Constants!$H86*FracLEACHMM*MMLeachEF*NtoN2O*kgtoGg)</f>
        <v>8.5125421291036757E-2</v>
      </c>
      <c r="AM1055" s="94">
        <f>IF('Net zero activities &amp; levers'!$C$12="Off",Constants!$H68*'Activity data'!BF10*Constants!$H86*FracLEACHMM*MMLeachEF*NtoN2O*kgtoGg,Constants!$H68*'Net zero Activity data'!BF10*Constants!$H86*FracLEACHMM*MMLeachEF*NtoN2O*kgtoGg)</f>
        <v>8.8060141914649323E-2</v>
      </c>
      <c r="AN1055" s="94">
        <f>IF('Net zero activities &amp; levers'!$C$12="Off",Constants!$H68*'Activity data'!BG10*Constants!$H86*FracLEACHMM*MMLeachEF*NtoN2O*kgtoGg,Constants!$H68*'Net zero Activity data'!BG10*Constants!$H86*FracLEACHMM*MMLeachEF*NtoN2O*kgtoGg)</f>
        <v>9.1295821609452182E-2</v>
      </c>
      <c r="AO1055" s="94">
        <f>IF('Net zero activities &amp; levers'!$C$12="Off",Constants!$H68*'Activity data'!BH10*Constants!$H86*FracLEACHMM*MMLeachEF*NtoN2O*kgtoGg,Constants!$H68*'Net zero Activity data'!BH10*Constants!$H86*FracLEACHMM*MMLeachEF*NtoN2O*kgtoGg)</f>
        <v>9.460290633719115E-2</v>
      </c>
      <c r="AP1055" s="94">
        <f>IF('Net zero activities &amp; levers'!$C$12="Off",Constants!$H68*'Activity data'!BI10*Constants!$H86*FracLEACHMM*MMLeachEF*NtoN2O*kgtoGg,Constants!$H68*'Net zero Activity data'!BI10*Constants!$H86*FracLEACHMM*MMLeachEF*NtoN2O*kgtoGg)</f>
        <v>9.8027988298296467E-2</v>
      </c>
      <c r="AQ1055" s="94">
        <f>IF('Net zero activities &amp; levers'!$C$12="Off",Constants!$H68*'Activity data'!BJ10*Constants!$H86*FracLEACHMM*MMLeachEF*NtoN2O*kgtoGg,Constants!$H68*'Net zero Activity data'!BJ10*Constants!$H86*FracLEACHMM*MMLeachEF*NtoN2O*kgtoGg)</f>
        <v>0.10158799529532597</v>
      </c>
      <c r="AR1055" s="94">
        <f>IF('Net zero activities &amp; levers'!$C$12="Off",Constants!$H68*'Activity data'!BK10*Constants!$H86*FracLEACHMM*MMLeachEF*NtoN2O*kgtoGg,Constants!$H68*'Net zero Activity data'!BK10*Constants!$H86*FracLEACHMM*MMLeachEF*NtoN2O*kgtoGg)</f>
        <v>0.10531404865723754</v>
      </c>
      <c r="AS1055" s="94">
        <f>IF('Net zero activities &amp; levers'!$C$12="Off",Constants!$H68*'Activity data'!BL10*Constants!$H86*FracLEACHMM*MMLeachEF*NtoN2O*kgtoGg,Constants!$H68*'Net zero Activity data'!BL10*Constants!$H86*FracLEACHMM*MMLeachEF*NtoN2O*kgtoGg)</f>
        <v>0.10935737631598824</v>
      </c>
      <c r="AT1055" s="94">
        <f>IF('Net zero activities &amp; levers'!$C$12="Off",Constants!$H68*'Activity data'!BM10*Constants!$H86*FracLEACHMM*MMLeachEF*NtoN2O*kgtoGg,Constants!$H68*'Net zero Activity data'!BM10*Constants!$H86*FracLEACHMM*MMLeachEF*NtoN2O*kgtoGg)</f>
        <v>0.1120135619727341</v>
      </c>
      <c r="AU1055" s="94">
        <f>IF('Net zero activities &amp; levers'!$C$12="Off",Constants!$H68*'Activity data'!BN10*Constants!$H86*FracLEACHMM*MMLeachEF*NtoN2O*kgtoGg,Constants!$H68*'Net zero Activity data'!BN10*Constants!$H86*FracLEACHMM*MMLeachEF*NtoN2O*kgtoGg)</f>
        <v>0.11447745302560278</v>
      </c>
      <c r="AV1055" s="94">
        <f>IF('Net zero activities &amp; levers'!$C$12="Off",Constants!$H68*'Activity data'!BO10*Constants!$H86*FracLEACHMM*MMLeachEF*NtoN2O*kgtoGg,Constants!$H68*'Net zero Activity data'!BO10*Constants!$H86*FracLEACHMM*MMLeachEF*NtoN2O*kgtoGg)</f>
        <v>0.11700195875525442</v>
      </c>
      <c r="AW1055" s="94">
        <f>IF('Net zero activities &amp; levers'!$C$12="Off",Constants!$H68*'Activity data'!BP10*Constants!$H86*FracLEACHMM*MMLeachEF*NtoN2O*kgtoGg,Constants!$H68*'Net zero Activity data'!BP10*Constants!$H86*FracLEACHMM*MMLeachEF*NtoN2O*kgtoGg)</f>
        <v>0.11949537224086629</v>
      </c>
      <c r="AY1055" s="79"/>
      <c r="AZ1055" s="79"/>
    </row>
    <row r="1056" spans="1:52" x14ac:dyDescent="0.25">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4.4026193063540792E-3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4.4794530623989371E-3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4.4987209668437998E-3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4.5200449723130963E-3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4.5424196980427588E-3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4.5660581396037205E-3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4.5908116687551669E-3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4.6137438741763979E-3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4.6348378392125833E-3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4.6540023317377969E-3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4.6713507442051822E-3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4.6864455111026377E-3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4.7013710987199248E-3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4.7159612817498633E-3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4.7303166143113345E-3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4.7443067334937781E-3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4.7575297211184687E-3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4.7704530207237717E-3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4.7831440491877333E-3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4.7954681346331551E-3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4.8075117851365569E-3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4.8191078920025122E-3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4.8305041120240881E-3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4.8415171590785793E-3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4.8521457889147152E-3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4.8623756093351981E-3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4.8721994435007507E-3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4.8817355952407689E-3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4.8902010366186415E-3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4.898122997985345E-3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4.9055988543673301E-3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4.9125725740914346E-3</v>
      </c>
      <c r="AY1056" s="79"/>
      <c r="AZ1056" s="79"/>
    </row>
    <row r="1057" spans="1:52" x14ac:dyDescent="0.25">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3.6554846257269868E-3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3.7260987500038843E-3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3.7421261787250032E-3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3.7598639134478391E-3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3.7784756583219593E-3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3.7981385873281119E-3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3.8187290685195792E-3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3.8378045361636402E-3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3.8553509186480825E-3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3.8712923272638065E-3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3.8857230841238097E-3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3.8982792134736933E-3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3.9106946161108309E-3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3.9228310224963623E-3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3.9347720755597776E-3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3.9464093368218019E-3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3.957408482693707E-3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3.9681583420703905E-3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3.97871499366091E-3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3.9889664147012577E-3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3.9989845643416452E-3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4.0086304382231782E-3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4.0181100422251956E-3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4.0272709152808662E-3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4.0361120223970717E-3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4.044621391855921E-3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4.0527930538188017E-3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4.0607254157798154E-3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4.0677671394226192E-3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4.0743567855099586E-3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4.0805753525385872E-3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4.0863762322408403E-3</v>
      </c>
      <c r="AY1057" s="79"/>
      <c r="AZ1057" s="79"/>
    </row>
    <row r="1058" spans="1:52" x14ac:dyDescent="0.25">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5.6474452001515989E-4</v>
      </c>
      <c r="T1058" s="22">
        <f t="shared" si="369"/>
        <v>5.6876717346118224E-4</v>
      </c>
      <c r="U1058" s="22">
        <f t="shared" si="369"/>
        <v>5.7312317409291492E-4</v>
      </c>
      <c r="V1058" s="22">
        <f t="shared" si="369"/>
        <v>5.7762291395904166E-4</v>
      </c>
      <c r="W1058" s="22">
        <f t="shared" si="369"/>
        <v>5.8230940252943419E-4</v>
      </c>
      <c r="X1058" s="22">
        <f t="shared" si="369"/>
        <v>5.8715644452601856E-4</v>
      </c>
      <c r="Y1058" s="22">
        <f t="shared" si="369"/>
        <v>5.9161135009556422E-4</v>
      </c>
      <c r="Z1058" s="22">
        <f t="shared" si="369"/>
        <v>5.9567621733498178E-4</v>
      </c>
      <c r="AA1058" s="22">
        <f t="shared" si="369"/>
        <v>5.9933879706922013E-4</v>
      </c>
      <c r="AB1058" s="22">
        <f t="shared" si="369"/>
        <v>6.0262501865546397E-4</v>
      </c>
      <c r="AC1058" s="22">
        <f t="shared" si="369"/>
        <v>6.0545717219793874E-4</v>
      </c>
      <c r="AD1058" s="22">
        <f t="shared" si="369"/>
        <v>6.082290967851803E-4</v>
      </c>
      <c r="AE1058" s="22">
        <f t="shared" si="369"/>
        <v>6.1091159037015435E-4</v>
      </c>
      <c r="AF1058" s="22">
        <f t="shared" si="369"/>
        <v>6.1352518769534805E-4</v>
      </c>
      <c r="AG1058" s="22">
        <f t="shared" si="369"/>
        <v>6.1604725785710502E-4</v>
      </c>
      <c r="AH1058" s="22">
        <f t="shared" si="369"/>
        <v>6.1840490856558304E-4</v>
      </c>
      <c r="AI1058" s="22">
        <f t="shared" si="369"/>
        <v>6.2068651944931295E-4</v>
      </c>
      <c r="AJ1058" s="22">
        <f t="shared" si="369"/>
        <v>6.2290584738368534E-4</v>
      </c>
      <c r="AK1058" s="22">
        <f t="shared" si="369"/>
        <v>6.2503922511390189E-4</v>
      </c>
      <c r="AL1058" s="22">
        <f t="shared" si="369"/>
        <v>6.2710377712464377E-4</v>
      </c>
      <c r="AM1058" s="22">
        <f t="shared" si="369"/>
        <v>6.2906986736903142E-4</v>
      </c>
      <c r="AN1058" s="22">
        <f t="shared" si="369"/>
        <v>6.3098404162491132E-4</v>
      </c>
      <c r="AO1058" s="22">
        <f t="shared" si="369"/>
        <v>6.3281360763776863E-4</v>
      </c>
      <c r="AP1058" s="22">
        <f t="shared" si="369"/>
        <v>6.3455930674650649E-4</v>
      </c>
      <c r="AQ1058" s="22">
        <f t="shared" si="369"/>
        <v>6.3621943215191044E-4</v>
      </c>
      <c r="AR1058" s="22">
        <f t="shared" si="369"/>
        <v>6.3779356056612184E-4</v>
      </c>
      <c r="AS1058" s="22">
        <f t="shared" si="369"/>
        <v>6.3930404027530614E-4</v>
      </c>
      <c r="AT1058" s="22">
        <f t="shared" si="369"/>
        <v>6.4060948140966755E-4</v>
      </c>
      <c r="AU1058" s="22">
        <f t="shared" si="369"/>
        <v>6.4180675404531867E-4</v>
      </c>
      <c r="AV1058" s="22">
        <f t="shared" si="369"/>
        <v>6.4291431629533049E-4</v>
      </c>
      <c r="AW1058" s="22">
        <f t="shared" si="369"/>
        <v>6.439227757226659E-4</v>
      </c>
      <c r="AY1058" s="79"/>
      <c r="AZ1058" s="79"/>
    </row>
    <row r="1059" spans="1:52" x14ac:dyDescent="0.25">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6.8438891439814992E-3</v>
      </c>
      <c r="Q1059" s="22">
        <f t="shared" si="370"/>
        <v>6.8863566425632575E-3</v>
      </c>
      <c r="R1059" s="22">
        <f t="shared" si="370"/>
        <v>6.9316634884048298E-3</v>
      </c>
      <c r="S1059" s="22">
        <f t="shared" si="370"/>
        <v>6.9645807684222804E-3</v>
      </c>
      <c r="T1059" s="22">
        <f t="shared" si="370"/>
        <v>7.0141892087617133E-3</v>
      </c>
      <c r="U1059" s="22">
        <f t="shared" si="370"/>
        <v>7.0679085759300505E-3</v>
      </c>
      <c r="V1059" s="22">
        <f t="shared" si="370"/>
        <v>7.1234005738580498E-3</v>
      </c>
      <c r="W1059" s="22">
        <f t="shared" si="370"/>
        <v>7.1811956068544014E-3</v>
      </c>
      <c r="X1059" s="22">
        <f t="shared" si="370"/>
        <v>7.2409706277297555E-3</v>
      </c>
      <c r="Y1059" s="22">
        <f t="shared" si="370"/>
        <v>7.295909717097036E-3</v>
      </c>
      <c r="Z1059" s="22">
        <f t="shared" si="370"/>
        <v>7.3460387492496225E-3</v>
      </c>
      <c r="AA1059" s="22">
        <f t="shared" si="370"/>
        <v>7.3912066640780911E-3</v>
      </c>
      <c r="AB1059" s="22">
        <f t="shared" si="370"/>
        <v>7.431733229364133E-3</v>
      </c>
      <c r="AC1059" s="22">
        <f t="shared" si="370"/>
        <v>7.4666601058473404E-3</v>
      </c>
      <c r="AD1059" s="22">
        <f t="shared" si="370"/>
        <v>7.5008442227136743E-3</v>
      </c>
      <c r="AE1059" s="22">
        <f t="shared" si="370"/>
        <v>7.5339254524931596E-3</v>
      </c>
      <c r="AF1059" s="22">
        <f t="shared" si="370"/>
        <v>7.5661570351333151E-3</v>
      </c>
      <c r="AG1059" s="22">
        <f t="shared" si="370"/>
        <v>7.5972598802653288E-3</v>
      </c>
      <c r="AH1059" s="22">
        <f t="shared" si="370"/>
        <v>7.6263350606362371E-3</v>
      </c>
      <c r="AI1059" s="22">
        <f t="shared" si="370"/>
        <v>7.65447249751021E-3</v>
      </c>
      <c r="AJ1059" s="22">
        <f t="shared" si="370"/>
        <v>7.6818418443613083E-3</v>
      </c>
      <c r="AK1059" s="22">
        <f t="shared" si="370"/>
        <v>7.7081512302607019E-3</v>
      </c>
      <c r="AL1059" s="22">
        <f t="shared" si="370"/>
        <v>7.7336118389427213E-3</v>
      </c>
      <c r="AM1059" s="22">
        <f t="shared" si="370"/>
        <v>7.7578581907349923E-3</v>
      </c>
      <c r="AN1059" s="22">
        <f t="shared" si="370"/>
        <v>7.7814643006438623E-3</v>
      </c>
      <c r="AO1059" s="22">
        <f t="shared" si="370"/>
        <v>7.8040269990253576E-3</v>
      </c>
      <c r="AP1059" s="22">
        <f t="shared" si="370"/>
        <v>7.8255554282695115E-3</v>
      </c>
      <c r="AQ1059" s="22">
        <f t="shared" si="370"/>
        <v>7.8460285396709881E-3</v>
      </c>
      <c r="AR1059" s="22">
        <f t="shared" si="370"/>
        <v>7.8654411131304884E-3</v>
      </c>
      <c r="AS1059" s="22">
        <f t="shared" si="370"/>
        <v>7.8840687537021833E-3</v>
      </c>
      <c r="AT1059" s="22">
        <f t="shared" si="370"/>
        <v>7.9001678036202533E-3</v>
      </c>
      <c r="AU1059" s="22">
        <f t="shared" si="370"/>
        <v>7.9149328906238259E-3</v>
      </c>
      <c r="AV1059" s="22">
        <f t="shared" si="370"/>
        <v>7.9285916451099364E-3</v>
      </c>
      <c r="AW1059" s="22">
        <f t="shared" si="370"/>
        <v>7.941028237027933E-3</v>
      </c>
      <c r="AY1059" s="79"/>
      <c r="AZ1059" s="79"/>
    </row>
    <row r="1060" spans="1:52" x14ac:dyDescent="0.25">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5">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5">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2.6729002214214564E-2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2.2095080674359918E-2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2.2422842853825412E-2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2.2542951199580708E-2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2.2595795381010256E-2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2.2690443135842887E-2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2.2738278450867185E-2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2.270120815179311E-2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2.2663857571003237E-2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2.264210183683112E-2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2.280055903216327E-2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2.2875025401394418E-2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2.3064728402451298E-2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2.3276447617351315E-2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2.3611607545532622E-2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2.4001151545882039E-2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2.4190105547248403E-2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2.4371784348709673E-2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2.4612487338696663E-2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2.4839502825412897E-2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2.5127983337408195E-2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2.538450928254803E-2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2.5740944720538839E-2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2.6092605454102896E-2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2.6452259716816903E-2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2.6823320277795548E-2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2.7212697665278538E-2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2.7658393972477109E-2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2.7713942316898162E-2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2.7706916143059396E-2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2.7703704897455553E-2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2.7681426131406145E-2</v>
      </c>
      <c r="AY1062" s="79"/>
      <c r="AZ1062" s="79"/>
    </row>
    <row r="1063" spans="1:52" x14ac:dyDescent="0.25">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3.302218641381768E-3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3.3512043135738084E-3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3.3691550974692887E-3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3.3770529206805762E-3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3.3911984938504417E-3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3.3983477173050954E-3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3.39280737850986E-3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3.3872251502316047E-3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3.3839736485965148E-3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3.407655856957677E-3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3.4187852226411665E-3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3.4471372705765714E-3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3.4787797501169542E-3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3.5288710522939511E-3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3.5870903219382129E-3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3.6153304281804932E-3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3.6424832199612222E-3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3.6784574674548621E-3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3.7123860501636213E-3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3.7555008836610017E-3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3.7938399497419797E-3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3.8471109816576132E-3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3.8996684104777224E-3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3.9534205116033283E-3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4.008877340189029E-3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4.0670717087197125E-3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4.133683217214185E-3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4.1419851909045508E-3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4.1409350946152498E-3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4.1404551581419972E-3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4.1371254868165274E-3</v>
      </c>
      <c r="AY1063" s="79"/>
      <c r="AZ1063" s="79"/>
    </row>
    <row r="1064" spans="1:52" x14ac:dyDescent="0.25">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1.7066731126843735E-2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1.7924715953761508E-2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1.843341082520359E-2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1.8863224078436151E-2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1.9268137254069565E-2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1.9697204961342345E-2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2.0110071049455811E-2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2.0477664567589916E-2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2.0838835860375299E-2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2.120131927021859E-2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2.1649857434555643E-2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2.2051544001275489E-2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2.251653579676623E-2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2.2997791233831506E-2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2.3552505988824399E-2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2.4145713580810361E-2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2.4632058840196262E-2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2.5119693646547769E-2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2.5648335006758723E-2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2.6175687821208025E-2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2.6748333482610302E-2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2.7309293249039725E-2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2.7943263595812423E-2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2.8585089015821099E-2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2.9243481027066483E-2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2.9921398411177573E-2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3.0624438024525739E-2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3.1380920824929763E-2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3.1870562476557958E-2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3.231947178269267E-2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3.2775118101919791E-2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3.322035739729421E-2</v>
      </c>
      <c r="AY1064" s="79"/>
      <c r="AZ1064" s="79"/>
    </row>
    <row r="1065" spans="1:52" x14ac:dyDescent="0.25">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6.7319369228259429E-2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7.0034797923526779E-2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7.1767589190607203E-2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7.3182665204028496E-2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7.4808742806704007E-2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7.6209612458541354E-2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7.7220772640168078E-2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7.8264676801724914E-2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7.9426320853994106E-2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8.1583097307667857E-2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8.3355511070410115E-2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8.578662118405822E-2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8.8388738549836809E-2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9.1733803062760966E-2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9.545999545455576E-2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9.8123061491284413E-2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0.10079815277114273</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0.10387432756654491</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0.10693471904746969</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0.1104303206725267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0.1138081636127603</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0.11787581618955639</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0.12200498371084653</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0.12627795709293613</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0.13072125774320001</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0.13538539561215654</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0.14052699366770421</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0.14318904108564576</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0.14548430790858607</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0.14785203528851432</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0.15013637523841239</v>
      </c>
      <c r="AY1065" s="79"/>
      <c r="AZ1065" s="79"/>
    </row>
    <row r="1067" spans="1:52" x14ac:dyDescent="0.25">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72.449817655179615</v>
      </c>
      <c r="T1067" s="93">
        <f>IF('Net zero activities &amp; levers'!$C$14="Off",('Activity data'!AM5*EF!$H4)*kgtoGg,IF('Net zero activities &amp; levers'!$C$14="On",('Net zero Activity data'!AM5*EF!$H4)*kgtoGg,"ERROR"))</f>
        <v>73.412448847195449</v>
      </c>
      <c r="U1067" s="93">
        <f>IF('Net zero activities &amp; levers'!$C$14="Off",('Activity data'!AN5*EF!$H4)*kgtoGg,IF('Net zero activities &amp; levers'!$C$14="On",('Net zero Activity data'!AN5*EF!$H4)*kgtoGg,"ERROR"))</f>
        <v>74.198527813630264</v>
      </c>
      <c r="V1067" s="93">
        <f>IF('Net zero activities &amp; levers'!$C$14="Off",('Activity data'!AO5*EF!$H4)*kgtoGg,IF('Net zero activities &amp; levers'!$C$14="On",('Net zero Activity data'!AO5*EF!$H4)*kgtoGg,"ERROR"))</f>
        <v>74.932183064084938</v>
      </c>
      <c r="W1067" s="93">
        <f>IF('Net zero activities &amp; levers'!$C$14="Off",('Activity data'!AP5*EF!$H4)*kgtoGg,IF('Net zero activities &amp; levers'!$C$14="On",('Net zero Activity data'!AP5*EF!$H4)*kgtoGg,"ERROR"))</f>
        <v>75.728343616319663</v>
      </c>
      <c r="X1067" s="93">
        <f>IF('Net zero activities &amp; levers'!$C$14="Off",('Activity data'!AQ5*EF!$H4)*kgtoGg,IF('Net zero activities &amp; levers'!$C$14="On",('Net zero Activity data'!AQ5*EF!$H4)*kgtoGg,"ERROR"))</f>
        <v>76.492433237513026</v>
      </c>
      <c r="Y1067" s="93">
        <f>IF('Net zero activities &amp; levers'!$C$14="Off",('Activity data'!AR5*EF!$H4)*kgtoGg,IF('Net zero activities &amp; levers'!$C$14="On",('Net zero Activity data'!AR5*EF!$H4)*kgtoGg,"ERROR"))</f>
        <v>77.146046881915979</v>
      </c>
      <c r="Z1067" s="93">
        <f>IF('Net zero activities &amp; levers'!$C$14="Off",('Activity data'!AS5*EF!$H4)*kgtoGg,IF('Net zero activities &amp; levers'!$C$14="On",('Net zero Activity data'!AS5*EF!$H4)*kgtoGg,"ERROR"))</f>
        <v>77.778880182998051</v>
      </c>
      <c r="AA1067" s="93">
        <f>IF('Net zero activities &amp; levers'!$C$14="Off",('Activity data'!AT5*EF!$H4)*kgtoGg,IF('Net zero activities &amp; levers'!$C$14="On",('Net zero Activity data'!AT5*EF!$H4)*kgtoGg,"ERROR"))</f>
        <v>78.408051635872468</v>
      </c>
      <c r="AB1067" s="93">
        <f>IF('Net zero activities &amp; levers'!$C$14="Off",('Activity data'!AU5*EF!$H4)*kgtoGg,IF('Net zero activities &amp; levers'!$C$14="On",('Net zero Activity data'!AU5*EF!$H4)*kgtoGg,"ERROR"))</f>
        <v>79.224943174372299</v>
      </c>
      <c r="AC1067" s="93">
        <f>IF('Net zero activities &amp; levers'!$C$14="Off",('Activity data'!AV5*EF!$H4)*kgtoGg,IF('Net zero activities &amp; levers'!$C$14="On",('Net zero Activity data'!AV5*EF!$H4)*kgtoGg,"ERROR"))</f>
        <v>79.926451787992249</v>
      </c>
      <c r="AD1067" s="93">
        <f>IF('Net zero activities &amp; levers'!$C$14="Off",('Activity data'!AW5*EF!$H4)*kgtoGg,IF('Net zero activities &amp; levers'!$C$14="On",('Net zero Activity data'!AW5*EF!$H4)*kgtoGg,"ERROR"))</f>
        <v>80.76885718673185</v>
      </c>
      <c r="AE1067" s="93">
        <f>IF('Net zero activities &amp; levers'!$C$14="Off",('Activity data'!AX5*EF!$H4)*kgtoGg,IF('Net zero activities &amp; levers'!$C$14="On",('Net zero Activity data'!AX5*EF!$H4)*kgtoGg,"ERROR"))</f>
        <v>81.644804903881038</v>
      </c>
      <c r="AF1067" s="93">
        <f>IF('Net zero activities &amp; levers'!$C$14="Off",('Activity data'!AY5*EF!$H4)*kgtoGg,IF('Net zero activities &amp; levers'!$C$14="On",('Net zero Activity data'!AY5*EF!$H4)*kgtoGg,"ERROR"))</f>
        <v>82.681019501207217</v>
      </c>
      <c r="AG1067" s="93">
        <f>IF('Net zero activities &amp; levers'!$C$14="Off",('Activity data'!AZ5*EF!$H4)*kgtoGg,IF('Net zero activities &amp; levers'!$C$14="On",('Net zero Activity data'!AZ5*EF!$H4)*kgtoGg,"ERROR"))</f>
        <v>83.797727927071179</v>
      </c>
      <c r="AH1067" s="93">
        <f>IF('Net zero activities &amp; levers'!$C$14="Off",('Activity data'!BA5*EF!$H4)*kgtoGg,IF('Net zero activities &amp; levers'!$C$14="On",('Net zero Activity data'!BA5*EF!$H4)*kgtoGg,"ERROR"))</f>
        <v>84.672576482481759</v>
      </c>
      <c r="AI1067" s="93">
        <f>IF('Net zero activities &amp; levers'!$C$14="Off",('Activity data'!BB5*EF!$H4)*kgtoGg,IF('Net zero activities &amp; levers'!$C$14="On",('Net zero Activity data'!BB5*EF!$H4)*kgtoGg,"ERROR"))</f>
        <v>85.547247875170797</v>
      </c>
      <c r="AJ1067" s="93">
        <f>IF('Net zero activities &amp; levers'!$C$14="Off",('Activity data'!BC5*EF!$H4)*kgtoGg,IF('Net zero activities &amp; levers'!$C$14="On",('Net zero Activity data'!BC5*EF!$H4)*kgtoGg,"ERROR"))</f>
        <v>86.508657043249997</v>
      </c>
      <c r="AK1067" s="93">
        <f>IF('Net zero activities &amp; levers'!$C$14="Off",('Activity data'!BD5*EF!$H4)*kgtoGg,IF('Net zero activities &amp; levers'!$C$14="On",('Net zero Activity data'!BD5*EF!$H4)*kgtoGg,"ERROR"))</f>
        <v>87.463265114193007</v>
      </c>
      <c r="AL1067" s="93">
        <f>IF('Net zero activities &amp; levers'!$C$14="Off",('Activity data'!BE5*EF!$H4)*kgtoGg,IF('Net zero activities &amp; levers'!$C$14="On",('Net zero Activity data'!BE5*EF!$H4)*kgtoGg,"ERROR"))</f>
        <v>88.512396010068016</v>
      </c>
      <c r="AM1067" s="93">
        <f>IF('Net zero activities &amp; levers'!$C$14="Off",('Activity data'!BF5*EF!$H4)*kgtoGg,IF('Net zero activities &amp; levers'!$C$14="On",('Net zero Activity data'!BF5*EF!$H4)*kgtoGg,"ERROR"))</f>
        <v>89.531314727003974</v>
      </c>
      <c r="AN1067" s="93">
        <f>IF('Net zero activities &amp; levers'!$C$14="Off",('Activity data'!BG5*EF!$H4)*kgtoGg,IF('Net zero activities &amp; levers'!$C$14="On",('Net zero Activity data'!BG5*EF!$H4)*kgtoGg,"ERROR"))</f>
        <v>90.703558661415826</v>
      </c>
      <c r="AO1067" s="93">
        <f>IF('Net zero activities &amp; levers'!$C$14="Off",('Activity data'!BH5*EF!$H4)*kgtoGg,IF('Net zero activities &amp; levers'!$C$14="On",('Net zero Activity data'!BH5*EF!$H4)*kgtoGg,"ERROR"))</f>
        <v>91.887099270974289</v>
      </c>
      <c r="AP1067" s="93">
        <f>IF('Net zero activities &amp; levers'!$C$14="Off",('Activity data'!BI5*EF!$H4)*kgtoGg,IF('Net zero activities &amp; levers'!$C$14="On",('Net zero Activity data'!BI5*EF!$H4)*kgtoGg,"ERROR"))</f>
        <v>93.100443723717078</v>
      </c>
      <c r="AQ1067" s="93">
        <f>IF('Net zero activities &amp; levers'!$C$14="Off",('Activity data'!BJ5*EF!$H4)*kgtoGg,IF('Net zero activities &amp; levers'!$C$14="On",('Net zero Activity data'!BJ5*EF!$H4)*kgtoGg,"ERROR"))</f>
        <v>94.3495525003203</v>
      </c>
      <c r="AR1067" s="93">
        <f>IF('Net zero activities &amp; levers'!$C$14="Off",('Activity data'!BK5*EF!$H4)*kgtoGg,IF('Net zero activities &amp; levers'!$C$14="On",('Net zero Activity data'!BK5*EF!$H4)*kgtoGg,"ERROR"))</f>
        <v>95.645946229187999</v>
      </c>
      <c r="AS1067" s="93">
        <f>IF('Net zero activities &amp; levers'!$C$14="Off",('Activity data'!BL5*EF!$H4)*kgtoGg,IF('Net zero activities &amp; levers'!$C$14="On",('Net zero Activity data'!BL5*EF!$H4)*kgtoGg,"ERROR"))</f>
        <v>97.049612256350315</v>
      </c>
      <c r="AT1067" s="93">
        <f>IF('Net zero activities &amp; levers'!$C$14="Off",('Activity data'!BM5*EF!$H4)*kgtoGg,IF('Net zero activities &amp; levers'!$C$14="On",('Net zero Activity data'!BM5*EF!$H4)*kgtoGg,"ERROR"))</f>
        <v>97.880768544713618</v>
      </c>
      <c r="AU1067" s="93">
        <f>IF('Net zero activities &amp; levers'!$C$14="Off",('Activity data'!BN5*EF!$H4)*kgtoGg,IF('Net zero activities &amp; levers'!$C$14="On",('Net zero Activity data'!BN5*EF!$H4)*kgtoGg,"ERROR"))</f>
        <v>98.622364350630747</v>
      </c>
      <c r="AV1067" s="93">
        <f>IF('Net zero activities &amp; levers'!$C$14="Off",('Activity data'!BO5*EF!$H4)*kgtoGg,IF('Net zero activities &amp; levers'!$C$14="On",('Net zero Activity data'!BO5*EF!$H4)*kgtoGg,"ERROR"))</f>
        <v>99.375096543856301</v>
      </c>
      <c r="AW1067" s="93">
        <f>IF('Net zero activities &amp; levers'!$C$14="Off",('Activity data'!BP5*EF!$H4)*kgtoGg,IF('Net zero activities &amp; levers'!$C$14="On",('Net zero Activity data'!BP5*EF!$H4)*kgtoGg,"ERROR"))</f>
        <v>100.10276018423386</v>
      </c>
      <c r="AY1067" s="79"/>
    </row>
    <row r="1068" spans="1:52" x14ac:dyDescent="0.25">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57.946563542689915</v>
      </c>
      <c r="T1068" s="93">
        <f>IF('Net zero activities &amp; levers'!$C$14="Off",('Activity data'!AM6*EF!$H5)*kgtoGg,IF('Net zero activities &amp; levers'!$C$14="On",('Net zero Activity data'!AM6*EF!$H5)*kgtoGg,"ERROR"))</f>
        <v>58.716491906095996</v>
      </c>
      <c r="U1068" s="93">
        <f>IF('Net zero activities &amp; levers'!$C$14="Off",('Activity data'!AN6*EF!$H5)*kgtoGg,IF('Net zero activities &amp; levers'!$C$14="On",('Net zero Activity data'!AN6*EF!$H5)*kgtoGg,"ERROR"))</f>
        <v>59.345210876720344</v>
      </c>
      <c r="V1068" s="93">
        <f>IF('Net zero activities &amp; levers'!$C$14="Off",('Activity data'!AO6*EF!$H5)*kgtoGg,IF('Net zero activities &amp; levers'!$C$14="On",('Net zero Activity data'!AO6*EF!$H5)*kgtoGg,"ERROR"))</f>
        <v>59.932000491447013</v>
      </c>
      <c r="W1068" s="93">
        <f>IF('Net zero activities &amp; levers'!$C$14="Off",('Activity data'!AP6*EF!$H5)*kgtoGg,IF('Net zero activities &amp; levers'!$C$14="On",('Net zero Activity data'!AP6*EF!$H5)*kgtoGg,"ERROR"))</f>
        <v>60.568782881291369</v>
      </c>
      <c r="X1068" s="93">
        <f>IF('Net zero activities &amp; levers'!$C$14="Off",('Activity data'!AQ6*EF!$H5)*kgtoGg,IF('Net zero activities &amp; levers'!$C$14="On",('Net zero Activity data'!AQ6*EF!$H5)*kgtoGg,"ERROR"))</f>
        <v>61.179914409565484</v>
      </c>
      <c r="Y1068" s="93">
        <f>IF('Net zero activities &amp; levers'!$C$14="Off",('Activity data'!AR6*EF!$H5)*kgtoGg,IF('Net zero activities &amp; levers'!$C$14="On",('Net zero Activity data'!AR6*EF!$H5)*kgtoGg,"ERROR"))</f>
        <v>61.702685422710431</v>
      </c>
      <c r="Z1068" s="93">
        <f>IF('Net zero activities &amp; levers'!$C$14="Off",('Activity data'!AS6*EF!$H5)*kgtoGg,IF('Net zero activities &amp; levers'!$C$14="On",('Net zero Activity data'!AS6*EF!$H5)*kgtoGg,"ERROR"))</f>
        <v>62.208835973255823</v>
      </c>
      <c r="AA1068" s="93">
        <f>IF('Net zero activities &amp; levers'!$C$14="Off",('Activity data'!AT6*EF!$H5)*kgtoGg,IF('Net zero activities &amp; levers'!$C$14="On",('Net zero Activity data'!AT6*EF!$H5)*kgtoGg,"ERROR"))</f>
        <v>62.712057716984084</v>
      </c>
      <c r="AB1068" s="93">
        <f>IF('Net zero activities &amp; levers'!$C$14="Off",('Activity data'!AU6*EF!$H5)*kgtoGg,IF('Net zero activities &amp; levers'!$C$14="On",('Net zero Activity data'!AU6*EF!$H5)*kgtoGg,"ERROR"))</f>
        <v>63.365421092837678</v>
      </c>
      <c r="AC1068" s="93">
        <f>IF('Net zero activities &amp; levers'!$C$14="Off",('Activity data'!AV6*EF!$H5)*kgtoGg,IF('Net zero activities &amp; levers'!$C$14="On",('Net zero Activity data'!AV6*EF!$H5)*kgtoGg,"ERROR"))</f>
        <v>63.926499295247297</v>
      </c>
      <c r="AD1068" s="93">
        <f>IF('Net zero activities &amp; levers'!$C$14="Off",('Activity data'!AW6*EF!$H5)*kgtoGg,IF('Net zero activities &amp; levers'!$C$14="On",('Net zero Activity data'!AW6*EF!$H5)*kgtoGg,"ERROR"))</f>
        <v>64.600269078893959</v>
      </c>
      <c r="AE1068" s="93">
        <f>IF('Net zero activities &amp; levers'!$C$14="Off",('Activity data'!AX6*EF!$H5)*kgtoGg,IF('Net zero activities &amp; levers'!$C$14="On",('Net zero Activity data'!AX6*EF!$H5)*kgtoGg,"ERROR"))</f>
        <v>65.300866564086249</v>
      </c>
      <c r="AF1068" s="93">
        <f>IF('Net zero activities &amp; levers'!$C$14="Off",('Activity data'!AY6*EF!$H5)*kgtoGg,IF('Net zero activities &amp; levers'!$C$14="On",('Net zero Activity data'!AY6*EF!$H5)*kgtoGg,"ERROR"))</f>
        <v>66.129648153207768</v>
      </c>
      <c r="AG1068" s="93">
        <f>IF('Net zero activities &amp; levers'!$C$14="Off",('Activity data'!AZ6*EF!$H5)*kgtoGg,IF('Net zero activities &amp; levers'!$C$14="On",('Net zero Activity data'!AZ6*EF!$H5)*kgtoGg,"ERROR"))</f>
        <v>67.022810038941756</v>
      </c>
      <c r="AH1068" s="93">
        <f>IF('Net zero activities &amp; levers'!$C$14="Off",('Activity data'!BA6*EF!$H5)*kgtoGg,IF('Net zero activities &amp; levers'!$C$14="On",('Net zero Activity data'!BA6*EF!$H5)*kgtoGg,"ERROR"))</f>
        <v>67.722528396379261</v>
      </c>
      <c r="AI1068" s="93">
        <f>IF('Net zero activities &amp; levers'!$C$14="Off",('Activity data'!BB6*EF!$H5)*kgtoGg,IF('Net zero activities &amp; levers'!$C$14="On",('Net zero Activity data'!BB6*EF!$H5)*kgtoGg,"ERROR"))</f>
        <v>68.42210505613923</v>
      </c>
      <c r="AJ1068" s="93">
        <f>IF('Net zero activities &amp; levers'!$C$14="Off",('Activity data'!BC6*EF!$H5)*kgtoGg,IF('Net zero activities &amp; levers'!$C$14="On",('Net zero Activity data'!BC6*EF!$H5)*kgtoGg,"ERROR"))</f>
        <v>69.191056024570585</v>
      </c>
      <c r="AK1068" s="93">
        <f>IF('Net zero activities &amp; levers'!$C$14="Off",('Activity data'!BD6*EF!$H5)*kgtoGg,IF('Net zero activities &amp; levers'!$C$14="On",('Net zero Activity data'!BD6*EF!$H5)*kgtoGg,"ERROR"))</f>
        <v>69.95456736292256</v>
      </c>
      <c r="AL1068" s="93">
        <f>IF('Net zero activities &amp; levers'!$C$14="Off",('Activity data'!BE6*EF!$H5)*kgtoGg,IF('Net zero activities &amp; levers'!$C$14="On",('Net zero Activity data'!BE6*EF!$H5)*kgtoGg,"ERROR"))</f>
        <v>70.793679621448376</v>
      </c>
      <c r="AM1068" s="93">
        <f>IF('Net zero activities &amp; levers'!$C$14="Off",('Activity data'!BF6*EF!$H5)*kgtoGg,IF('Net zero activities &amp; levers'!$C$14="On",('Net zero Activity data'!BF6*EF!$H5)*kgtoGg,"ERROR"))</f>
        <v>71.608627679106391</v>
      </c>
      <c r="AN1068" s="93">
        <f>IF('Net zero activities &amp; levers'!$C$14="Off",('Activity data'!BG6*EF!$H5)*kgtoGg,IF('Net zero activities &amp; levers'!$C$14="On",('Net zero Activity data'!BG6*EF!$H5)*kgtoGg,"ERROR"))</f>
        <v>72.546207783948418</v>
      </c>
      <c r="AO1068" s="93">
        <f>IF('Net zero activities &amp; levers'!$C$14="Off",('Activity data'!BH6*EF!$H5)*kgtoGg,IF('Net zero activities &amp; levers'!$C$14="On",('Net zero Activity data'!BH6*EF!$H5)*kgtoGg,"ERROR"))</f>
        <v>73.492823156585331</v>
      </c>
      <c r="AP1068" s="93">
        <f>IF('Net zero activities &amp; levers'!$C$14="Off",('Activity data'!BI6*EF!$H5)*kgtoGg,IF('Net zero activities &amp; levers'!$C$14="On",('Net zero Activity data'!BI6*EF!$H5)*kgtoGg,"ERROR"))</f>
        <v>74.463276136393532</v>
      </c>
      <c r="AQ1068" s="93">
        <f>IF('Net zero activities &amp; levers'!$C$14="Off",('Activity data'!BJ6*EF!$H5)*kgtoGg,IF('Net zero activities &amp; levers'!$C$14="On",('Net zero Activity data'!BJ6*EF!$H5)*kgtoGg,"ERROR"))</f>
        <v>75.462334014491503</v>
      </c>
      <c r="AR1068" s="93">
        <f>IF('Net zero activities &amp; levers'!$C$14="Off",('Activity data'!BK6*EF!$H5)*kgtoGg,IF('Net zero activities &amp; levers'!$C$14="On",('Net zero Activity data'!BK6*EF!$H5)*kgtoGg,"ERROR"))</f>
        <v>76.499211180196937</v>
      </c>
      <c r="AS1068" s="93">
        <f>IF('Net zero activities &amp; levers'!$C$14="Off",('Activity data'!BL6*EF!$H5)*kgtoGg,IF('Net zero activities &amp; levers'!$C$14="On",('Net zero Activity data'!BL6*EF!$H5)*kgtoGg,"ERROR"))</f>
        <v>77.621886505934782</v>
      </c>
      <c r="AT1068" s="93">
        <f>IF('Net zero activities &amp; levers'!$C$14="Off",('Activity data'!BM6*EF!$H5)*kgtoGg,IF('Net zero activities &amp; levers'!$C$14="On",('Net zero Activity data'!BM6*EF!$H5)*kgtoGg,"ERROR"))</f>
        <v>78.28665906487727</v>
      </c>
      <c r="AU1068" s="93">
        <f>IF('Net zero activities &amp; levers'!$C$14="Off",('Activity data'!BN6*EF!$H5)*kgtoGg,IF('Net zero activities &amp; levers'!$C$14="On",('Net zero Activity data'!BN6*EF!$H5)*kgtoGg,"ERROR"))</f>
        <v>78.879799667315993</v>
      </c>
      <c r="AV1068" s="93">
        <f>IF('Net zero activities &amp; levers'!$C$14="Off",('Activity data'!BO6*EF!$H5)*kgtoGg,IF('Net zero activities &amp; levers'!$C$14="On",('Net zero Activity data'!BO6*EF!$H5)*kgtoGg,"ERROR"))</f>
        <v>79.481847336683103</v>
      </c>
      <c r="AW1068" s="93">
        <f>IF('Net zero activities &amp; levers'!$C$14="Off",('Activity data'!BP6*EF!$H5)*kgtoGg,IF('Net zero activities &amp; levers'!$C$14="On",('Net zero Activity data'!BP6*EF!$H5)*kgtoGg,"ERROR"))</f>
        <v>80.063844762481011</v>
      </c>
      <c r="AY1068" s="79"/>
    </row>
    <row r="1069" spans="1:52" x14ac:dyDescent="0.25">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26.199874403761022</v>
      </c>
      <c r="T1069" s="93">
        <f>IF('Net zero activities &amp; levers'!$C$14="Off",('Activity data'!AM7*EF!$H6)*kgtoGg,IF('Net zero activities &amp; levers'!$C$14="On",('Net zero Activity data'!AM7*EF!$H6)*kgtoGg,"ERROR"))</f>
        <v>26.54798868678095</v>
      </c>
      <c r="U1069" s="93">
        <f>IF('Net zero activities &amp; levers'!$C$14="Off",('Activity data'!AN7*EF!$H6)*kgtoGg,IF('Net zero activities &amp; levers'!$C$14="On",('Net zero Activity data'!AN7*EF!$H6)*kgtoGg,"ERROR"))</f>
        <v>26.832256761685592</v>
      </c>
      <c r="V1069" s="93">
        <f>IF('Net zero activities &amp; levers'!$C$14="Off",('Activity data'!AO7*EF!$H6)*kgtoGg,IF('Net zero activities &amp; levers'!$C$14="On",('Net zero Activity data'!AO7*EF!$H6)*kgtoGg,"ERROR"))</f>
        <v>27.09756695900116</v>
      </c>
      <c r="W1069" s="93">
        <f>IF('Net zero activities &amp; levers'!$C$14="Off",('Activity data'!AP7*EF!$H6)*kgtoGg,IF('Net zero activities &amp; levers'!$C$14="On",('Net zero Activity data'!AP7*EF!$H6)*kgtoGg,"ERROR"))</f>
        <v>27.385480816466714</v>
      </c>
      <c r="X1069" s="93">
        <f>IF('Net zero activities &amp; levers'!$C$14="Off",('Activity data'!AQ7*EF!$H6)*kgtoGg,IF('Net zero activities &amp; levers'!$C$14="On",('Net zero Activity data'!AQ7*EF!$H6)*kgtoGg,"ERROR"))</f>
        <v>27.661796930935942</v>
      </c>
      <c r="Y1069" s="93">
        <f>IF('Net zero activities &amp; levers'!$C$14="Off",('Activity data'!AR7*EF!$H6)*kgtoGg,IF('Net zero activities &amp; levers'!$C$14="On",('Net zero Activity data'!AR7*EF!$H6)*kgtoGg,"ERROR"))</f>
        <v>27.898161851458521</v>
      </c>
      <c r="Z1069" s="93">
        <f>IF('Net zero activities &amp; levers'!$C$14="Off",('Activity data'!AS7*EF!$H6)*kgtoGg,IF('Net zero activities &amp; levers'!$C$14="On",('Net zero Activity data'!AS7*EF!$H6)*kgtoGg,"ERROR"))</f>
        <v>28.127012020354464</v>
      </c>
      <c r="AA1069" s="93">
        <f>IF('Net zero activities &amp; levers'!$C$14="Off",('Activity data'!AT7*EF!$H6)*kgtoGg,IF('Net zero activities &amp; levers'!$C$14="On",('Net zero Activity data'!AT7*EF!$H6)*kgtoGg,"ERROR"))</f>
        <v>28.354537962824008</v>
      </c>
      <c r="AB1069" s="93">
        <f>IF('Net zero activities &amp; levers'!$C$14="Off",('Activity data'!AU7*EF!$H6)*kgtoGg,IF('Net zero activities &amp; levers'!$C$14="On",('Net zero Activity data'!AU7*EF!$H6)*kgtoGg,"ERROR"))</f>
        <v>28.649948723028462</v>
      </c>
      <c r="AC1069" s="93">
        <f>IF('Net zero activities &amp; levers'!$C$14="Off",('Activity data'!AV7*EF!$H6)*kgtoGg,IF('Net zero activities &amp; levers'!$C$14="On",('Net zero Activity data'!AV7*EF!$H6)*kgtoGg,"ERROR"))</f>
        <v>28.90363380002168</v>
      </c>
      <c r="AD1069" s="93">
        <f>IF('Net zero activities &amp; levers'!$C$14="Off",('Activity data'!AW7*EF!$H6)*kgtoGg,IF('Net zero activities &amp; levers'!$C$14="On",('Net zero Activity data'!AW7*EF!$H6)*kgtoGg,"ERROR"))</f>
        <v>29.20827108356977</v>
      </c>
      <c r="AE1069" s="93">
        <f>IF('Net zero activities &amp; levers'!$C$14="Off",('Activity data'!AX7*EF!$H6)*kgtoGg,IF('Net zero activities &amp; levers'!$C$14="On",('Net zero Activity data'!AX7*EF!$H6)*kgtoGg,"ERROR"))</f>
        <v>29.525038204817712</v>
      </c>
      <c r="AF1069" s="93">
        <f>IF('Net zero activities &amp; levers'!$C$14="Off",('Activity data'!AY7*EF!$H6)*kgtoGg,IF('Net zero activities &amp; levers'!$C$14="On",('Net zero Activity data'!AY7*EF!$H6)*kgtoGg,"ERROR"))</f>
        <v>29.899762299148801</v>
      </c>
      <c r="AG1069" s="93">
        <f>IF('Net zero activities &amp; levers'!$C$14="Off",('Activity data'!AZ7*EF!$H6)*kgtoGg,IF('Net zero activities &amp; levers'!$C$14="On",('Net zero Activity data'!AZ7*EF!$H6)*kgtoGg,"ERROR"))</f>
        <v>30.303595206534538</v>
      </c>
      <c r="AH1069" s="93">
        <f>IF('Net zero activities &amp; levers'!$C$14="Off",('Activity data'!BA7*EF!$H6)*kgtoGg,IF('Net zero activities &amp; levers'!$C$14="On",('Net zero Activity data'!BA7*EF!$H6)*kgtoGg,"ERROR"))</f>
        <v>30.619964840246517</v>
      </c>
      <c r="AI1069" s="93">
        <f>IF('Net zero activities &amp; levers'!$C$14="Off",('Activity data'!BB7*EF!$H6)*kgtoGg,IF('Net zero activities &amp; levers'!$C$14="On",('Net zero Activity data'!BB7*EF!$H6)*kgtoGg,"ERROR"))</f>
        <v>30.936270406978018</v>
      </c>
      <c r="AJ1069" s="93">
        <f>IF('Net zero activities &amp; levers'!$C$14="Off",('Activity data'!BC7*EF!$H6)*kgtoGg,IF('Net zero activities &amp; levers'!$C$14="On",('Net zero Activity data'!BC7*EF!$H6)*kgtoGg,"ERROR"))</f>
        <v>31.283942772065036</v>
      </c>
      <c r="AK1069" s="93">
        <f>IF('Net zero activities &amp; levers'!$C$14="Off",('Activity data'!BD7*EF!$H6)*kgtoGg,IF('Net zero activities &amp; levers'!$C$14="On",('Net zero Activity data'!BD7*EF!$H6)*kgtoGg,"ERROR"))</f>
        <v>31.62915567077183</v>
      </c>
      <c r="AL1069" s="93">
        <f>IF('Net zero activities &amp; levers'!$C$14="Off",('Activity data'!BE7*EF!$H6)*kgtoGg,IF('Net zero activities &amp; levers'!$C$14="On",('Net zero Activity data'!BE7*EF!$H6)*kgtoGg,"ERROR"))</f>
        <v>32.0085506588428</v>
      </c>
      <c r="AM1069" s="93">
        <f>IF('Net zero activities &amp; levers'!$C$14="Off",('Activity data'!BF7*EF!$H6)*kgtoGg,IF('Net zero activities &amp; levers'!$C$14="On",('Net zero Activity data'!BF7*EF!$H6)*kgtoGg,"ERROR"))</f>
        <v>32.377020080510903</v>
      </c>
      <c r="AN1069" s="93">
        <f>IF('Net zero activities &amp; levers'!$C$14="Off",('Activity data'!BG7*EF!$H6)*kgtoGg,IF('Net zero activities &amp; levers'!$C$14="On",('Net zero Activity data'!BG7*EF!$H6)*kgtoGg,"ERROR"))</f>
        <v>32.800936176453838</v>
      </c>
      <c r="AO1069" s="93">
        <f>IF('Net zero activities &amp; levers'!$C$14="Off",('Activity data'!BH7*EF!$H6)*kgtoGg,IF('Net zero activities &amp; levers'!$C$14="On",('Net zero Activity data'!BH7*EF!$H6)*kgtoGg,"ERROR"))</f>
        <v>33.228937465149492</v>
      </c>
      <c r="AP1069" s="93">
        <f>IF('Net zero activities &amp; levers'!$C$14="Off",('Activity data'!BI7*EF!$H6)*kgtoGg,IF('Net zero activities &amp; levers'!$C$14="On",('Net zero Activity data'!BI7*EF!$H6)*kgtoGg,"ERROR"))</f>
        <v>33.667716654652232</v>
      </c>
      <c r="AQ1069" s="93">
        <f>IF('Net zero activities &amp; levers'!$C$14="Off",('Activity data'!BJ7*EF!$H6)*kgtoGg,IF('Net zero activities &amp; levers'!$C$14="On",('Net zero Activity data'!BJ7*EF!$H6)*kgtoGg,"ERROR"))</f>
        <v>34.119429220988827</v>
      </c>
      <c r="AR1069" s="93">
        <f>IF('Net zero activities &amp; levers'!$C$14="Off",('Activity data'!BK7*EF!$H6)*kgtoGg,IF('Net zero activities &amp; levers'!$C$14="On",('Net zero Activity data'!BK7*EF!$H6)*kgtoGg,"ERROR"))</f>
        <v>34.588241344655088</v>
      </c>
      <c r="AS1069" s="93">
        <f>IF('Net zero activities &amp; levers'!$C$14="Off",('Activity data'!BL7*EF!$H6)*kgtoGg,IF('Net zero activities &amp; levers'!$C$14="On",('Net zero Activity data'!BL7*EF!$H6)*kgtoGg,"ERROR"))</f>
        <v>35.095846122785957</v>
      </c>
      <c r="AT1069" s="93">
        <f>IF('Net zero activities &amp; levers'!$C$14="Off",('Activity data'!BM7*EF!$H6)*kgtoGg,IF('Net zero activities &amp; levers'!$C$14="On",('Net zero Activity data'!BM7*EF!$H6)*kgtoGg,"ERROR"))</f>
        <v>35.396415414328644</v>
      </c>
      <c r="AU1069" s="93">
        <f>IF('Net zero activities &amp; levers'!$C$14="Off",('Activity data'!BN7*EF!$H6)*kgtoGg,IF('Net zero activities &amp; levers'!$C$14="On",('Net zero Activity data'!BN7*EF!$H6)*kgtoGg,"ERROR"))</f>
        <v>35.664597137930201</v>
      </c>
      <c r="AV1069" s="93">
        <f>IF('Net zero activities &amp; levers'!$C$14="Off",('Activity data'!BO7*EF!$H6)*kgtoGg,IF('Net zero activities &amp; levers'!$C$14="On",('Net zero Activity data'!BO7*EF!$H6)*kgtoGg,"ERROR"))</f>
        <v>35.9368060897324</v>
      </c>
      <c r="AW1069" s="93">
        <f>IF('Net zero activities &amp; levers'!$C$14="Off",('Activity data'!BP7*EF!$H6)*kgtoGg,IF('Net zero activities &amp; levers'!$C$14="On",('Net zero Activity data'!BP7*EF!$H6)*kgtoGg,"ERROR"))</f>
        <v>36.199949553761705</v>
      </c>
      <c r="AY1069" s="79"/>
    </row>
    <row r="1070" spans="1:52" x14ac:dyDescent="0.25">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367.29937998549639</v>
      </c>
      <c r="T1070" s="93">
        <f>IF('Net zero activities &amp; levers'!$C$14="Off",('Activity data'!AM8*EF!$H7)*kgtoGg,IF('Net zero activities &amp; levers'!$C$14="On",('Net zero Activity data'!AM8*EF!$H7)*kgtoGg,"ERROR"))</f>
        <v>374.39027995025685</v>
      </c>
      <c r="U1070" s="93">
        <f>IF('Net zero activities &amp; levers'!$C$14="Off",('Activity data'!AN8*EF!$H7)*kgtoGg,IF('Net zero activities &amp; levers'!$C$14="On",('Net zero Activity data'!AN8*EF!$H7)*kgtoGg,"ERROR"))</f>
        <v>378.08201548869761</v>
      </c>
      <c r="V1070" s="93">
        <f>IF('Net zero activities &amp; levers'!$C$14="Off",('Activity data'!AO8*EF!$H7)*kgtoGg,IF('Net zero activities &amp; levers'!$C$14="On",('Net zero Activity data'!AO8*EF!$H7)*kgtoGg,"ERROR"))</f>
        <v>380.61774537395928</v>
      </c>
      <c r="W1070" s="93">
        <f>IF('Net zero activities &amp; levers'!$C$14="Off",('Activity data'!AP8*EF!$H7)*kgtoGg,IF('Net zero activities &amp; levers'!$C$14="On",('Net zero Activity data'!AP8*EF!$H7)*kgtoGg,"ERROR"))</f>
        <v>383.77989521502451</v>
      </c>
      <c r="X1070" s="93">
        <f>IF('Net zero activities &amp; levers'!$C$14="Off",('Activity data'!AQ8*EF!$H7)*kgtoGg,IF('Net zero activities &amp; levers'!$C$14="On",('Net zero Activity data'!AQ8*EF!$H7)*kgtoGg,"ERROR"))</f>
        <v>386.12523393248665</v>
      </c>
      <c r="Y1070" s="93">
        <f>IF('Net zero activities &amp; levers'!$C$14="Off",('Activity data'!AR8*EF!$H7)*kgtoGg,IF('Net zero activities &amp; levers'!$C$14="On",('Net zero Activity data'!AR8*EF!$H7)*kgtoGg,"ERROR"))</f>
        <v>386.95643782005646</v>
      </c>
      <c r="Z1070" s="93">
        <f>IF('Net zero activities &amp; levers'!$C$14="Off",('Activity data'!AS8*EF!$H7)*kgtoGg,IF('Net zero activities &amp; levers'!$C$14="On",('Net zero Activity data'!AS8*EF!$H7)*kgtoGg,"ERROR"))</f>
        <v>387.65918830118983</v>
      </c>
      <c r="AA1070" s="93">
        <f>IF('Net zero activities &amp; levers'!$C$14="Off",('Activity data'!AT8*EF!$H7)*kgtoGg,IF('Net zero activities &amp; levers'!$C$14="On",('Net zero Activity data'!AT8*EF!$H7)*kgtoGg,"ERROR"))</f>
        <v>388.49776942220768</v>
      </c>
      <c r="AB1070" s="93">
        <f>IF('Net zero activities &amp; levers'!$C$14="Off",('Activity data'!AU8*EF!$H7)*kgtoGg,IF('Net zero activities &amp; levers'!$C$14="On",('Net zero Activity data'!AU8*EF!$H7)*kgtoGg,"ERROR"))</f>
        <v>392.18321030752833</v>
      </c>
      <c r="AC1070" s="93">
        <f>IF('Net zero activities &amp; levers'!$C$14="Off",('Activity data'!AV8*EF!$H7)*kgtoGg,IF('Net zero activities &amp; levers'!$C$14="On",('Net zero Activity data'!AV8*EF!$H7)*kgtoGg,"ERROR"))</f>
        <v>394.38010154969788</v>
      </c>
      <c r="AD1070" s="93">
        <f>IF('Net zero activities &amp; levers'!$C$14="Off",('Activity data'!AW8*EF!$H7)*kgtoGg,IF('Net zero activities &amp; levers'!$C$14="On",('Net zero Activity data'!AW8*EF!$H7)*kgtoGg,"ERROR"))</f>
        <v>395.06686480786141</v>
      </c>
      <c r="AE1070" s="93">
        <f>IF('Net zero activities &amp; levers'!$C$14="Off",('Activity data'!AX8*EF!$H7)*kgtoGg,IF('Net zero activities &amp; levers'!$C$14="On",('Net zero Activity data'!AX8*EF!$H7)*kgtoGg,"ERROR"))</f>
        <v>395.93122027386613</v>
      </c>
      <c r="AF1070" s="93">
        <f>IF('Net zero activities &amp; levers'!$C$14="Off",('Activity data'!AY8*EF!$H7)*kgtoGg,IF('Net zero activities &amp; levers'!$C$14="On",('Net zero Activity data'!AY8*EF!$H7)*kgtoGg,"ERROR"))</f>
        <v>398.59601636852102</v>
      </c>
      <c r="AG1070" s="93">
        <f>IF('Net zero activities &amp; levers'!$C$14="Off",('Activity data'!AZ8*EF!$H7)*kgtoGg,IF('Net zero activities &amp; levers'!$C$14="On",('Net zero Activity data'!AZ8*EF!$H7)*kgtoGg,"ERROR"))</f>
        <v>401.90994539704189</v>
      </c>
      <c r="AH1070" s="93">
        <f>IF('Net zero activities &amp; levers'!$C$14="Off",('Activity data'!BA8*EF!$H7)*kgtoGg,IF('Net zero activities &amp; levers'!$C$14="On",('Net zero Activity data'!BA8*EF!$H7)*kgtoGg,"ERROR"))</f>
        <v>401.81503378596199</v>
      </c>
      <c r="AI1070" s="93">
        <f>IF('Net zero activities &amp; levers'!$C$14="Off",('Activity data'!BB8*EF!$H7)*kgtoGg,IF('Net zero activities &amp; levers'!$C$14="On",('Net zero Activity data'!BB8*EF!$H7)*kgtoGg,"ERROR"))</f>
        <v>401.42815777895129</v>
      </c>
      <c r="AJ1070" s="93">
        <f>IF('Net zero activities &amp; levers'!$C$14="Off",('Activity data'!BC8*EF!$H7)*kgtoGg,IF('Net zero activities &amp; levers'!$C$14="On",('Net zero Activity data'!BC8*EF!$H7)*kgtoGg,"ERROR"))</f>
        <v>401.7813582877065</v>
      </c>
      <c r="AK1070" s="93">
        <f>IF('Net zero activities &amp; levers'!$C$14="Off",('Activity data'!BD8*EF!$H7)*kgtoGg,IF('Net zero activities &amp; levers'!$C$14="On",('Net zero Activity data'!BD8*EF!$H7)*kgtoGg,"ERROR"))</f>
        <v>401.72821381507623</v>
      </c>
      <c r="AL1070" s="93">
        <f>IF('Net zero activities &amp; levers'!$C$14="Off",('Activity data'!BE8*EF!$H7)*kgtoGg,IF('Net zero activities &amp; levers'!$C$14="On",('Net zero Activity data'!BE8*EF!$H7)*kgtoGg,"ERROR"))</f>
        <v>402.4182008975921</v>
      </c>
      <c r="AM1070" s="93">
        <f>IF('Net zero activities &amp; levers'!$C$14="Off",('Activity data'!BF8*EF!$H7)*kgtoGg,IF('Net zero activities &amp; levers'!$C$14="On",('Net zero Activity data'!BF8*EF!$H7)*kgtoGg,"ERROR"))</f>
        <v>402.41125512656032</v>
      </c>
      <c r="AN1070" s="93">
        <f>IF('Net zero activities &amp; levers'!$C$14="Off",('Activity data'!BG8*EF!$H7)*kgtoGg,IF('Net zero activities &amp; levers'!$C$14="On",('Net zero Activity data'!BG8*EF!$H7)*kgtoGg,"ERROR"))</f>
        <v>405.74913704895249</v>
      </c>
      <c r="AO1070" s="93">
        <f>IF('Net zero activities &amp; levers'!$C$14="Off",('Activity data'!BH8*EF!$H7)*kgtoGg,IF('Net zero activities &amp; levers'!$C$14="On",('Net zero Activity data'!BH8*EF!$H7)*kgtoGg,"ERROR"))</f>
        <v>408.87066423718124</v>
      </c>
      <c r="AP1070" s="93">
        <f>IF('Net zero activities &amp; levers'!$C$14="Off",('Activity data'!BI8*EF!$H7)*kgtoGg,IF('Net zero activities &amp; levers'!$C$14="On",('Net zero Activity data'!BI8*EF!$H7)*kgtoGg,"ERROR"))</f>
        <v>411.96446899942566</v>
      </c>
      <c r="AQ1070" s="93">
        <f>IF('Net zero activities &amp; levers'!$C$14="Off",('Activity data'!BJ8*EF!$H7)*kgtoGg,IF('Net zero activities &amp; levers'!$C$14="On",('Net zero Activity data'!BJ8*EF!$H7)*kgtoGg,"ERROR"))</f>
        <v>415.076640787023</v>
      </c>
      <c r="AR1070" s="93">
        <f>IF('Net zero activities &amp; levers'!$C$14="Off",('Activity data'!BK8*EF!$H7)*kgtoGg,IF('Net zero activities &amp; levers'!$C$14="On",('Net zero Activity data'!BK8*EF!$H7)*kgtoGg,"ERROR"))</f>
        <v>418.30306896107567</v>
      </c>
      <c r="AS1070" s="93">
        <f>IF('Net zero activities &amp; levers'!$C$14="Off",('Activity data'!BL8*EF!$H7)*kgtoGg,IF('Net zero activities &amp; levers'!$C$14="On",('Net zero Activity data'!BL8*EF!$H7)*kgtoGg,"ERROR"))</f>
        <v>422.19081741674233</v>
      </c>
      <c r="AT1070" s="93">
        <f>IF('Net zero activities &amp; levers'!$C$14="Off",('Activity data'!BM8*EF!$H7)*kgtoGg,IF('Net zero activities &amp; levers'!$C$14="On",('Net zero Activity data'!BM8*EF!$H7)*kgtoGg,"ERROR"))</f>
        <v>420.26074518236015</v>
      </c>
      <c r="AU1070" s="93">
        <f>IF('Net zero activities &amp; levers'!$C$14="Off",('Activity data'!BN8*EF!$H7)*kgtoGg,IF('Net zero activities &amp; levers'!$C$14="On",('Net zero Activity data'!BN8*EF!$H7)*kgtoGg,"ERROR"))</f>
        <v>417.33191079968799</v>
      </c>
      <c r="AV1070" s="93">
        <f>IF('Net zero activities &amp; levers'!$C$14="Off",('Activity data'!BO8*EF!$H7)*kgtoGg,IF('Net zero activities &amp; levers'!$C$14="On",('Net zero Activity data'!BO8*EF!$H7)*kgtoGg,"ERROR"))</f>
        <v>414.37000341411897</v>
      </c>
      <c r="AW1070" s="93">
        <f>IF('Net zero activities &amp; levers'!$C$14="Off",('Activity data'!BP8*EF!$H7)*kgtoGg,IF('Net zero activities &amp; levers'!$C$14="On",('Net zero Activity data'!BP8*EF!$H7)*kgtoGg,"ERROR"))</f>
        <v>411.04939658180723</v>
      </c>
      <c r="AY1070" s="79"/>
    </row>
    <row r="1071" spans="1:52" x14ac:dyDescent="0.25">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258.644557829505</v>
      </c>
      <c r="T1071" s="93">
        <f>IF('Net zero activities &amp; levers'!$C$14="Off",('Activity data'!AM9*EF!$H8)*kgtoGg,IF('Net zero activities &amp; levers'!$C$14="On",('Net zero Activity data'!AM9*EF!$H8)*kgtoGg,"ERROR"))</f>
        <v>263.63782159725537</v>
      </c>
      <c r="U1071" s="93">
        <f>IF('Net zero activities &amp; levers'!$C$14="Off",('Activity data'!AN9*EF!$H8)*kgtoGg,IF('Net zero activities &amp; levers'!$C$14="On",('Net zero Activity data'!AN9*EF!$H8)*kgtoGg,"ERROR"))</f>
        <v>266.23746471672149</v>
      </c>
      <c r="V1071" s="93">
        <f>IF('Net zero activities &amp; levers'!$C$14="Off",('Activity data'!AO9*EF!$H8)*kgtoGg,IF('Net zero activities &amp; levers'!$C$14="On",('Net zero Activity data'!AO9*EF!$H8)*kgtoGg,"ERROR"))</f>
        <v>268.02307278111425</v>
      </c>
      <c r="W1071" s="93">
        <f>IF('Net zero activities &amp; levers'!$C$14="Off",('Activity data'!AP9*EF!$H8)*kgtoGg,IF('Net zero activities &amp; levers'!$C$14="On",('Net zero Activity data'!AP9*EF!$H8)*kgtoGg,"ERROR"))</f>
        <v>270.24979270496834</v>
      </c>
      <c r="X1071" s="93">
        <f>IF('Net zero activities &amp; levers'!$C$14="Off",('Activity data'!AQ9*EF!$H8)*kgtoGg,IF('Net zero activities &amp; levers'!$C$14="On",('Net zero Activity data'!AQ9*EF!$H8)*kgtoGg,"ERROR"))</f>
        <v>271.90133128246976</v>
      </c>
      <c r="Y1071" s="93">
        <f>IF('Net zero activities &amp; levers'!$C$14="Off",('Activity data'!AR9*EF!$H8)*kgtoGg,IF('Net zero activities &amp; levers'!$C$14="On",('Net zero Activity data'!AR9*EF!$H8)*kgtoGg,"ERROR"))</f>
        <v>272.48664771283012</v>
      </c>
      <c r="Z1071" s="93">
        <f>IF('Net zero activities &amp; levers'!$C$14="Off",('Activity data'!AS9*EF!$H8)*kgtoGg,IF('Net zero activities &amp; levers'!$C$14="On",('Net zero Activity data'!AS9*EF!$H8)*kgtoGg,"ERROR"))</f>
        <v>272.98150993520676</v>
      </c>
      <c r="AA1071" s="93">
        <f>IF('Net zero activities &amp; levers'!$C$14="Off",('Activity data'!AT9*EF!$H8)*kgtoGg,IF('Net zero activities &amp; levers'!$C$14="On",('Net zero Activity data'!AT9*EF!$H8)*kgtoGg,"ERROR"))</f>
        <v>273.57202125939796</v>
      </c>
      <c r="AB1071" s="93">
        <f>IF('Net zero activities &amp; levers'!$C$14="Off",('Activity data'!AU9*EF!$H8)*kgtoGg,IF('Net zero activities &amp; levers'!$C$14="On",('Net zero Activity data'!AU9*EF!$H8)*kgtoGg,"ERROR"))</f>
        <v>276.16723181550663</v>
      </c>
      <c r="AC1071" s="93">
        <f>IF('Net zero activities &amp; levers'!$C$14="Off",('Activity data'!AV9*EF!$H8)*kgtoGg,IF('Net zero activities &amp; levers'!$C$14="On",('Net zero Activity data'!AV9*EF!$H8)*kgtoGg,"ERROR"))</f>
        <v>277.71423677901322</v>
      </c>
      <c r="AD1071" s="93">
        <f>IF('Net zero activities &amp; levers'!$C$14="Off",('Activity data'!AW9*EF!$H8)*kgtoGg,IF('Net zero activities &amp; levers'!$C$14="On",('Net zero Activity data'!AW9*EF!$H8)*kgtoGg,"ERROR"))</f>
        <v>278.19784113262864</v>
      </c>
      <c r="AE1071" s="93">
        <f>IF('Net zero activities &amp; levers'!$C$14="Off",('Activity data'!AX9*EF!$H8)*kgtoGg,IF('Net zero activities &amp; levers'!$C$14="On",('Net zero Activity data'!AX9*EF!$H8)*kgtoGg,"ERROR"))</f>
        <v>278.80650221264779</v>
      </c>
      <c r="AF1071" s="93">
        <f>IF('Net zero activities &amp; levers'!$C$14="Off",('Activity data'!AY9*EF!$H8)*kgtoGg,IF('Net zero activities &amp; levers'!$C$14="On",('Net zero Activity data'!AY9*EF!$H8)*kgtoGg,"ERROR"))</f>
        <v>280.682996008077</v>
      </c>
      <c r="AG1071" s="93">
        <f>IF('Net zero activities &amp; levers'!$C$14="Off",('Activity data'!AZ9*EF!$H8)*kgtoGg,IF('Net zero activities &amp; levers'!$C$14="On",('Net zero Activity data'!AZ9*EF!$H8)*kgtoGg,"ERROR"))</f>
        <v>283.0165956680982</v>
      </c>
      <c r="AH1071" s="93">
        <f>IF('Net zero activities &amp; levers'!$C$14="Off",('Activity data'!BA9*EF!$H8)*kgtoGg,IF('Net zero activities &amp; levers'!$C$14="On",('Net zero Activity data'!BA9*EF!$H8)*kgtoGg,"ERROR"))</f>
        <v>282.94976089238577</v>
      </c>
      <c r="AI1071" s="93">
        <f>IF('Net zero activities &amp; levers'!$C$14="Off",('Activity data'!BB9*EF!$H8)*kgtoGg,IF('Net zero activities &amp; levers'!$C$14="On",('Net zero Activity data'!BB9*EF!$H8)*kgtoGg,"ERROR"))</f>
        <v>282.6773308823702</v>
      </c>
      <c r="AJ1071" s="93">
        <f>IF('Net zero activities &amp; levers'!$C$14="Off",('Activity data'!BC9*EF!$H8)*kgtoGg,IF('Net zero activities &amp; levers'!$C$14="On",('Net zero Activity data'!BC9*EF!$H8)*kgtoGg,"ERROR"))</f>
        <v>282.92604730932356</v>
      </c>
      <c r="AK1071" s="93">
        <f>IF('Net zero activities &amp; levers'!$C$14="Off",('Activity data'!BD9*EF!$H8)*kgtoGg,IF('Net zero activities &amp; levers'!$C$14="On",('Net zero Activity data'!BD9*EF!$H8)*kgtoGg,"ERROR"))</f>
        <v>282.88862408082514</v>
      </c>
      <c r="AL1071" s="93">
        <f>IF('Net zero activities &amp; levers'!$C$14="Off",('Activity data'!BE9*EF!$H8)*kgtoGg,IF('Net zero activities &amp; levers'!$C$14="On",('Net zero Activity data'!BE9*EF!$H8)*kgtoGg,"ERROR"))</f>
        <v>283.37449858426822</v>
      </c>
      <c r="AM1071" s="93">
        <f>IF('Net zero activities &amp; levers'!$C$14="Off",('Activity data'!BF9*EF!$H8)*kgtoGg,IF('Net zero activities &amp; levers'!$C$14="On",('Net zero Activity data'!BF9*EF!$H8)*kgtoGg,"ERROR"))</f>
        <v>283.36960751726616</v>
      </c>
      <c r="AN1071" s="93">
        <f>IF('Net zero activities &amp; levers'!$C$14="Off",('Activity data'!BG9*EF!$H8)*kgtoGg,IF('Net zero activities &amp; levers'!$C$14="On",('Net zero Activity data'!BG9*EF!$H8)*kgtoGg,"ERROR"))</f>
        <v>285.72007430525349</v>
      </c>
      <c r="AO1071" s="93">
        <f>IF('Net zero activities &amp; levers'!$C$14="Off",('Activity data'!BH9*EF!$H8)*kgtoGg,IF('Net zero activities &amp; levers'!$C$14="On",('Net zero Activity data'!BH9*EF!$H8)*kgtoGg,"ERROR"))</f>
        <v>287.91818860477679</v>
      </c>
      <c r="AP1071" s="93">
        <f>IF('Net zero activities &amp; levers'!$C$14="Off",('Activity data'!BI9*EF!$H8)*kgtoGg,IF('Net zero activities &amp; levers'!$C$14="On",('Net zero Activity data'!BI9*EF!$H8)*kgtoGg,"ERROR"))</f>
        <v>290.09678135049057</v>
      </c>
      <c r="AQ1071" s="93">
        <f>IF('Net zero activities &amp; levers'!$C$14="Off",('Activity data'!BJ9*EF!$H8)*kgtoGg,IF('Net zero activities &amp; levers'!$C$14="On",('Net zero Activity data'!BJ9*EF!$H8)*kgtoGg,"ERROR"))</f>
        <v>292.28830777213687</v>
      </c>
      <c r="AR1071" s="93">
        <f>IF('Net zero activities &amp; levers'!$C$14="Off",('Activity data'!BK9*EF!$H8)*kgtoGg,IF('Net zero activities &amp; levers'!$C$14="On",('Net zero Activity data'!BK9*EF!$H8)*kgtoGg,"ERROR"))</f>
        <v>294.56029115658873</v>
      </c>
      <c r="AS1071" s="93">
        <f>IF('Net zero activities &amp; levers'!$C$14="Off",('Activity data'!BL9*EF!$H8)*kgtoGg,IF('Net zero activities &amp; levers'!$C$14="On",('Net zero Activity data'!BL9*EF!$H8)*kgtoGg,"ERROR"))</f>
        <v>297.29796248156612</v>
      </c>
      <c r="AT1071" s="93">
        <f>IF('Net zero activities &amp; levers'!$C$14="Off",('Activity data'!BM9*EF!$H8)*kgtoGg,IF('Net zero activities &amp; levers'!$C$14="On",('Net zero Activity data'!BM9*EF!$H8)*kgtoGg,"ERROR"))</f>
        <v>295.93884589481746</v>
      </c>
      <c r="AU1071" s="93">
        <f>IF('Net zero activities &amp; levers'!$C$14="Off",('Activity data'!BN9*EF!$H8)*kgtoGg,IF('Net zero activities &amp; levers'!$C$14="On",('Net zero Activity data'!BN9*EF!$H8)*kgtoGg,"ERROR"))</f>
        <v>293.87642184745857</v>
      </c>
      <c r="AV1071" s="93">
        <f>IF('Net zero activities &amp; levers'!$C$14="Off",('Activity data'!BO9*EF!$H8)*kgtoGg,IF('Net zero activities &amp; levers'!$C$14="On",('Net zero Activity data'!BO9*EF!$H8)*kgtoGg,"ERROR"))</f>
        <v>291.79070848169499</v>
      </c>
      <c r="AW1071" s="93">
        <f>IF('Net zero activities &amp; levers'!$C$14="Off",('Activity data'!BP9*EF!$H8)*kgtoGg,IF('Net zero activities &amp; levers'!$C$14="On",('Net zero Activity data'!BP9*EF!$H8)*kgtoGg,"ERROR"))</f>
        <v>289.45240645161033</v>
      </c>
      <c r="AY1071" s="79"/>
    </row>
    <row r="1072" spans="1:52" x14ac:dyDescent="0.25">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34.963976395761406</v>
      </c>
      <c r="T1072" s="93">
        <f>IF('Net zero activities &amp; levers'!$C$14="Off",('Activity data'!AM10*EF!$H9)*kgtoGg,IF('Net zero activities &amp; levers'!$C$14="On",('Net zero Activity data'!AM10*EF!$H9)*kgtoGg,"ERROR"))</f>
        <v>36.497612487541794</v>
      </c>
      <c r="U1072" s="93">
        <f>IF('Net zero activities &amp; levers'!$C$14="Off",('Activity data'!AN10*EF!$H9)*kgtoGg,IF('Net zero activities &amp; levers'!$C$14="On",('Net zero Activity data'!AN10*EF!$H9)*kgtoGg,"ERROR"))</f>
        <v>37.733305691645874</v>
      </c>
      <c r="V1072" s="93">
        <f>IF('Net zero activities &amp; levers'!$C$14="Off",('Activity data'!AO10*EF!$H9)*kgtoGg,IF('Net zero activities &amp; levers'!$C$14="On",('Net zero Activity data'!AO10*EF!$H9)*kgtoGg,"ERROR"))</f>
        <v>38.877531015162873</v>
      </c>
      <c r="W1072" s="93">
        <f>IF('Net zero activities &amp; levers'!$C$14="Off",('Activity data'!AP10*EF!$H9)*kgtoGg,IF('Net zero activities &amp; levers'!$C$14="On",('Net zero Activity data'!AP10*EF!$H9)*kgtoGg,"ERROR"))</f>
        <v>40.109336867070091</v>
      </c>
      <c r="X1072" s="93">
        <f>IF('Net zero activities &amp; levers'!$C$14="Off",('Activity data'!AQ10*EF!$H9)*kgtoGg,IF('Net zero activities &amp; levers'!$C$14="On",('Net zero Activity data'!AQ10*EF!$H9)*kgtoGg,"ERROR"))</f>
        <v>41.279815018110689</v>
      </c>
      <c r="Y1072" s="93">
        <f>IF('Net zero activities &amp; levers'!$C$14="Off",('Activity data'!AR10*EF!$H9)*kgtoGg,IF('Net zero activities &amp; levers'!$C$14="On",('Net zero Activity data'!AR10*EF!$H9)*kgtoGg,"ERROR"))</f>
        <v>42.307713439261846</v>
      </c>
      <c r="Z1072" s="93">
        <f>IF('Net zero activities &amp; levers'!$C$14="Off",('Activity data'!AS10*EF!$H9)*kgtoGg,IF('Net zero activities &amp; levers'!$C$14="On",('Net zero Activity data'!AS10*EF!$H9)*kgtoGg,"ERROR"))</f>
        <v>43.337638673567746</v>
      </c>
      <c r="AA1072" s="93">
        <f>IF('Net zero activities &amp; levers'!$C$14="Off",('Activity data'!AT10*EF!$H9)*kgtoGg,IF('Net zero activities &amp; levers'!$C$14="On",('Net zero Activity data'!AT10*EF!$H9)*kgtoGg,"ERROR"))</f>
        <v>44.399551439206782</v>
      </c>
      <c r="AB1072" s="93">
        <f>IF('Net zero activities &amp; levers'!$C$14="Off",('Activity data'!AU10*EF!$H9)*kgtoGg,IF('Net zero activities &amp; levers'!$C$14="On",('Net zero Activity data'!AU10*EF!$H9)*kgtoGg,"ERROR"))</f>
        <v>45.81186523573659</v>
      </c>
      <c r="AC1072" s="93">
        <f>IF('Net zero activities &amp; levers'!$C$14="Off",('Activity data'!AV10*EF!$H9)*kgtoGg,IF('Net zero activities &amp; levers'!$C$14="On",('Net zero Activity data'!AV10*EF!$H9)*kgtoGg,"ERROR"))</f>
        <v>47.079649204126177</v>
      </c>
      <c r="AD1072" s="93">
        <f>IF('Net zero activities &amp; levers'!$C$14="Off",('Activity data'!AW10*EF!$H9)*kgtoGg,IF('Net zero activities &amp; levers'!$C$14="On",('Net zero Activity data'!AW10*EF!$H9)*kgtoGg,"ERROR"))</f>
        <v>48.725639989018426</v>
      </c>
      <c r="AE1072" s="93">
        <f>IF('Net zero activities &amp; levers'!$C$14="Off",('Activity data'!AX10*EF!$H9)*kgtoGg,IF('Net zero activities &amp; levers'!$C$14="On",('Net zero Activity data'!AX10*EF!$H9)*kgtoGg,"ERROR"))</f>
        <v>50.454759475729148</v>
      </c>
      <c r="AF1072" s="93">
        <f>IF('Net zero activities &amp; levers'!$C$14="Off",('Activity data'!AY10*EF!$H9)*kgtoGg,IF('Net zero activities &amp; levers'!$C$14="On",('Net zero Activity data'!AY10*EF!$H9)*kgtoGg,"ERROR"))</f>
        <v>52.486360439556769</v>
      </c>
      <c r="AG1072" s="93">
        <f>IF('Net zero activities &amp; levers'!$C$14="Off",('Activity data'!AZ10*EF!$H9)*kgtoGg,IF('Net zero activities &amp; levers'!$C$14="On",('Net zero Activity data'!AZ10*EF!$H9)*kgtoGg,"ERROR"))</f>
        <v>54.691251862588167</v>
      </c>
      <c r="AH1072" s="93">
        <f>IF('Net zero activities &amp; levers'!$C$14="Off",('Activity data'!BA10*EF!$H9)*kgtoGg,IF('Net zero activities &amp; levers'!$C$14="On",('Net zero Activity data'!BA10*EF!$H9)*kgtoGg,"ERROR"))</f>
        <v>56.512452453059495</v>
      </c>
      <c r="AI1072" s="93">
        <f>IF('Net zero activities &amp; levers'!$C$14="Off",('Activity data'!BB10*EF!$H9)*kgtoGg,IF('Net zero activities &amp; levers'!$C$14="On",('Net zero Activity data'!BB10*EF!$H9)*kgtoGg,"ERROR"))</f>
        <v>58.360185924306009</v>
      </c>
      <c r="AJ1072" s="93">
        <f>IF('Net zero activities &amp; levers'!$C$14="Off",('Activity data'!BC10*EF!$H9)*kgtoGg,IF('Net zero activities &amp; levers'!$C$14="On",('Net zero Activity data'!BC10*EF!$H9)*kgtoGg,"ERROR"))</f>
        <v>60.389335908393399</v>
      </c>
      <c r="AK1072" s="93">
        <f>IF('Net zero activities &amp; levers'!$C$14="Off",('Activity data'!BD10*EF!$H9)*kgtoGg,IF('Net zero activities &amp; levers'!$C$14="On",('Net zero Activity data'!BD10*EF!$H9)*kgtoGg,"ERROR"))</f>
        <v>62.437293405330678</v>
      </c>
      <c r="AL1072" s="93">
        <f>IF('Net zero activities &amp; levers'!$C$14="Off",('Activity data'!BE10*EF!$H9)*kgtoGg,IF('Net zero activities &amp; levers'!$C$14="On",('Net zero Activity data'!BE10*EF!$H9)*kgtoGg,"ERROR"))</f>
        <v>64.687328166127415</v>
      </c>
      <c r="AM1072" s="93">
        <f>IF('Net zero activities &amp; levers'!$C$14="Off",('Activity data'!BF10*EF!$H9)*kgtoGg,IF('Net zero activities &amp; levers'!$C$14="On",('Net zero Activity data'!BF10*EF!$H9)*kgtoGg,"ERROR"))</f>
        <v>66.917440313314131</v>
      </c>
      <c r="AN1072" s="93">
        <f>IF('Net zero activities &amp; levers'!$C$14="Off",('Activity data'!BG10*EF!$H9)*kgtoGg,IF('Net zero activities &amp; levers'!$C$14="On",('Net zero Activity data'!BG10*EF!$H9)*kgtoGg,"ERROR"))</f>
        <v>69.376253099010469</v>
      </c>
      <c r="AO1072" s="93">
        <f>IF('Net zero activities &amp; levers'!$C$14="Off",('Activity data'!BH10*EF!$H9)*kgtoGg,IF('Net zero activities &amp; levers'!$C$14="On",('Net zero Activity data'!BH10*EF!$H9)*kgtoGg,"ERROR"))</f>
        <v>71.889327005864232</v>
      </c>
      <c r="AP1072" s="93">
        <f>IF('Net zero activities &amp; levers'!$C$14="Off",('Activity data'!BI10*EF!$H9)*kgtoGg,IF('Net zero activities &amp; levers'!$C$14="On",('Net zero Activity data'!BI10*EF!$H9)*kgtoGg,"ERROR"))</f>
        <v>74.49206773188557</v>
      </c>
      <c r="AQ1072" s="93">
        <f>IF('Net zero activities &amp; levers'!$C$14="Off",('Activity data'!BJ10*EF!$H9)*kgtoGg,IF('Net zero activities &amp; levers'!$C$14="On",('Net zero Activity data'!BJ10*EF!$H9)*kgtoGg,"ERROR"))</f>
        <v>77.197338817748658</v>
      </c>
      <c r="AR1072" s="93">
        <f>IF('Net zero activities &amp; levers'!$C$14="Off",('Activity data'!BK10*EF!$H9)*kgtoGg,IF('Net zero activities &amp; levers'!$C$14="On",('Net zero Activity data'!BK10*EF!$H9)*kgtoGg,"ERROR"))</f>
        <v>80.028789551630112</v>
      </c>
      <c r="AS1072" s="93">
        <f>IF('Net zero activities &amp; levers'!$C$14="Off",('Activity data'!BL10*EF!$H9)*kgtoGg,IF('Net zero activities &amp; levers'!$C$14="On",('Net zero Activity data'!BL10*EF!$H9)*kgtoGg,"ERROR"))</f>
        <v>83.101338963756518</v>
      </c>
      <c r="AT1072" s="93">
        <f>IF('Net zero activities &amp; levers'!$C$14="Off",('Activity data'!BM10*EF!$H9)*kgtoGg,IF('Net zero activities &amp; levers'!$C$14="On",('Net zero Activity data'!BM10*EF!$H9)*kgtoGg,"ERROR"))</f>
        <v>85.119790686428615</v>
      </c>
      <c r="AU1072" s="93">
        <f>IF('Net zero activities &amp; levers'!$C$14="Off",('Activity data'!BN10*EF!$H9)*kgtoGg,IF('Net zero activities &amp; levers'!$C$14="On",('Net zero Activity data'!BN10*EF!$H9)*kgtoGg,"ERROR"))</f>
        <v>86.99211656376653</v>
      </c>
      <c r="AV1072" s="93">
        <f>IF('Net zero activities &amp; levers'!$C$14="Off",('Activity data'!BO10*EF!$H9)*kgtoGg,IF('Net zero activities &amp; levers'!$C$14="On",('Net zero Activity data'!BO10*EF!$H9)*kgtoGg,"ERROR"))</f>
        <v>88.910503904639995</v>
      </c>
      <c r="AW1072" s="93">
        <f>IF('Net zero activities &amp; levers'!$C$14="Off",('Activity data'!BP10*EF!$H9)*kgtoGg,IF('Net zero activities &amp; levers'!$C$14="On",('Net zero Activity data'!BP10*EF!$H9)*kgtoGg,"ERROR"))</f>
        <v>90.805264059143951</v>
      </c>
      <c r="AY1072" s="79"/>
    </row>
    <row r="1073" spans="1:51" x14ac:dyDescent="0.25">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132.5903429327976</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132.83344502276299</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135.15163149297337</v>
      </c>
      <c r="T1073" s="93">
        <f>IF('Net zero activities &amp; levers'!$C$14="Off",('Activity data'!AM11*EF!$H10)*kgtoGg,IF('Net zero activities &amp; levers'!$C$14="On",('Net zero Activity data'!AM11*EF!$H10)*kgtoGg,"ERROR"))</f>
        <v>135.73297226938038</v>
      </c>
      <c r="U1073" s="93">
        <f>IF('Net zero activities &amp; levers'!$C$14="Off",('Activity data'!AN11*EF!$H10)*kgtoGg,IF('Net zero activities &amp; levers'!$C$14="On",('Net zero Activity data'!AN11*EF!$H10)*kgtoGg,"ERROR"))</f>
        <v>136.37634861220499</v>
      </c>
      <c r="V1073" s="93">
        <f>IF('Net zero activities &amp; levers'!$C$14="Off",('Activity data'!AO11*EF!$H10)*kgtoGg,IF('Net zero activities &amp; levers'!$C$14="On",('Net zero Activity data'!AO11*EF!$H10)*kgtoGg,"ERROR"))</f>
        <v>137.05142671760032</v>
      </c>
      <c r="W1073" s="93">
        <f>IF('Net zero activities &amp; levers'!$C$14="Off",('Activity data'!AP11*EF!$H10)*kgtoGg,IF('Net zero activities &amp; levers'!$C$14="On",('Net zero Activity data'!AP11*EF!$H10)*kgtoGg,"ERROR"))</f>
        <v>137.76463297256313</v>
      </c>
      <c r="X1073" s="93">
        <f>IF('Net zero activities &amp; levers'!$C$14="Off",('Activity data'!AQ11*EF!$H10)*kgtoGg,IF('Net zero activities &amp; levers'!$C$14="On",('Net zero Activity data'!AQ11*EF!$H10)*kgtoGg,"ERROR"))</f>
        <v>138.51148304631639</v>
      </c>
      <c r="Y1073" s="93">
        <f>IF('Net zero activities &amp; levers'!$C$14="Off",('Activity data'!AR11*EF!$H10)*kgtoGg,IF('Net zero activities &amp; levers'!$C$14="On",('Net zero Activity data'!AR11*EF!$H10)*kgtoGg,"ERROR"))</f>
        <v>139.2033811270056</v>
      </c>
      <c r="Z1073" s="93">
        <f>IF('Net zero activities &amp; levers'!$C$14="Off",('Activity data'!AS11*EF!$H10)*kgtoGg,IF('Net zero activities &amp; levers'!$C$14="On",('Net zero Activity data'!AS11*EF!$H10)*kgtoGg,"ERROR"))</f>
        <v>139.83981681448427</v>
      </c>
      <c r="AA1073" s="93">
        <f>IF('Net zero activities &amp; levers'!$C$14="Off",('Activity data'!AT11*EF!$H10)*kgtoGg,IF('Net zero activities &amp; levers'!$C$14="On",('Net zero Activity data'!AT11*EF!$H10)*kgtoGg,"ERROR"))</f>
        <v>140.41803750246495</v>
      </c>
      <c r="AB1073" s="93">
        <f>IF('Net zero activities &amp; levers'!$C$14="Off",('Activity data'!AU11*EF!$H10)*kgtoGg,IF('Net zero activities &amp; levers'!$C$14="On",('Net zero Activity data'!AU11*EF!$H10)*kgtoGg,"ERROR"))</f>
        <v>140.94146440662465</v>
      </c>
      <c r="AC1073" s="93">
        <f>IF('Net zero activities &amp; levers'!$C$14="Off",('Activity data'!AV11*EF!$H10)*kgtoGg,IF('Net zero activities &amp; levers'!$C$14="On",('Net zero Activity data'!AV11*EF!$H10)*kgtoGg,"ERROR"))</f>
        <v>141.39689553734058</v>
      </c>
      <c r="AD1073" s="93">
        <f>IF('Net zero activities &amp; levers'!$C$14="Off",('Activity data'!AW11*EF!$H10)*kgtoGg,IF('Net zero activities &amp; levers'!$C$14="On",('Net zero Activity data'!AW11*EF!$H10)*kgtoGg,"ERROR"))</f>
        <v>141.84722228245158</v>
      </c>
      <c r="AE1073" s="93">
        <f>IF('Net zero activities &amp; levers'!$C$14="Off",('Activity data'!AX11*EF!$H10)*kgtoGg,IF('Net zero activities &amp; levers'!$C$14="On",('Net zero Activity data'!AX11*EF!$H10)*kgtoGg,"ERROR"))</f>
        <v>142.28742938202578</v>
      </c>
      <c r="AF1073" s="93">
        <f>IF('Net zero activities &amp; levers'!$C$14="Off",('Activity data'!AY11*EF!$H10)*kgtoGg,IF('Net zero activities &amp; levers'!$C$14="On",('Net zero Activity data'!AY11*EF!$H10)*kgtoGg,"ERROR"))</f>
        <v>142.72055070047261</v>
      </c>
      <c r="AG1073" s="93">
        <f>IF('Net zero activities &amp; levers'!$C$14="Off",('Activity data'!AZ11*EF!$H10)*kgtoGg,IF('Net zero activities &amp; levers'!$C$14="On",('Net zero Activity data'!AZ11*EF!$H10)*kgtoGg,"ERROR"))</f>
        <v>143.14265299866611</v>
      </c>
      <c r="AH1073" s="93">
        <f>IF('Net zero activities &amp; levers'!$C$14="Off",('Activity data'!BA11*EF!$H10)*kgtoGg,IF('Net zero activities &amp; levers'!$C$14="On",('Net zero Activity data'!BA11*EF!$H10)*kgtoGg,"ERROR"))</f>
        <v>143.54160981901757</v>
      </c>
      <c r="AI1073" s="93">
        <f>IF('Net zero activities &amp; levers'!$C$14="Off",('Activity data'!BB11*EF!$H10)*kgtoGg,IF('Net zero activities &amp; levers'!$C$14="On",('Net zero Activity data'!BB11*EF!$H10)*kgtoGg,"ERROR"))</f>
        <v>143.93152461477476</v>
      </c>
      <c r="AJ1073" s="93">
        <f>IF('Net zero activities &amp; levers'!$C$14="Off",('Activity data'!BC11*EF!$H10)*kgtoGg,IF('Net zero activities &amp; levers'!$C$14="On",('Net zero Activity data'!BC11*EF!$H10)*kgtoGg,"ERROR"))</f>
        <v>144.31443145146557</v>
      </c>
      <c r="AK1073" s="93">
        <f>IF('Net zero activities &amp; levers'!$C$14="Off",('Activity data'!BD11*EF!$H10)*kgtoGg,IF('Net zero activities &amp; levers'!$C$14="On",('Net zero Activity data'!BD11*EF!$H10)*kgtoGg,"ERROR"))</f>
        <v>144.68626708215652</v>
      </c>
      <c r="AL1073" s="93">
        <f>IF('Net zero activities &amp; levers'!$C$14="Off",('Activity data'!BE11*EF!$H10)*kgtoGg,IF('Net zero activities &amp; levers'!$C$14="On",('Net zero Activity data'!BE11*EF!$H10)*kgtoGg,"ERROR"))</f>
        <v>145.04964158167502</v>
      </c>
      <c r="AM1073" s="93">
        <f>IF('Net zero activities &amp; levers'!$C$14="Off",('Activity data'!BF11*EF!$H10)*kgtoGg,IF('Net zero activities &amp; levers'!$C$14="On",('Net zero Activity data'!BF11*EF!$H10)*kgtoGg,"ERROR"))</f>
        <v>145.39951303697748</v>
      </c>
      <c r="AN1073" s="93">
        <f>IF('Net zero activities &amp; levers'!$C$14="Off",('Activity data'!BG11*EF!$H10)*kgtoGg,IF('Net zero activities &amp; levers'!$C$14="On",('Net zero Activity data'!BG11*EF!$H10)*kgtoGg,"ERROR"))</f>
        <v>145.74335361468056</v>
      </c>
      <c r="AO1073" s="93">
        <f>IF('Net zero activities &amp; levers'!$C$14="Off",('Activity data'!BH11*EF!$H10)*kgtoGg,IF('Net zero activities &amp; levers'!$C$14="On",('Net zero Activity data'!BH11*EF!$H10)*kgtoGg,"ERROR"))</f>
        <v>146.0756333051672</v>
      </c>
      <c r="AP1073" s="93">
        <f>IF('Net zero activities &amp; levers'!$C$14="Off",('Activity data'!BI11*EF!$H10)*kgtoGg,IF('Net zero activities &amp; levers'!$C$14="On",('Net zero Activity data'!BI11*EF!$H10)*kgtoGg,"ERROR"))</f>
        <v>146.39631456756203</v>
      </c>
      <c r="AQ1073" s="93">
        <f>IF('Net zero activities &amp; levers'!$C$14="Off",('Activity data'!BJ11*EF!$H10)*kgtoGg,IF('Net zero activities &amp; levers'!$C$14="On",('Net zero Activity data'!BJ11*EF!$H10)*kgtoGg,"ERROR"))</f>
        <v>146.70496316828388</v>
      </c>
      <c r="AR1073" s="93">
        <f>IF('Net zero activities &amp; levers'!$C$14="Off",('Activity data'!BK11*EF!$H10)*kgtoGg,IF('Net zero activities &amp; levers'!$C$14="On",('Net zero Activity data'!BK11*EF!$H10)*kgtoGg,"ERROR"))</f>
        <v>147.00136257162529</v>
      </c>
      <c r="AS1073" s="93">
        <f>IF('Net zero activities &amp; levers'!$C$14="Off",('Activity data'!BL11*EF!$H10)*kgtoGg,IF('Net zero activities &amp; levers'!$C$14="On",('Net zero Activity data'!BL11*EF!$H10)*kgtoGg,"ERROR"))</f>
        <v>147.28908217664724</v>
      </c>
      <c r="AT1073" s="93">
        <f>IF('Net zero activities &amp; levers'!$C$14="Off",('Activity data'!BM11*EF!$H10)*kgtoGg,IF('Net zero activities &amp; levers'!$C$14="On",('Net zero Activity data'!BM11*EF!$H10)*kgtoGg,"ERROR"))</f>
        <v>147.54449688857525</v>
      </c>
      <c r="AU1073" s="93">
        <f>IF('Net zero activities &amp; levers'!$C$14="Off",('Activity data'!BN11*EF!$H10)*kgtoGg,IF('Net zero activities &amp; levers'!$C$14="On",('Net zero Activity data'!BN11*EF!$H10)*kgtoGg,"ERROR"))</f>
        <v>147.78351401598343</v>
      </c>
      <c r="AV1073" s="93">
        <f>IF('Net zero activities &amp; levers'!$C$14="Off",('Activity data'!BO11*EF!$H10)*kgtoGg,IF('Net zero activities &amp; levers'!$C$14="On",('Net zero Activity data'!BO11*EF!$H10)*kgtoGg,"ERROR"))</f>
        <v>148.00907150542642</v>
      </c>
      <c r="AW1073" s="93">
        <f>IF('Net zero activities &amp; levers'!$C$14="Off",('Activity data'!BP11*EF!$H10)*kgtoGg,IF('Net zero activities &amp; levers'!$C$14="On",('Net zero Activity data'!BP11*EF!$H10)*kgtoGg,"ERROR"))</f>
        <v>148.2194787996113</v>
      </c>
      <c r="AY1073" s="79"/>
    </row>
    <row r="1074" spans="1:51" x14ac:dyDescent="0.25">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14.369321450610601</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14.646898066183509</v>
      </c>
      <c r="T1074" s="93">
        <f>IF('Net zero activities &amp; levers'!$C$14="Off",('Activity data'!AM12*EF!$H11)*kgtoGg,IF('Net zero activities &amp; levers'!$C$14="On",('Net zero Activity data'!AM12*EF!$H11)*kgtoGg,"ERROR"))</f>
        <v>14.709900184616627</v>
      </c>
      <c r="U1074" s="93">
        <f>IF('Net zero activities &amp; levers'!$C$14="Off",('Activity data'!AN12*EF!$H11)*kgtoGg,IF('Net zero activities &amp; levers'!$C$14="On",('Net zero Activity data'!AN12*EF!$H11)*kgtoGg,"ERROR"))</f>
        <v>14.779625334120546</v>
      </c>
      <c r="V1074" s="93">
        <f>IF('Net zero activities &amp; levers'!$C$14="Off",('Activity data'!AO12*EF!$H11)*kgtoGg,IF('Net zero activities &amp; levers'!$C$14="On",('Net zero Activity data'!AO12*EF!$H11)*kgtoGg,"ERROR"))</f>
        <v>14.852786124613493</v>
      </c>
      <c r="W1074" s="93">
        <f>IF('Net zero activities &amp; levers'!$C$14="Off",('Activity data'!AP12*EF!$H11)*kgtoGg,IF('Net zero activities &amp; levers'!$C$14="On",('Net zero Activity data'!AP12*EF!$H11)*kgtoGg,"ERROR"))</f>
        <v>14.930079008178485</v>
      </c>
      <c r="X1074" s="93">
        <f>IF('Net zero activities &amp; levers'!$C$14="Off",('Activity data'!AQ12*EF!$H11)*kgtoGg,IF('Net zero activities &amp; levers'!$C$14="On",('Net zero Activity data'!AQ12*EF!$H11)*kgtoGg,"ERROR"))</f>
        <v>15.011018000776245</v>
      </c>
      <c r="Y1074" s="93">
        <f>IF('Net zero activities &amp; levers'!$C$14="Off",('Activity data'!AR12*EF!$H11)*kgtoGg,IF('Net zero activities &amp; levers'!$C$14="On",('Net zero Activity data'!AR12*EF!$H11)*kgtoGg,"ERROR"))</f>
        <v>15.086001636179642</v>
      </c>
      <c r="Z1074" s="93">
        <f>IF('Net zero activities &amp; levers'!$C$14="Off",('Activity data'!AS12*EF!$H11)*kgtoGg,IF('Net zero activities &amp; levers'!$C$14="On",('Net zero Activity data'!AS12*EF!$H11)*kgtoGg,"ERROR"))</f>
        <v>15.154974600377015</v>
      </c>
      <c r="AA1074" s="93">
        <f>IF('Net zero activities &amp; levers'!$C$14="Off",('Activity data'!AT12*EF!$H11)*kgtoGg,IF('Net zero activities &amp; levers'!$C$14="On",('Net zero Activity data'!AT12*EF!$H11)*kgtoGg,"ERROR"))</f>
        <v>15.217638582920591</v>
      </c>
      <c r="AB1074" s="93">
        <f>IF('Net zero activities &amp; levers'!$C$14="Off",('Activity data'!AU12*EF!$H11)*kgtoGg,IF('Net zero activities &amp; levers'!$C$14="On",('Net zero Activity data'!AU12*EF!$H11)*kgtoGg,"ERROR"))</f>
        <v>15.27436435400922</v>
      </c>
      <c r="AC1074" s="93">
        <f>IF('Net zero activities &amp; levers'!$C$14="Off",('Activity data'!AV12*EF!$H11)*kgtoGg,IF('Net zero activities &amp; levers'!$C$14="On",('Net zero Activity data'!AV12*EF!$H11)*kgtoGg,"ERROR"))</f>
        <v>15.323721163646475</v>
      </c>
      <c r="AD1074" s="93">
        <f>IF('Net zero activities &amp; levers'!$C$14="Off",('Activity data'!AW12*EF!$H11)*kgtoGg,IF('Net zero activities &amp; levers'!$C$14="On",('Net zero Activity data'!AW12*EF!$H11)*kgtoGg,"ERROR"))</f>
        <v>15.372524791536531</v>
      </c>
      <c r="AE1074" s="93">
        <f>IF('Net zero activities &amp; levers'!$C$14="Off",('Activity data'!AX12*EF!$H11)*kgtoGg,IF('Net zero activities &amp; levers'!$C$14="On",('Net zero Activity data'!AX12*EF!$H11)*kgtoGg,"ERROR"))</f>
        <v>15.420231714821497</v>
      </c>
      <c r="AF1074" s="93">
        <f>IF('Net zero activities &amp; levers'!$C$14="Off",('Activity data'!AY12*EF!$H11)*kgtoGg,IF('Net zero activities &amp; levers'!$C$14="On",('Net zero Activity data'!AY12*EF!$H11)*kgtoGg,"ERROR"))</f>
        <v>15.467170724965168</v>
      </c>
      <c r="AG1074" s="93">
        <f>IF('Net zero activities &amp; levers'!$C$14="Off",('Activity data'!AZ12*EF!$H11)*kgtoGg,IF('Net zero activities &amp; levers'!$C$14="On",('Net zero Activity data'!AZ12*EF!$H11)*kgtoGg,"ERROR"))</f>
        <v>15.512915561833548</v>
      </c>
      <c r="AH1074" s="93">
        <f>IF('Net zero activities &amp; levers'!$C$14="Off",('Activity data'!BA12*EF!$H11)*kgtoGg,IF('Net zero activities &amp; levers'!$C$14="On",('Net zero Activity data'!BA12*EF!$H11)*kgtoGg,"ERROR"))</f>
        <v>15.556152034941164</v>
      </c>
      <c r="AI1074" s="93">
        <f>IF('Net zero activities &amp; levers'!$C$14="Off",('Activity data'!BB12*EF!$H11)*kgtoGg,IF('Net zero activities &amp; levers'!$C$14="On",('Net zero Activity data'!BB12*EF!$H11)*kgtoGg,"ERROR"))</f>
        <v>15.59840858933762</v>
      </c>
      <c r="AJ1074" s="93">
        <f>IF('Net zero activities &amp; levers'!$C$14="Off",('Activity data'!BC12*EF!$H11)*kgtoGg,IF('Net zero activities &amp; levers'!$C$14="On",('Net zero Activity data'!BC12*EF!$H11)*kgtoGg,"ERROR"))</f>
        <v>15.639905664466506</v>
      </c>
      <c r="AK1074" s="93">
        <f>IF('Net zero activities &amp; levers'!$C$14="Off",('Activity data'!BD12*EF!$H11)*kgtoGg,IF('Net zero activities &amp; levers'!$C$14="On",('Net zero Activity data'!BD12*EF!$H11)*kgtoGg,"ERROR"))</f>
        <v>15.680202910751605</v>
      </c>
      <c r="AL1074" s="93">
        <f>IF('Net zero activities &amp; levers'!$C$14="Off",('Activity data'!BE12*EF!$H11)*kgtoGg,IF('Net zero activities &amp; levers'!$C$14="On",('Net zero Activity data'!BE12*EF!$H11)*kgtoGg,"ERROR"))</f>
        <v>15.719583191962446</v>
      </c>
      <c r="AM1074" s="93">
        <f>IF('Net zero activities &amp; levers'!$C$14="Off",('Activity data'!BF12*EF!$H11)*kgtoGg,IF('Net zero activities &amp; levers'!$C$14="On",('Net zero Activity data'!BF12*EF!$H11)*kgtoGg,"ERROR"))</f>
        <v>15.757500096741722</v>
      </c>
      <c r="AN1074" s="93">
        <f>IF('Net zero activities &amp; levers'!$C$14="Off",('Activity data'!BG12*EF!$H11)*kgtoGg,IF('Net zero activities &amp; levers'!$C$14="On",('Net zero Activity data'!BG12*EF!$H11)*kgtoGg,"ERROR"))</f>
        <v>15.794763412300707</v>
      </c>
      <c r="AO1074" s="93">
        <f>IF('Net zero activities &amp; levers'!$C$14="Off",('Activity data'!BH12*EF!$H11)*kgtoGg,IF('Net zero activities &amp; levers'!$C$14="On",('Net zero Activity data'!BH12*EF!$H11)*kgtoGg,"ERROR"))</f>
        <v>15.830773830393765</v>
      </c>
      <c r="AP1074" s="93">
        <f>IF('Net zero activities &amp; levers'!$C$14="Off",('Activity data'!BI12*EF!$H11)*kgtoGg,IF('Net zero activities &amp; levers'!$C$14="On",('Net zero Activity data'!BI12*EF!$H11)*kgtoGg,"ERROR"))</f>
        <v>15.865527282572971</v>
      </c>
      <c r="AQ1074" s="93">
        <f>IF('Net zero activities &amp; levers'!$C$14="Off",('Activity data'!BJ12*EF!$H11)*kgtoGg,IF('Net zero activities &amp; levers'!$C$14="On",('Net zero Activity data'!BJ12*EF!$H11)*kgtoGg,"ERROR"))</f>
        <v>15.898976709288013</v>
      </c>
      <c r="AR1074" s="93">
        <f>IF('Net zero activities &amp; levers'!$C$14="Off",('Activity data'!BK12*EF!$H11)*kgtoGg,IF('Net zero activities &amp; levers'!$C$14="On",('Net zero Activity data'!BK12*EF!$H11)*kgtoGg,"ERROR"))</f>
        <v>15.93109864373795</v>
      </c>
      <c r="AS1074" s="93">
        <f>IF('Net zero activities &amp; levers'!$C$14="Off",('Activity data'!BL12*EF!$H11)*kgtoGg,IF('Net zero activities &amp; levers'!$C$14="On",('Net zero Activity data'!BL12*EF!$H11)*kgtoGg,"ERROR"))</f>
        <v>15.962279915320442</v>
      </c>
      <c r="AT1074" s="93">
        <f>IF('Net zero activities &amp; levers'!$C$14="Off",('Activity data'!BM12*EF!$H11)*kgtoGg,IF('Net zero activities &amp; levers'!$C$14="On",('Net zero Activity data'!BM12*EF!$H11)*kgtoGg,"ERROR"))</f>
        <v>15.989960182357452</v>
      </c>
      <c r="AU1074" s="93">
        <f>IF('Net zero activities &amp; levers'!$C$14="Off",('Activity data'!BN12*EF!$H11)*kgtoGg,IF('Net zero activities &amp; levers'!$C$14="On",('Net zero Activity data'!BN12*EF!$H11)*kgtoGg,"ERROR"))</f>
        <v>16.015863380584115</v>
      </c>
      <c r="AV1074" s="93">
        <f>IF('Net zero activities &amp; levers'!$C$14="Off",('Activity data'!BO12*EF!$H11)*kgtoGg,IF('Net zero activities &amp; levers'!$C$14="On",('Net zero Activity data'!BO12*EF!$H11)*kgtoGg,"ERROR"))</f>
        <v>16.040307906480258</v>
      </c>
      <c r="AW1074" s="93">
        <f>IF('Net zero activities &amp; levers'!$C$14="Off",('Activity data'!BP12*EF!$H11)*kgtoGg,IF('Net zero activities &amp; levers'!$C$14="On",('Net zero Activity data'!BP12*EF!$H11)*kgtoGg,"ERROR"))</f>
        <v>16.063110547900592</v>
      </c>
      <c r="AY1074" s="79"/>
    </row>
    <row r="1075" spans="1:51" x14ac:dyDescent="0.25">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15.722377740059782</v>
      </c>
      <c r="T1075" s="93">
        <f>IF('Net zero activities &amp; levers'!$C$14="Off",('Activity data'!AM13*EF!$H12)*kgtoGg,IF('Net zero activities &amp; levers'!$C$14="On",('Net zero Activity data'!AM13*EF!$H12)*kgtoGg,"ERROR"))</f>
        <v>15.834367630628387</v>
      </c>
      <c r="U1075" s="93">
        <f>IF('Net zero activities &amp; levers'!$C$14="Off",('Activity data'!AN13*EF!$H12)*kgtoGg,IF('Net zero activities &amp; levers'!$C$14="On",('Net zero Activity data'!AN13*EF!$H12)*kgtoGg,"ERROR"))</f>
        <v>15.955637842097104</v>
      </c>
      <c r="V1075" s="93">
        <f>IF('Net zero activities &amp; levers'!$C$14="Off",('Activity data'!AO13*EF!$H12)*kgtoGg,IF('Net zero activities &amp; levers'!$C$14="On",('Net zero Activity data'!AO13*EF!$H12)*kgtoGg,"ERROR"))</f>
        <v>16.080909725931154</v>
      </c>
      <c r="W1075" s="93">
        <f>IF('Net zero activities &amp; levers'!$C$14="Off",('Activity data'!AP13*EF!$H12)*kgtoGg,IF('Net zero activities &amp; levers'!$C$14="On",('Net zero Activity data'!AP13*EF!$H12)*kgtoGg,"ERROR"))</f>
        <v>16.211380657417489</v>
      </c>
      <c r="X1075" s="93">
        <f>IF('Net zero activities &amp; levers'!$C$14="Off",('Activity data'!AQ13*EF!$H12)*kgtoGg,IF('Net zero activities &amp; levers'!$C$14="On",('Net zero Activity data'!AQ13*EF!$H12)*kgtoGg,"ERROR"))</f>
        <v>16.346321365102778</v>
      </c>
      <c r="Y1075" s="93">
        <f>IF('Net zero activities &amp; levers'!$C$14="Off",('Activity data'!AR13*EF!$H12)*kgtoGg,IF('Net zero activities &amp; levers'!$C$14="On",('Net zero Activity data'!AR13*EF!$H12)*kgtoGg,"ERROR"))</f>
        <v>16.47034507082871</v>
      </c>
      <c r="Z1075" s="93">
        <f>IF('Net zero activities &amp; levers'!$C$14="Off",('Activity data'!AS13*EF!$H12)*kgtoGg,IF('Net zero activities &amp; levers'!$C$14="On",('Net zero Activity data'!AS13*EF!$H12)*kgtoGg,"ERROR"))</f>
        <v>16.583510185205739</v>
      </c>
      <c r="AA1075" s="93">
        <f>IF('Net zero activities &amp; levers'!$C$14="Off",('Activity data'!AT13*EF!$H12)*kgtoGg,IF('Net zero activities &amp; levers'!$C$14="On",('Net zero Activity data'!AT13*EF!$H12)*kgtoGg,"ERROR"))</f>
        <v>16.68547569357975</v>
      </c>
      <c r="AB1075" s="93">
        <f>IF('Net zero activities &amp; levers'!$C$14="Off",('Activity data'!AU13*EF!$H12)*kgtoGg,IF('Net zero activities &amp; levers'!$C$14="On",('Net zero Activity data'!AU13*EF!$H12)*kgtoGg,"ERROR"))</f>
        <v>16.776963464218198</v>
      </c>
      <c r="AC1075" s="93">
        <f>IF('Net zero activities &amp; levers'!$C$14="Off",('Activity data'!AV13*EF!$H12)*kgtoGg,IF('Net zero activities &amp; levers'!$C$14="On",('Net zero Activity data'!AV13*EF!$H12)*kgtoGg,"ERROR"))</f>
        <v>16.855810068717236</v>
      </c>
      <c r="AD1075" s="93">
        <f>IF('Net zero activities &amp; levers'!$C$14="Off",('Activity data'!AW13*EF!$H12)*kgtoGg,IF('Net zero activities &amp; levers'!$C$14="On",('Net zero Activity data'!AW13*EF!$H12)*kgtoGg,"ERROR"))</f>
        <v>16.932979910801585</v>
      </c>
      <c r="AE1075" s="93">
        <f>IF('Net zero activities &amp; levers'!$C$14="Off",('Activity data'!AX13*EF!$H12)*kgtoGg,IF('Net zero activities &amp; levers'!$C$14="On",('Net zero Activity data'!AX13*EF!$H12)*kgtoGg,"ERROR"))</f>
        <v>17.007660011154073</v>
      </c>
      <c r="AF1075" s="93">
        <f>IF('Net zero activities &amp; levers'!$C$14="Off",('Activity data'!AY13*EF!$H12)*kgtoGg,IF('Net zero activities &amp; levers'!$C$14="On",('Net zero Activity data'!AY13*EF!$H12)*kgtoGg,"ERROR"))</f>
        <v>17.080422053016829</v>
      </c>
      <c r="AG1075" s="93">
        <f>IF('Net zero activities &amp; levers'!$C$14="Off",('Activity data'!AZ13*EF!$H12)*kgtoGg,IF('Net zero activities &amp; levers'!$C$14="On",('Net zero Activity data'!AZ13*EF!$H12)*kgtoGg,"ERROR"))</f>
        <v>17.15063599642793</v>
      </c>
      <c r="AH1075" s="93">
        <f>IF('Net zero activities &amp; levers'!$C$14="Off",('Activity data'!BA13*EF!$H12)*kgtoGg,IF('Net zero activities &amp; levers'!$C$14="On",('Net zero Activity data'!BA13*EF!$H12)*kgtoGg,"ERROR"))</f>
        <v>17.216272534196932</v>
      </c>
      <c r="AI1075" s="93">
        <f>IF('Net zero activities &amp; levers'!$C$14="Off",('Activity data'!BB13*EF!$H12)*kgtoGg,IF('Net zero activities &amp; levers'!$C$14="On",('Net zero Activity data'!BB13*EF!$H12)*kgtoGg,"ERROR"))</f>
        <v>17.279792138015079</v>
      </c>
      <c r="AJ1075" s="93">
        <f>IF('Net zero activities &amp; levers'!$C$14="Off",('Activity data'!BC13*EF!$H12)*kgtoGg,IF('Net zero activities &amp; levers'!$C$14="On",('Net zero Activity data'!BC13*EF!$H12)*kgtoGg,"ERROR"))</f>
        <v>17.341577796621088</v>
      </c>
      <c r="AK1075" s="93">
        <f>IF('Net zero activities &amp; levers'!$C$14="Off",('Activity data'!BD13*EF!$H12)*kgtoGg,IF('Net zero activities &amp; levers'!$C$14="On",('Net zero Activity data'!BD13*EF!$H12)*kgtoGg,"ERROR"))</f>
        <v>17.400970618238546</v>
      </c>
      <c r="AL1075" s="93">
        <f>IF('Net zero activities &amp; levers'!$C$14="Off",('Activity data'!BE13*EF!$H12)*kgtoGg,IF('Net zero activities &amp; levers'!$C$14="On",('Net zero Activity data'!BE13*EF!$H12)*kgtoGg,"ERROR"))</f>
        <v>17.458447345194678</v>
      </c>
      <c r="AM1075" s="93">
        <f>IF('Net zero activities &amp; levers'!$C$14="Off",('Activity data'!BF13*EF!$H12)*kgtoGg,IF('Net zero activities &amp; levers'!$C$14="On",('Net zero Activity data'!BF13*EF!$H12)*kgtoGg,"ERROR"))</f>
        <v>17.513182915700931</v>
      </c>
      <c r="AN1075" s="93">
        <f>IF('Net zero activities &amp; levers'!$C$14="Off",('Activity data'!BG13*EF!$H12)*kgtoGg,IF('Net zero activities &amp; levers'!$C$14="On",('Net zero Activity data'!BG13*EF!$H12)*kgtoGg,"ERROR"))</f>
        <v>17.566473155171398</v>
      </c>
      <c r="AO1075" s="93">
        <f>IF('Net zero activities &amp; levers'!$C$14="Off",('Activity data'!BH13*EF!$H12)*kgtoGg,IF('Net zero activities &amp; levers'!$C$14="On",('Net zero Activity data'!BH13*EF!$H12)*kgtoGg,"ERROR"))</f>
        <v>17.617407917590594</v>
      </c>
      <c r="AP1075" s="93">
        <f>IF('Net zero activities &amp; levers'!$C$14="Off",('Activity data'!BI13*EF!$H12)*kgtoGg,IF('Net zero activities &amp; levers'!$C$14="On",('Net zero Activity data'!BI13*EF!$H12)*kgtoGg,"ERROR"))</f>
        <v>17.666007841689598</v>
      </c>
      <c r="AQ1075" s="93">
        <f>IF('Net zero activities &amp; levers'!$C$14="Off",('Activity data'!BJ13*EF!$H12)*kgtoGg,IF('Net zero activities &amp; levers'!$C$14="On",('Net zero Activity data'!BJ13*EF!$H12)*kgtoGg,"ERROR"))</f>
        <v>17.712225410509799</v>
      </c>
      <c r="AR1075" s="93">
        <f>IF('Net zero activities &amp; levers'!$C$14="Off",('Activity data'!BK13*EF!$H12)*kgtoGg,IF('Net zero activities &amp; levers'!$C$14="On",('Net zero Activity data'!BK13*EF!$H12)*kgtoGg,"ERROR"))</f>
        <v>17.756048839799433</v>
      </c>
      <c r="AS1075" s="93">
        <f>IF('Net zero activities &amp; levers'!$C$14="Off",('Activity data'!BL13*EF!$H12)*kgtoGg,IF('Net zero activities &amp; levers'!$C$14="On",('Net zero Activity data'!BL13*EF!$H12)*kgtoGg,"ERROR"))</f>
        <v>17.798100301504366</v>
      </c>
      <c r="AT1075" s="93">
        <f>IF('Net zero activities &amp; levers'!$C$14="Off",('Activity data'!BM13*EF!$H12)*kgtoGg,IF('Net zero activities &amp; levers'!$C$14="On",('Net zero Activity data'!BM13*EF!$H12)*kgtoGg,"ERROR"))</f>
        <v>17.834443529113358</v>
      </c>
      <c r="AU1075" s="93">
        <f>IF('Net zero activities &amp; levers'!$C$14="Off",('Activity data'!BN13*EF!$H12)*kgtoGg,IF('Net zero activities &amp; levers'!$C$14="On",('Net zero Activity data'!BN13*EF!$H12)*kgtoGg,"ERROR"))</f>
        <v>17.867775366729134</v>
      </c>
      <c r="AV1075" s="93">
        <f>IF('Net zero activities &amp; levers'!$C$14="Off",('Activity data'!BO13*EF!$H12)*kgtoGg,IF('Net zero activities &amp; levers'!$C$14="On",('Net zero Activity data'!BO13*EF!$H12)*kgtoGg,"ERROR"))</f>
        <v>17.898609684634245</v>
      </c>
      <c r="AW1075" s="93">
        <f>IF('Net zero activities &amp; levers'!$C$14="Off",('Activity data'!BP13*EF!$H12)*kgtoGg,IF('Net zero activities &amp; levers'!$C$14="On",('Net zero Activity data'!BP13*EF!$H12)*kgtoGg,"ERROR"))</f>
        <v>17.926684999205985</v>
      </c>
      <c r="AY1075" s="79"/>
    </row>
    <row r="1076" spans="1:51" x14ac:dyDescent="0.25">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22.864295641209335</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23.267506290092879</v>
      </c>
      <c r="T1076" s="93">
        <f>IF('Net zero activities &amp; levers'!$C$14="Off",('Activity data'!AM14*EF!$H13)*kgtoGg,IF('Net zero activities &amp; levers'!$C$14="On",('Net zero Activity data'!AM14*EF!$H13)*kgtoGg,"ERROR"))</f>
        <v>23.433239840470087</v>
      </c>
      <c r="U1076" s="93">
        <f>IF('Net zero activities &amp; levers'!$C$14="Off",('Activity data'!AN14*EF!$H13)*kgtoGg,IF('Net zero activities &amp; levers'!$C$14="On",('Net zero Activity data'!AN14*EF!$H13)*kgtoGg,"ERROR"))</f>
        <v>23.612707313825592</v>
      </c>
      <c r="V1076" s="93">
        <f>IF('Net zero activities &amp; levers'!$C$14="Off",('Activity data'!AO14*EF!$H13)*kgtoGg,IF('Net zero activities &amp; levers'!$C$14="On",('Net zero Activity data'!AO14*EF!$H13)*kgtoGg,"ERROR"))</f>
        <v>23.798096851799468</v>
      </c>
      <c r="W1076" s="93">
        <f>IF('Net zero activities &amp; levers'!$C$14="Off",('Activity data'!AP14*EF!$H13)*kgtoGg,IF('Net zero activities &amp; levers'!$C$14="On",('Net zero Activity data'!AP14*EF!$H13)*kgtoGg,"ERROR"))</f>
        <v>23.991180446992438</v>
      </c>
      <c r="X1076" s="93">
        <f>IF('Net zero activities &amp; levers'!$C$14="Off",('Activity data'!AQ14*EF!$H13)*kgtoGg,IF('Net zero activities &amp; levers'!$C$14="On",('Net zero Activity data'!AQ14*EF!$H13)*kgtoGg,"ERROR"))</f>
        <v>24.190878852460532</v>
      </c>
      <c r="Y1076" s="93">
        <f>IF('Net zero activities &amp; levers'!$C$14="Off",('Activity data'!AR14*EF!$H13)*kgtoGg,IF('Net zero activities &amp; levers'!$C$14="On",('Net zero Activity data'!AR14*EF!$H13)*kgtoGg,"ERROR"))</f>
        <v>24.374421214869628</v>
      </c>
      <c r="Z1076" s="93">
        <f>IF('Net zero activities &amp; levers'!$C$14="Off",('Activity data'!AS14*EF!$H13)*kgtoGg,IF('Net zero activities &amp; levers'!$C$14="On",('Net zero Activity data'!AS14*EF!$H13)*kgtoGg,"ERROR"))</f>
        <v>24.541893975931572</v>
      </c>
      <c r="AA1076" s="93">
        <f>IF('Net zero activities &amp; levers'!$C$14="Off",('Activity data'!AT14*EF!$H13)*kgtoGg,IF('Net zero activities &amp; levers'!$C$14="On",('Net zero Activity data'!AT14*EF!$H13)*kgtoGg,"ERROR"))</f>
        <v>24.692792468938759</v>
      </c>
      <c r="AB1076" s="93">
        <f>IF('Net zero activities &amp; levers'!$C$14="Off",('Activity data'!AU14*EF!$H13)*kgtoGg,IF('Net zero activities &amp; levers'!$C$14="On",('Net zero Activity data'!AU14*EF!$H13)*kgtoGg,"ERROR"))</f>
        <v>24.828184984879453</v>
      </c>
      <c r="AC1076" s="93">
        <f>IF('Net zero activities &amp; levers'!$C$14="Off",('Activity data'!AV14*EF!$H13)*kgtoGg,IF('Net zero activities &amp; levers'!$C$14="On",('Net zero Activity data'!AV14*EF!$H13)*kgtoGg,"ERROR"))</f>
        <v>24.944869871635447</v>
      </c>
      <c r="AD1076" s="93">
        <f>IF('Net zero activities &amp; levers'!$C$14="Off",('Activity data'!AW14*EF!$H13)*kgtoGg,IF('Net zero activities &amp; levers'!$C$14="On",('Net zero Activity data'!AW14*EF!$H13)*kgtoGg,"ERROR"))</f>
        <v>25.059073322016115</v>
      </c>
      <c r="AE1076" s="93">
        <f>IF('Net zero activities &amp; levers'!$C$14="Off",('Activity data'!AX14*EF!$H13)*kgtoGg,IF('Net zero activities &amp; levers'!$C$14="On",('Net zero Activity data'!AX14*EF!$H13)*kgtoGg,"ERROR"))</f>
        <v>25.169592210025591</v>
      </c>
      <c r="AF1076" s="93">
        <f>IF('Net zero activities &amp; levers'!$C$14="Off",('Activity data'!AY14*EF!$H13)*kgtoGg,IF('Net zero activities &amp; levers'!$C$14="On",('Net zero Activity data'!AY14*EF!$H13)*kgtoGg,"ERROR"))</f>
        <v>25.277272568220265</v>
      </c>
      <c r="AG1076" s="93">
        <f>IF('Net zero activities &amp; levers'!$C$14="Off",('Activity data'!AZ14*EF!$H13)*kgtoGg,IF('Net zero activities &amp; levers'!$C$14="On",('Net zero Activity data'!AZ14*EF!$H13)*kgtoGg,"ERROR"))</f>
        <v>25.381182002084557</v>
      </c>
      <c r="AH1076" s="93">
        <f>IF('Net zero activities &amp; levers'!$C$14="Off",('Activity data'!BA14*EF!$H13)*kgtoGg,IF('Net zero activities &amp; levers'!$C$14="On",('Net zero Activity data'!BA14*EF!$H13)*kgtoGg,"ERROR"))</f>
        <v>25.47831734513823</v>
      </c>
      <c r="AI1076" s="93">
        <f>IF('Net zero activities &amp; levers'!$C$14="Off",('Activity data'!BB14*EF!$H13)*kgtoGg,IF('Net zero activities &amp; levers'!$C$14="On",('Net zero Activity data'!BB14*EF!$H13)*kgtoGg,"ERROR"))</f>
        <v>25.572319843094832</v>
      </c>
      <c r="AJ1076" s="93">
        <f>IF('Net zero activities &amp; levers'!$C$14="Off",('Activity data'!BC14*EF!$H13)*kgtoGg,IF('Net zero activities &amp; levers'!$C$14="On",('Net zero Activity data'!BC14*EF!$H13)*kgtoGg,"ERROR"))</f>
        <v>25.663756280001568</v>
      </c>
      <c r="AK1076" s="93">
        <f>IF('Net zero activities &amp; levers'!$C$14="Off",('Activity data'!BD14*EF!$H13)*kgtoGg,IF('Net zero activities &amp; levers'!$C$14="On",('Net zero Activity data'!BD14*EF!$H13)*kgtoGg,"ERROR"))</f>
        <v>25.751651563616939</v>
      </c>
      <c r="AL1076" s="93">
        <f>IF('Net zero activities &amp; levers'!$C$14="Off",('Activity data'!BE14*EF!$H13)*kgtoGg,IF('Net zero activities &amp; levers'!$C$14="On",('Net zero Activity data'!BE14*EF!$H13)*kgtoGg,"ERROR"))</f>
        <v>25.836711223682116</v>
      </c>
      <c r="AM1076" s="93">
        <f>IF('Net zero activities &amp; levers'!$C$14="Off",('Activity data'!BF14*EF!$H13)*kgtoGg,IF('Net zero activities &amp; levers'!$C$14="On",('Net zero Activity data'!BF14*EF!$H13)*kgtoGg,"ERROR"))</f>
        <v>25.917714253382961</v>
      </c>
      <c r="AN1076" s="93">
        <f>IF('Net zero activities &amp; levers'!$C$14="Off",('Activity data'!BG14*EF!$H13)*kgtoGg,IF('Net zero activities &amp; levers'!$C$14="On",('Net zero Activity data'!BG14*EF!$H13)*kgtoGg,"ERROR"))</f>
        <v>25.996578341409567</v>
      </c>
      <c r="AO1076" s="93">
        <f>IF('Net zero activities &amp; levers'!$C$14="Off",('Activity data'!BH14*EF!$H13)*kgtoGg,IF('Net zero activities &amp; levers'!$C$14="On",('Net zero Activity data'!BH14*EF!$H13)*kgtoGg,"ERROR"))</f>
        <v>26.071956565019693</v>
      </c>
      <c r="AP1076" s="93">
        <f>IF('Net zero activities &amp; levers'!$C$14="Off",('Activity data'!BI14*EF!$H13)*kgtoGg,IF('Net zero activities &amp; levers'!$C$14="On",('Net zero Activity data'!BI14*EF!$H13)*kgtoGg,"ERROR"))</f>
        <v>26.143879467418255</v>
      </c>
      <c r="AQ1076" s="93">
        <f>IF('Net zero activities &amp; levers'!$C$14="Off",('Activity data'!BJ14*EF!$H13)*kgtoGg,IF('Net zero activities &amp; levers'!$C$14="On",('Net zero Activity data'!BJ14*EF!$H13)*kgtoGg,"ERROR"))</f>
        <v>26.212276728380683</v>
      </c>
      <c r="AR1076" s="93">
        <f>IF('Net zero activities &amp; levers'!$C$14="Off",('Activity data'!BK14*EF!$H13)*kgtoGg,IF('Net zero activities &amp; levers'!$C$14="On",('Net zero Activity data'!BK14*EF!$H13)*kgtoGg,"ERROR"))</f>
        <v>26.277130908423185</v>
      </c>
      <c r="AS1076" s="93">
        <f>IF('Net zero activities &amp; levers'!$C$14="Off",('Activity data'!BL14*EF!$H13)*kgtoGg,IF('Net zero activities &amp; levers'!$C$14="On",('Net zero Activity data'!BL14*EF!$H13)*kgtoGg,"ERROR"))</f>
        <v>26.339362758204672</v>
      </c>
      <c r="AT1076" s="93">
        <f>IF('Net zero activities &amp; levers'!$C$14="Off",('Activity data'!BM14*EF!$H13)*kgtoGg,IF('Net zero activities &amp; levers'!$C$14="On",('Net zero Activity data'!BM14*EF!$H13)*kgtoGg,"ERROR"))</f>
        <v>26.393147007061629</v>
      </c>
      <c r="AU1076" s="93">
        <f>IF('Net zero activities &amp; levers'!$C$14="Off",('Activity data'!BN14*EF!$H13)*kgtoGg,IF('Net zero activities &amp; levers'!$C$14="On",('Net zero Activity data'!BN14*EF!$H13)*kgtoGg,"ERROR"))</f>
        <v>26.442474707630055</v>
      </c>
      <c r="AV1076" s="93">
        <f>IF('Net zero activities &amp; levers'!$C$14="Off",('Activity data'!BO14*EF!$H13)*kgtoGg,IF('Net zero activities &amp; levers'!$C$14="On",('Net zero Activity data'!BO14*EF!$H13)*kgtoGg,"ERROR"))</f>
        <v>26.488106335216514</v>
      </c>
      <c r="AW1076" s="93">
        <f>IF('Net zero activities &amp; levers'!$C$14="Off",('Activity data'!BP14*EF!$H13)*kgtoGg,IF('Net zero activities &amp; levers'!$C$14="On",('Net zero Activity data'!BP14*EF!$H13)*kgtoGg,"ERROR"))</f>
        <v>26.529654920881757</v>
      </c>
      <c r="AY1076" s="79"/>
    </row>
    <row r="1077" spans="1:51" x14ac:dyDescent="0.25">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5.5483103177944022</v>
      </c>
      <c r="S1077" s="93">
        <f>IF('Net zero activities &amp; levers'!$C$14="Off",('Activity data'!AL15*EF!$H14)*kgtoGg,IF('Net zero activities &amp; levers'!$C$14="On",('Net zero Activity data'!AL15*EF!$H14)*kgtoGg,"ERROR"))</f>
        <v>5.2594752763681871</v>
      </c>
      <c r="T1077" s="93">
        <f>IF('Net zero activities &amp; levers'!$C$14="Off",('Activity data'!AM15*EF!$H14)*kgtoGg,IF('Net zero activities &amp; levers'!$C$14="On",('Net zero Activity data'!AM15*EF!$H14)*kgtoGg,"ERROR"))</f>
        <v>5.3200773987468288</v>
      </c>
      <c r="U1077" s="93">
        <f>IF('Net zero activities &amp; levers'!$C$14="Off",('Activity data'!AN15*EF!$H14)*kgtoGg,IF('Net zero activities &amp; levers'!$C$14="On",('Net zero Activity data'!AN15*EF!$H14)*kgtoGg,"ERROR"))</f>
        <v>5.3545163749368081</v>
      </c>
      <c r="V1077" s="93">
        <f>IF('Net zero activities &amp; levers'!$C$14="Off",('Activity data'!AO15*EF!$H14)*kgtoGg,IF('Net zero activities &amp; levers'!$C$14="On",('Net zero Activity data'!AO15*EF!$H14)*kgtoGg,"ERROR"))</f>
        <v>5.3801734099945513</v>
      </c>
      <c r="W1077" s="93">
        <f>IF('Net zero activities &amp; levers'!$C$14="Off",('Activity data'!AP15*EF!$H14)*kgtoGg,IF('Net zero activities &amp; levers'!$C$14="On",('Net zero Activity data'!AP15*EF!$H14)*kgtoGg,"ERROR"))</f>
        <v>5.4100424005182939</v>
      </c>
      <c r="X1077" s="93">
        <f>IF('Net zero activities &amp; levers'!$C$14="Off",('Activity data'!AQ15*EF!$H14)*kgtoGg,IF('Net zero activities &amp; levers'!$C$14="On",('Net zero Activity data'!AQ15*EF!$H14)*kgtoGg,"ERROR"))</f>
        <v>5.4334851067530554</v>
      </c>
      <c r="Y1077" s="93">
        <f>IF('Net zero activities &amp; levers'!$C$14="Off",('Activity data'!AR15*EF!$H14)*kgtoGg,IF('Net zero activities &amp; levers'!$C$14="On",('Net zero Activity data'!AR15*EF!$H14)*kgtoGg,"ERROR"))</f>
        <v>5.4482182607696963</v>
      </c>
      <c r="Z1077" s="93">
        <f>IF('Net zero activities &amp; levers'!$C$14="Off",('Activity data'!AS15*EF!$H14)*kgtoGg,IF('Net zero activities &amp; levers'!$C$14="On",('Net zero Activity data'!AS15*EF!$H14)*kgtoGg,"ERROR"))</f>
        <v>5.4645781472734996</v>
      </c>
      <c r="AA1077" s="93">
        <f>IF('Net zero activities &amp; levers'!$C$14="Off",('Activity data'!AT15*EF!$H14)*kgtoGg,IF('Net zero activities &amp; levers'!$C$14="On",('Net zero Activity data'!AT15*EF!$H14)*kgtoGg,"ERROR"))</f>
        <v>5.4846325540790337</v>
      </c>
      <c r="AB1077" s="93">
        <f>IF('Net zero activities &amp; levers'!$C$14="Off",('Activity data'!AU15*EF!$H14)*kgtoGg,IF('Net zero activities &amp; levers'!$C$14="On",('Net zero Activity data'!AU15*EF!$H14)*kgtoGg,"ERROR"))</f>
        <v>5.5291325404289164</v>
      </c>
      <c r="AC1077" s="93">
        <f>IF('Net zero activities &amp; levers'!$C$14="Off",('Activity data'!AV15*EF!$H14)*kgtoGg,IF('Net zero activities &amp; levers'!$C$14="On",('Net zero Activity data'!AV15*EF!$H14)*kgtoGg,"ERROR"))</f>
        <v>5.5654149310972549</v>
      </c>
      <c r="AD1077" s="93">
        <f>IF('Net zero activities &amp; levers'!$C$14="Off",('Activity data'!AW15*EF!$H14)*kgtoGg,IF('Net zero activities &amp; levers'!$C$14="On",('Net zero Activity data'!AW15*EF!$H14)*kgtoGg,"ERROR"))</f>
        <v>5.617075468057485</v>
      </c>
      <c r="AE1077" s="93">
        <f>IF('Net zero activities &amp; levers'!$C$14="Off",('Activity data'!AX15*EF!$H14)*kgtoGg,IF('Net zero activities &amp; levers'!$C$14="On",('Net zero Activity data'!AX15*EF!$H14)*kgtoGg,"ERROR"))</f>
        <v>5.6725961228803161</v>
      </c>
      <c r="AF1077" s="93">
        <f>IF('Net zero activities &amp; levers'!$C$14="Off",('Activity data'!AY15*EF!$H14)*kgtoGg,IF('Net zero activities &amp; levers'!$C$14="On",('Net zero Activity data'!AY15*EF!$H14)*kgtoGg,"ERROR"))</f>
        <v>5.7452958261110387</v>
      </c>
      <c r="AG1077" s="93">
        <f>IF('Net zero activities &amp; levers'!$C$14="Off",('Activity data'!AZ15*EF!$H14)*kgtoGg,IF('Net zero activities &amp; levers'!$C$14="On",('Net zero Activity data'!AZ15*EF!$H14)*kgtoGg,"ERROR"))</f>
        <v>5.8266619535507118</v>
      </c>
      <c r="AH1077" s="93">
        <f>IF('Net zero activities &amp; levers'!$C$14="Off",('Activity data'!BA15*EF!$H14)*kgtoGg,IF('Net zero activities &amp; levers'!$C$14="On",('Net zero Activity data'!BA15*EF!$H14)*kgtoGg,"ERROR"))</f>
        <v>5.8832676592940976</v>
      </c>
      <c r="AI1077" s="93">
        <f>IF('Net zero activities &amp; levers'!$C$14="Off",('Activity data'!BB15*EF!$H14)*kgtoGg,IF('Net zero activities &amp; levers'!$C$14="On",('Net zero Activity data'!BB15*EF!$H14)*kgtoGg,"ERROR"))</f>
        <v>5.9400353043652414</v>
      </c>
      <c r="AJ1077" s="93">
        <f>IF('Net zero activities &amp; levers'!$C$14="Off",('Activity data'!BC15*EF!$H14)*kgtoGg,IF('Net zero activities &amp; levers'!$C$14="On",('Net zero Activity data'!BC15*EF!$H14)*kgtoGg,"ERROR"))</f>
        <v>6.0059494822867201</v>
      </c>
      <c r="AK1077" s="93">
        <f>IF('Net zero activities &amp; levers'!$C$14="Off",('Activity data'!BD15*EF!$H14)*kgtoGg,IF('Net zero activities &amp; levers'!$C$14="On",('Net zero Activity data'!BD15*EF!$H14)*kgtoGg,"ERROR"))</f>
        <v>6.071414002819111</v>
      </c>
      <c r="AL1077" s="93">
        <f>IF('Net zero activities &amp; levers'!$C$14="Off",('Activity data'!BE15*EF!$H14)*kgtoGg,IF('Net zero activities &amp; levers'!$C$14="On",('Net zero Activity data'!BE15*EF!$H14)*kgtoGg,"ERROR"))</f>
        <v>6.1467944588042647</v>
      </c>
      <c r="AM1077" s="93">
        <f>IF('Net zero activities &amp; levers'!$C$14="Off",('Activity data'!BF15*EF!$H14)*kgtoGg,IF('Net zero activities &amp; levers'!$C$14="On",('Net zero Activity data'!BF15*EF!$H14)*kgtoGg,"ERROR"))</f>
        <v>6.2194412555818364</v>
      </c>
      <c r="AN1077" s="93">
        <f>IF('Net zero activities &amp; levers'!$C$14="Off",('Activity data'!BG15*EF!$H14)*kgtoGg,IF('Net zero activities &amp; levers'!$C$14="On",('Net zero Activity data'!BG15*EF!$H14)*kgtoGg,"ERROR"))</f>
        <v>6.307766252188495</v>
      </c>
      <c r="AO1077" s="93">
        <f>IF('Net zero activities &amp; levers'!$C$14="Off",('Activity data'!BH15*EF!$H14)*kgtoGg,IF('Net zero activities &amp; levers'!$C$14="On",('Net zero Activity data'!BH15*EF!$H14)*kgtoGg,"ERROR"))</f>
        <v>6.3974338322939595</v>
      </c>
      <c r="AP1077" s="93">
        <f>IF('Net zero activities &amp; levers'!$C$14="Off",('Activity data'!BI15*EF!$H14)*kgtoGg,IF('Net zero activities &amp; levers'!$C$14="On",('Net zero Activity data'!BI15*EF!$H14)*kgtoGg,"ERROR"))</f>
        <v>6.4903535752187125</v>
      </c>
      <c r="AQ1077" s="93">
        <f>IF('Net zero activities &amp; levers'!$C$14="Off",('Activity data'!BJ15*EF!$H14)*kgtoGg,IF('Net zero activities &amp; levers'!$C$14="On",('Net zero Activity data'!BJ15*EF!$H14)*kgtoGg,"ERROR"))</f>
        <v>6.5871606200362107</v>
      </c>
      <c r="AR1077" s="93">
        <f>IF('Net zero activities &amp; levers'!$C$14="Off",('Activity data'!BK15*EF!$H14)*kgtoGg,IF('Net zero activities &amp; levers'!$C$14="On",('Net zero Activity data'!BK15*EF!$H14)*kgtoGg,"ERROR"))</f>
        <v>6.68903218902632</v>
      </c>
      <c r="AS1077" s="93">
        <f>IF('Net zero activities &amp; levers'!$C$14="Off",('Activity data'!BL15*EF!$H14)*kgtoGg,IF('Net zero activities &amp; levers'!$C$14="On",('Net zero Activity data'!BL15*EF!$H14)*kgtoGg,"ERROR"))</f>
        <v>6.8017351840427605</v>
      </c>
      <c r="AT1077" s="93">
        <f>IF('Net zero activities &amp; levers'!$C$14="Off",('Activity data'!BM15*EF!$H14)*kgtoGg,IF('Net zero activities &amp; levers'!$C$14="On",('Net zero Activity data'!BM15*EF!$H14)*kgtoGg,"ERROR"))</f>
        <v>6.85860610660351</v>
      </c>
      <c r="AU1077" s="93">
        <f>IF('Net zero activities &amp; levers'!$C$14="Off",('Activity data'!BN15*EF!$H14)*kgtoGg,IF('Net zero activities &amp; levers'!$C$14="On",('Net zero Activity data'!BN15*EF!$H14)*kgtoGg,"ERROR"))</f>
        <v>6.9074844547049681</v>
      </c>
      <c r="AV1077" s="93">
        <f>IF('Net zero activities &amp; levers'!$C$14="Off",('Activity data'!BO15*EF!$H14)*kgtoGg,IF('Net zero activities &amp; levers'!$C$14="On",('Net zero Activity data'!BO15*EF!$H14)*kgtoGg,"ERROR"))</f>
        <v>6.9583121868742142</v>
      </c>
      <c r="AW1077" s="93">
        <f>IF('Net zero activities &amp; levers'!$C$14="Off",('Activity data'!BP15*EF!$H14)*kgtoGg,IF('Net zero activities &amp; levers'!$C$14="On",('Net zero Activity data'!BP15*EF!$H14)*kgtoGg,"ERROR"))</f>
        <v>7.0076128657995085</v>
      </c>
      <c r="AY1077" s="79"/>
    </row>
    <row r="1078" spans="1:51" x14ac:dyDescent="0.25">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5">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1.8300977880312244</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1.5128195936552193</v>
      </c>
      <c r="T1079" s="93">
        <f>IF('Net zero activities &amp; levers'!$C$14="Off",('Activity data'!AM17*EF!$H16)*kgtoGg,IF('Net zero activities &amp; levers'!$C$14="On",('Net zero Activity data'!AM17*EF!$H16)*kgtoGg,"ERROR"))</f>
        <v>1.5352610164525544</v>
      </c>
      <c r="U1079" s="93">
        <f>IF('Net zero activities &amp; levers'!$C$14="Off",('Activity data'!AN17*EF!$H16)*kgtoGg,IF('Net zero activities &amp; levers'!$C$14="On",('Net zero Activity data'!AN17*EF!$H16)*kgtoGg,"ERROR"))</f>
        <v>1.5434846686536063</v>
      </c>
      <c r="V1079" s="93">
        <f>IF('Net zero activities &amp; levers'!$C$14="Off",('Activity data'!AO17*EF!$H16)*kgtoGg,IF('Net zero activities &amp; levers'!$C$14="On",('Net zero Activity data'!AO17*EF!$H16)*kgtoGg,"ERROR"))</f>
        <v>1.5471028366184814</v>
      </c>
      <c r="W1079" s="93">
        <f>IF('Net zero activities &amp; levers'!$C$14="Off",('Activity data'!AP17*EF!$H16)*kgtoGg,IF('Net zero activities &amp; levers'!$C$14="On",('Net zero Activity data'!AP17*EF!$H16)*kgtoGg,"ERROR"))</f>
        <v>1.5535832373971232</v>
      </c>
      <c r="X1079" s="93">
        <f>IF('Net zero activities &amp; levers'!$C$14="Off",('Activity data'!AQ17*EF!$H16)*kgtoGg,IF('Net zero activities &amp; levers'!$C$14="On",('Net zero Activity data'!AQ17*EF!$H16)*kgtoGg,"ERROR"))</f>
        <v>1.5568584552116209</v>
      </c>
      <c r="Y1079" s="93">
        <f>IF('Net zero activities &amp; levers'!$C$14="Off",('Activity data'!AR17*EF!$H16)*kgtoGg,IF('Net zero activities &amp; levers'!$C$14="On",('Net zero Activity data'!AR17*EF!$H16)*kgtoGg,"ERROR"))</f>
        <v>1.5543203031401964</v>
      </c>
      <c r="Z1079" s="93">
        <f>IF('Net zero activities &amp; levers'!$C$14="Off",('Activity data'!AS17*EF!$H16)*kgtoGg,IF('Net zero activities &amp; levers'!$C$14="On",('Net zero Activity data'!AS17*EF!$H16)*kgtoGg,"ERROR"))</f>
        <v>1.5517629605676078</v>
      </c>
      <c r="AA1079" s="93">
        <f>IF('Net zero activities &amp; levers'!$C$14="Off",('Activity data'!AT17*EF!$H16)*kgtoGg,IF('Net zero activities &amp; levers'!$C$14="On",('Net zero Activity data'!AT17*EF!$H16)*kgtoGg,"ERROR"))</f>
        <v>1.5502733755592972</v>
      </c>
      <c r="AB1079" s="93">
        <f>IF('Net zero activities &amp; levers'!$C$14="Off",('Activity data'!AU17*EF!$H16)*kgtoGg,IF('Net zero activities &amp; levers'!$C$14="On",('Net zero Activity data'!AU17*EF!$H16)*kgtoGg,"ERROR"))</f>
        <v>1.5611227204151548</v>
      </c>
      <c r="AC1079" s="93">
        <f>IF('Net zero activities &amp; levers'!$C$14="Off",('Activity data'!AV17*EF!$H16)*kgtoGg,IF('Net zero activities &amp; levers'!$C$14="On",('Net zero Activity data'!AV17*EF!$H16)*kgtoGg,"ERROR"))</f>
        <v>1.5662213296531822</v>
      </c>
      <c r="AD1079" s="93">
        <f>IF('Net zero activities &amp; levers'!$C$14="Off",('Activity data'!AW17*EF!$H16)*kgtoGg,IF('Net zero activities &amp; levers'!$C$14="On",('Net zero Activity data'!AW17*EF!$H16)*kgtoGg,"ERROR"))</f>
        <v>1.5792100315820725</v>
      </c>
      <c r="AE1079" s="93">
        <f>IF('Net zero activities &amp; levers'!$C$14="Off",('Activity data'!AX17*EF!$H16)*kgtoGg,IF('Net zero activities &amp; levers'!$C$14="On",('Net zero Activity data'!AX17*EF!$H16)*kgtoGg,"ERROR"))</f>
        <v>1.5937061532018377</v>
      </c>
      <c r="AF1079" s="93">
        <f>IF('Net zero activities &amp; levers'!$C$14="Off",('Activity data'!AY17*EF!$H16)*kgtoGg,IF('Net zero activities &amp; levers'!$C$14="On",('Net zero Activity data'!AY17*EF!$H16)*kgtoGg,"ERROR"))</f>
        <v>1.6166540896150841</v>
      </c>
      <c r="AG1079" s="93">
        <f>IF('Net zero activities &amp; levers'!$C$14="Off",('Activity data'!AZ17*EF!$H16)*kgtoGg,IF('Net zero activities &amp; levers'!$C$14="On",('Net zero Activity data'!AZ17*EF!$H16)*kgtoGg,"ERROR"))</f>
        <v>1.6433256281808291</v>
      </c>
      <c r="AH1079" s="93">
        <f>IF('Net zero activities &amp; levers'!$C$14="Off",('Activity data'!BA17*EF!$H16)*kgtoGg,IF('Net zero activities &amp; levers'!$C$14="On",('Net zero Activity data'!BA17*EF!$H16)*kgtoGg,"ERROR"))</f>
        <v>1.656263047137543</v>
      </c>
      <c r="AI1079" s="93">
        <f>IF('Net zero activities &amp; levers'!$C$14="Off",('Activity data'!BB17*EF!$H16)*kgtoGg,IF('Net zero activities &amp; levers'!$C$14="On",('Net zero Activity data'!BB17*EF!$H16)*kgtoGg,"ERROR"))</f>
        <v>1.6687023432258052</v>
      </c>
      <c r="AJ1079" s="93">
        <f>IF('Net zero activities &amp; levers'!$C$14="Off",('Activity data'!BC17*EF!$H16)*kgtoGg,IF('Net zero activities &amp; levers'!$C$14="On",('Net zero Activity data'!BC17*EF!$H16)*kgtoGg,"ERROR"))</f>
        <v>1.68518294381154</v>
      </c>
      <c r="AK1079" s="93">
        <f>IF('Net zero activities &amp; levers'!$C$14="Off",('Activity data'!BD17*EF!$H16)*kgtoGg,IF('Net zero activities &amp; levers'!$C$14="On",('Net zero Activity data'!BD17*EF!$H16)*kgtoGg,"ERROR"))</f>
        <v>1.700726379992157</v>
      </c>
      <c r="AL1079" s="93">
        <f>IF('Net zero activities &amp; levers'!$C$14="Off",('Activity data'!BE17*EF!$H16)*kgtoGg,IF('Net zero activities &amp; levers'!$C$14="On",('Net zero Activity data'!BE17*EF!$H16)*kgtoGg,"ERROR"))</f>
        <v>1.7204782413845718</v>
      </c>
      <c r="AM1079" s="93">
        <f>IF('Net zero activities &amp; levers'!$C$14="Off",('Activity data'!BF17*EF!$H16)*kgtoGg,IF('Net zero activities &amp; levers'!$C$14="On",('Net zero Activity data'!BF17*EF!$H16)*kgtoGg,"ERROR"))</f>
        <v>1.7380422178102748</v>
      </c>
      <c r="AN1079" s="93">
        <f>IF('Net zero activities &amp; levers'!$C$14="Off",('Activity data'!BG17*EF!$H16)*kgtoGg,IF('Net zero activities &amp; levers'!$C$14="On",('Net zero Activity data'!BG17*EF!$H16)*kgtoGg,"ERROR"))</f>
        <v>1.7624468589343649</v>
      </c>
      <c r="AO1079" s="93">
        <f>IF('Net zero activities &amp; levers'!$C$14="Off",('Activity data'!BH17*EF!$H16)*kgtoGg,IF('Net zero activities &amp; levers'!$C$14="On",('Net zero Activity data'!BH17*EF!$H16)*kgtoGg,"ERROR"))</f>
        <v>1.7865245826546603</v>
      </c>
      <c r="AP1079" s="93">
        <f>IF('Net zero activities &amp; levers'!$C$14="Off",('Activity data'!BI17*EF!$H16)*kgtoGg,IF('Net zero activities &amp; levers'!$C$14="On",('Net zero Activity data'!BI17*EF!$H16)*kgtoGg,"ERROR"))</f>
        <v>1.8111496122526178</v>
      </c>
      <c r="AQ1079" s="93">
        <f>IF('Net zero activities &amp; levers'!$C$14="Off",('Activity data'!BJ17*EF!$H16)*kgtoGg,IF('Net zero activities &amp; levers'!$C$14="On",('Net zero Activity data'!BJ17*EF!$H16)*kgtoGg,"ERROR"))</f>
        <v>1.836555615306166</v>
      </c>
      <c r="AR1079" s="93">
        <f>IF('Net zero activities &amp; levers'!$C$14="Off",('Activity data'!BK17*EF!$H16)*kgtoGg,IF('Net zero activities &amp; levers'!$C$14="On",('Net zero Activity data'!BK17*EF!$H16)*kgtoGg,"ERROR"))</f>
        <v>1.8632157461195429</v>
      </c>
      <c r="AS1079" s="93">
        <f>IF('Net zero activities &amp; levers'!$C$14="Off",('Activity data'!BL17*EF!$H16)*kgtoGg,IF('Net zero activities &amp; levers'!$C$14="On",('Net zero Activity data'!BL17*EF!$H16)*kgtoGg,"ERROR"))</f>
        <v>1.8937319554191192</v>
      </c>
      <c r="AT1079" s="93">
        <f>IF('Net zero activities &amp; levers'!$C$14="Off",('Activity data'!BM17*EF!$H16)*kgtoGg,IF('Net zero activities &amp; levers'!$C$14="On",('Net zero Activity data'!BM17*EF!$H16)*kgtoGg,"ERROR"))</f>
        <v>1.8975352736813955</v>
      </c>
      <c r="AU1079" s="93">
        <f>IF('Net zero activities &amp; levers'!$C$14="Off",('Activity data'!BN17*EF!$H16)*kgtoGg,IF('Net zero activities &amp; levers'!$C$14="On",('Net zero Activity data'!BN17*EF!$H16)*kgtoGg,"ERROR"))</f>
        <v>1.8970542012830474</v>
      </c>
      <c r="AV1079" s="93">
        <f>IF('Net zero activities &amp; levers'!$C$14="Off",('Activity data'!BO17*EF!$H16)*kgtoGg,IF('Net zero activities &amp; levers'!$C$14="On",('Net zero Activity data'!BO17*EF!$H16)*kgtoGg,"ERROR"))</f>
        <v>1.8968343317409928</v>
      </c>
      <c r="AW1079" s="93">
        <f>IF('Net zero activities &amp; levers'!$C$14="Off",('Activity data'!BP17*EF!$H16)*kgtoGg,IF('Net zero activities &amp; levers'!$C$14="On",('Net zero Activity data'!BP17*EF!$H16)*kgtoGg,"ERROR"))</f>
        <v>1.8953089354639328</v>
      </c>
      <c r="AY1079" s="79"/>
    </row>
    <row r="1080" spans="1:51" x14ac:dyDescent="0.25">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0.23510145332951488</v>
      </c>
      <c r="S1080" s="93">
        <f>IF('Net zero activities &amp; levers'!$C$14="Off",('Activity data'!AL18*EF!$H17)*kgtoGg,IF('Net zero activities &amp; levers'!$C$14="On",('Net zero Activity data'!AL18*EF!$H17)*kgtoGg,"ERROR"))</f>
        <v>0.20961874073021136</v>
      </c>
      <c r="T1080" s="93">
        <f>IF('Net zero activities &amp; levers'!$C$14="Off",('Activity data'!AM18*EF!$H17)*kgtoGg,IF('Net zero activities &amp; levers'!$C$14="On",('Net zero Activity data'!AM18*EF!$H17)*kgtoGg,"ERROR"))</f>
        <v>0.21272826073292742</v>
      </c>
      <c r="U1080" s="93">
        <f>IF('Net zero activities &amp; levers'!$C$14="Off",('Activity data'!AN18*EF!$H17)*kgtoGg,IF('Net zero activities &amp; levers'!$C$14="On",('Net zero Activity data'!AN18*EF!$H17)*kgtoGg,"ERROR"))</f>
        <v>0.21386774334263015</v>
      </c>
      <c r="V1080" s="93">
        <f>IF('Net zero activities &amp; levers'!$C$14="Off",('Activity data'!AO18*EF!$H17)*kgtoGg,IF('Net zero activities &amp; levers'!$C$14="On",('Net zero Activity data'!AO18*EF!$H17)*kgtoGg,"ERROR"))</f>
        <v>0.21436908257417397</v>
      </c>
      <c r="W1080" s="93">
        <f>IF('Net zero activities &amp; levers'!$C$14="Off",('Activity data'!AP18*EF!$H17)*kgtoGg,IF('Net zero activities &amp; levers'!$C$14="On",('Net zero Activity data'!AP18*EF!$H17)*kgtoGg,"ERROR"))</f>
        <v>0.21526701743457846</v>
      </c>
      <c r="X1080" s="93">
        <f>IF('Net zero activities &amp; levers'!$C$14="Off",('Activity data'!AQ18*EF!$H17)*kgtoGg,IF('Net zero activities &amp; levers'!$C$14="On",('Net zero Activity data'!AQ18*EF!$H17)*kgtoGg,"ERROR"))</f>
        <v>0.21572083693610497</v>
      </c>
      <c r="Y1080" s="93">
        <f>IF('Net zero activities &amp; levers'!$C$14="Off",('Activity data'!AR18*EF!$H17)*kgtoGg,IF('Net zero activities &amp; levers'!$C$14="On",('Net zero Activity data'!AR18*EF!$H17)*kgtoGg,"ERROR"))</f>
        <v>0.2153691464614276</v>
      </c>
      <c r="Z1080" s="93">
        <f>IF('Net zero activities &amp; levers'!$C$14="Off",('Activity data'!AS18*EF!$H17)*kgtoGg,IF('Net zero activities &amp; levers'!$C$14="On",('Net zero Activity data'!AS18*EF!$H17)*kgtoGg,"ERROR"))</f>
        <v>0.21501479691973072</v>
      </c>
      <c r="AA1080" s="93">
        <f>IF('Net zero activities &amp; levers'!$C$14="Off",('Activity data'!AT18*EF!$H17)*kgtoGg,IF('Net zero activities &amp; levers'!$C$14="On",('Net zero Activity data'!AT18*EF!$H17)*kgtoGg,"ERROR"))</f>
        <v>0.21480839760089446</v>
      </c>
      <c r="AB1080" s="93">
        <f>IF('Net zero activities &amp; levers'!$C$14="Off",('Activity data'!AU18*EF!$H17)*kgtoGg,IF('Net zero activities &amp; levers'!$C$14="On",('Net zero Activity data'!AU18*EF!$H17)*kgtoGg,"ERROR"))</f>
        <v>0.21631170045073245</v>
      </c>
      <c r="AC1080" s="93">
        <f>IF('Net zero activities &amp; levers'!$C$14="Off",('Activity data'!AV18*EF!$H17)*kgtoGg,IF('Net zero activities &amp; levers'!$C$14="On",('Net zero Activity data'!AV18*EF!$H17)*kgtoGg,"ERROR"))</f>
        <v>0.21701817203031348</v>
      </c>
      <c r="AD1080" s="93">
        <f>IF('Net zero activities &amp; levers'!$C$14="Off",('Activity data'!AW18*EF!$H17)*kgtoGg,IF('Net zero activities &amp; levers'!$C$14="On",('Net zero Activity data'!AW18*EF!$H17)*kgtoGg,"ERROR"))</f>
        <v>0.21881790767194123</v>
      </c>
      <c r="AE1080" s="93">
        <f>IF('Net zero activities &amp; levers'!$C$14="Off",('Activity data'!AX18*EF!$H17)*kgtoGg,IF('Net zero activities &amp; levers'!$C$14="On",('Net zero Activity data'!AX18*EF!$H17)*kgtoGg,"ERROR"))</f>
        <v>0.2208265138349968</v>
      </c>
      <c r="AF1080" s="93">
        <f>IF('Net zero activities &amp; levers'!$C$14="Off",('Activity data'!AY18*EF!$H17)*kgtoGg,IF('Net zero activities &amp; levers'!$C$14="On",('Net zero Activity data'!AY18*EF!$H17)*kgtoGg,"ERROR"))</f>
        <v>0.22400621718725125</v>
      </c>
      <c r="AG1080" s="93">
        <f>IF('Net zero activities &amp; levers'!$C$14="Off",('Activity data'!AZ18*EF!$H17)*kgtoGg,IF('Net zero activities &amp; levers'!$C$14="On",('Net zero Activity data'!AZ18*EF!$H17)*kgtoGg,"ERROR"))</f>
        <v>0.22770186890338234</v>
      </c>
      <c r="AH1080" s="93">
        <f>IF('Net zero activities &amp; levers'!$C$14="Off",('Activity data'!BA18*EF!$H17)*kgtoGg,IF('Net zero activities &amp; levers'!$C$14="On",('Net zero Activity data'!BA18*EF!$H17)*kgtoGg,"ERROR"))</f>
        <v>0.2294944986930674</v>
      </c>
      <c r="AI1080" s="93">
        <f>IF('Net zero activities &amp; levers'!$C$14="Off",('Activity data'!BB18*EF!$H17)*kgtoGg,IF('Net zero activities &amp; levers'!$C$14="On",('Net zero Activity data'!BB18*EF!$H17)*kgtoGg,"ERROR"))</f>
        <v>0.23121810776881424</v>
      </c>
      <c r="AJ1080" s="93">
        <f>IF('Net zero activities &amp; levers'!$C$14="Off",('Activity data'!BC18*EF!$H17)*kgtoGg,IF('Net zero activities &amp; levers'!$C$14="On",('Net zero Activity data'!BC18*EF!$H17)*kgtoGg,"ERROR"))</f>
        <v>0.23350168656151898</v>
      </c>
      <c r="AK1080" s="93">
        <f>IF('Net zero activities &amp; levers'!$C$14="Off",('Activity data'!BD18*EF!$H17)*kgtoGg,IF('Net zero activities &amp; levers'!$C$14="On",('Net zero Activity data'!BD18*EF!$H17)*kgtoGg,"ERROR"))</f>
        <v>0.23565541033166734</v>
      </c>
      <c r="AL1080" s="93">
        <f>IF('Net zero activities &amp; levers'!$C$14="Off",('Activity data'!BE18*EF!$H17)*kgtoGg,IF('Net zero activities &amp; levers'!$C$14="On",('Net zero Activity data'!BE18*EF!$H17)*kgtoGg,"ERROR"))</f>
        <v>0.23839226033646654</v>
      </c>
      <c r="AM1080" s="93">
        <f>IF('Net zero activities &amp; levers'!$C$14="Off",('Activity data'!BF18*EF!$H17)*kgtoGg,IF('Net zero activities &amp; levers'!$C$14="On",('Net zero Activity data'!BF18*EF!$H17)*kgtoGg,"ERROR"))</f>
        <v>0.24082595344568603</v>
      </c>
      <c r="AN1080" s="93">
        <f>IF('Net zero activities &amp; levers'!$C$14="Off",('Activity data'!BG18*EF!$H17)*kgtoGg,IF('Net zero activities &amp; levers'!$C$14="On",('Net zero Activity data'!BG18*EF!$H17)*kgtoGg,"ERROR"))</f>
        <v>0.24420750016934012</v>
      </c>
      <c r="AO1080" s="93">
        <f>IF('Net zero activities &amp; levers'!$C$14="Off",('Activity data'!BH18*EF!$H17)*kgtoGg,IF('Net zero activities &amp; levers'!$C$14="On",('Net zero Activity data'!BH18*EF!$H17)*kgtoGg,"ERROR"))</f>
        <v>0.2475437486863914</v>
      </c>
      <c r="AP1080" s="93">
        <f>IF('Net zero activities &amp; levers'!$C$14="Off",('Activity data'!BI18*EF!$H17)*kgtoGg,IF('Net zero activities &amp; levers'!$C$14="On",('Net zero Activity data'!BI18*EF!$H17)*kgtoGg,"ERROR"))</f>
        <v>0.25095583279504319</v>
      </c>
      <c r="AQ1080" s="93">
        <f>IF('Net zero activities &amp; levers'!$C$14="Off",('Activity data'!BJ18*EF!$H17)*kgtoGg,IF('Net zero activities &amp; levers'!$C$14="On",('Net zero Activity data'!BJ18*EF!$H17)*kgtoGg,"ERROR"))</f>
        <v>0.25447612985452611</v>
      </c>
      <c r="AR1080" s="93">
        <f>IF('Net zero activities &amp; levers'!$C$14="Off",('Activity data'!BK18*EF!$H17)*kgtoGg,IF('Net zero activities &amp; levers'!$C$14="On",('Net zero Activity data'!BK18*EF!$H17)*kgtoGg,"ERROR"))</f>
        <v>0.25817020089395532</v>
      </c>
      <c r="AS1080" s="93">
        <f>IF('Net zero activities &amp; levers'!$C$14="Off",('Activity data'!BL18*EF!$H17)*kgtoGg,IF('Net zero activities &amp; levers'!$C$14="On",('Net zero Activity data'!BL18*EF!$H17)*kgtoGg,"ERROR"))</f>
        <v>0.26239857643328912</v>
      </c>
      <c r="AT1080" s="93">
        <f>IF('Net zero activities &amp; levers'!$C$14="Off",('Activity data'!BM18*EF!$H17)*kgtoGg,IF('Net zero activities &amp; levers'!$C$14="On",('Net zero Activity data'!BM18*EF!$H17)*kgtoGg,"ERROR"))</f>
        <v>0.26292557039084913</v>
      </c>
      <c r="AU1080" s="93">
        <f>IF('Net zero activities &amp; levers'!$C$14="Off",('Activity data'!BN18*EF!$H17)*kgtoGg,IF('Net zero activities &amp; levers'!$C$14="On",('Net zero Activity data'!BN18*EF!$H17)*kgtoGg,"ERROR"))</f>
        <v>0.26285891221774987</v>
      </c>
      <c r="AV1080" s="93">
        <f>IF('Net zero activities &amp; levers'!$C$14="Off",('Activity data'!BO18*EF!$H17)*kgtoGg,IF('Net zero activities &amp; levers'!$C$14="On",('Net zero Activity data'!BO18*EF!$H17)*kgtoGg,"ERROR"))</f>
        <v>0.26282844673678718</v>
      </c>
      <c r="AW1080" s="93">
        <f>IF('Net zero activities &amp; levers'!$C$14="Off",('Activity data'!BP18*EF!$H17)*kgtoGg,IF('Net zero activities &amp; levers'!$C$14="On",('Net zero Activity data'!BP18*EF!$H17)*kgtoGg,"ERROR"))</f>
        <v>0.26261708535037148</v>
      </c>
      <c r="AY1080" s="79"/>
    </row>
    <row r="1081" spans="1:51" x14ac:dyDescent="0.25">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7.3720632988313213</v>
      </c>
      <c r="T1081" s="93">
        <f>IF('Net zero activities &amp; levers'!$C$14="Off",('Activity data'!AM5*EF!$H18)*kgtoGg,IF('Net zero activities &amp; levers'!$C$14="On",('Net zero Activity data'!AM5*EF!$H18)*kgtoGg,"ERROR"))</f>
        <v>7.4700149336407531</v>
      </c>
      <c r="U1081" s="93">
        <f>IF('Net zero activities &amp; levers'!$C$14="Off",('Activity data'!AN5*EF!$H18)*kgtoGg,IF('Net zero activities &amp; levers'!$C$14="On",('Net zero Activity data'!AN5*EF!$H18)*kgtoGg,"ERROR"))</f>
        <v>7.5500016621929005</v>
      </c>
      <c r="V1081" s="93">
        <f>IF('Net zero activities &amp; levers'!$C$14="Off",('Activity data'!AO5*EF!$H18)*kgtoGg,IF('Net zero activities &amp; levers'!$C$14="On",('Net zero Activity data'!AO5*EF!$H18)*kgtoGg,"ERROR"))</f>
        <v>7.6246540646546075</v>
      </c>
      <c r="W1081" s="93">
        <f>IF('Net zero activities &amp; levers'!$C$14="Off",('Activity data'!AP5*EF!$H18)*kgtoGg,IF('Net zero activities &amp; levers'!$C$14="On",('Net zero Activity data'!AP5*EF!$H18)*kgtoGg,"ERROR"))</f>
        <v>7.7056666355218217</v>
      </c>
      <c r="X1081" s="93">
        <f>IF('Net zero activities &amp; levers'!$C$14="Off",('Activity data'!AQ5*EF!$H18)*kgtoGg,IF('Net zero activities &amp; levers'!$C$14="On",('Net zero Activity data'!AQ5*EF!$H18)*kgtoGg,"ERROR"))</f>
        <v>7.7834158588563369</v>
      </c>
      <c r="Y1081" s="93">
        <f>IF('Net zero activities &amp; levers'!$C$14="Off",('Activity data'!AR5*EF!$H18)*kgtoGg,IF('Net zero activities &amp; levers'!$C$14="On",('Net zero Activity data'!AR5*EF!$H18)*kgtoGg,"ERROR"))</f>
        <v>7.8499237027056017</v>
      </c>
      <c r="Z1081" s="93">
        <f>IF('Net zero activities &amp; levers'!$C$14="Off",('Activity data'!AS5*EF!$H18)*kgtoGg,IF('Net zero activities &amp; levers'!$C$14="On",('Net zero Activity data'!AS5*EF!$H18)*kgtoGg,"ERROR"))</f>
        <v>7.9143170621946428</v>
      </c>
      <c r="AA1081" s="93">
        <f>IF('Net zero activities &amp; levers'!$C$14="Off",('Activity data'!AT5*EF!$H18)*kgtoGg,IF('Net zero activities &amp; levers'!$C$14="On",('Net zero Activity data'!AT5*EF!$H18)*kgtoGg,"ERROR"))</f>
        <v>7.9783378137510308</v>
      </c>
      <c r="AB1081" s="93">
        <f>IF('Net zero activities &amp; levers'!$C$14="Off",('Activity data'!AU5*EF!$H18)*kgtoGg,IF('Net zero activities &amp; levers'!$C$14="On",('Net zero Activity data'!AU5*EF!$H18)*kgtoGg,"ERROR"))</f>
        <v>8.0614598466975114</v>
      </c>
      <c r="AC1081" s="93">
        <f>IF('Net zero activities &amp; levers'!$C$14="Off",('Activity data'!AV5*EF!$H18)*kgtoGg,IF('Net zero activities &amp; levers'!$C$14="On",('Net zero Activity data'!AV5*EF!$H18)*kgtoGg,"ERROR"))</f>
        <v>8.1328411982544679</v>
      </c>
      <c r="AD1081" s="93">
        <f>IF('Net zero activities &amp; levers'!$C$14="Off",('Activity data'!AW5*EF!$H18)*kgtoGg,IF('Net zero activities &amp; levers'!$C$14="On",('Net zero Activity data'!AW5*EF!$H18)*kgtoGg,"ERROR"))</f>
        <v>8.2185593701392197</v>
      </c>
      <c r="AE1081" s="93">
        <f>IF('Net zero activities &amp; levers'!$C$14="Off",('Activity data'!AX5*EF!$H18)*kgtoGg,IF('Net zero activities &amp; levers'!$C$14="On",('Net zero Activity data'!AX5*EF!$H18)*kgtoGg,"ERROR"))</f>
        <v>8.3076906091994029</v>
      </c>
      <c r="AF1081" s="93">
        <f>IF('Net zero activities &amp; levers'!$C$14="Off",('Activity data'!AY5*EF!$H18)*kgtoGg,IF('Net zero activities &amp; levers'!$C$14="On",('Net zero Activity data'!AY5*EF!$H18)*kgtoGg,"ERROR"))</f>
        <v>8.4131296544571725</v>
      </c>
      <c r="AG1081" s="93">
        <f>IF('Net zero activities &amp; levers'!$C$14="Off",('Activity data'!AZ5*EF!$H18)*kgtoGg,IF('Net zero activities &amp; levers'!$C$14="On",('Net zero Activity data'!AZ5*EF!$H18)*kgtoGg,"ERROR"))</f>
        <v>8.5267592738026519</v>
      </c>
      <c r="AH1081" s="93">
        <f>IF('Net zero activities &amp; levers'!$C$14="Off",('Activity data'!BA5*EF!$H18)*kgtoGg,IF('Net zero activities &amp; levers'!$C$14="On",('Net zero Activity data'!BA5*EF!$H18)*kgtoGg,"ERROR"))</f>
        <v>8.6157786686902096</v>
      </c>
      <c r="AI1081" s="93">
        <f>IF('Net zero activities &amp; levers'!$C$14="Off",('Activity data'!BB5*EF!$H18)*kgtoGg,IF('Net zero activities &amp; levers'!$C$14="On",('Net zero Activity data'!BB5*EF!$H18)*kgtoGg,"ERROR"))</f>
        <v>8.7047800365510639</v>
      </c>
      <c r="AJ1081" s="93">
        <f>IF('Net zero activities &amp; levers'!$C$14="Off",('Activity data'!BC5*EF!$H18)*kgtoGg,IF('Net zero activities &amp; levers'!$C$14="On",('Net zero Activity data'!BC5*EF!$H18)*kgtoGg,"ERROR"))</f>
        <v>8.8026073254600501</v>
      </c>
      <c r="AK1081" s="93">
        <f>IF('Net zero activities &amp; levers'!$C$14="Off",('Activity data'!BD5*EF!$H18)*kgtoGg,IF('Net zero activities &amp; levers'!$C$14="On",('Net zero Activity data'!BD5*EF!$H18)*kgtoGg,"ERROR"))</f>
        <v>8.8997425751036214</v>
      </c>
      <c r="AL1081" s="93">
        <f>IF('Net zero activities &amp; levers'!$C$14="Off",('Activity data'!BE5*EF!$H18)*kgtoGg,IF('Net zero activities &amp; levers'!$C$14="On",('Net zero Activity data'!BE5*EF!$H18)*kgtoGg,"ERROR"))</f>
        <v>9.0064959062156582</v>
      </c>
      <c r="AM1081" s="93">
        <f>IF('Net zero activities &amp; levers'!$C$14="Off",('Activity data'!BF5*EF!$H18)*kgtoGg,IF('Net zero activities &amp; levers'!$C$14="On",('Net zero Activity data'!BF5*EF!$H18)*kgtoGg,"ERROR"))</f>
        <v>9.1101750253732341</v>
      </c>
      <c r="AN1081" s="93">
        <f>IF('Net zero activities &amp; levers'!$C$14="Off",('Activity data'!BG5*EF!$H18)*kgtoGg,IF('Net zero activities &amp; levers'!$C$14="On",('Net zero Activity data'!BG5*EF!$H18)*kgtoGg,"ERROR"))</f>
        <v>9.2294556083456527</v>
      </c>
      <c r="AO1081" s="93">
        <f>IF('Net zero activities &amp; levers'!$C$14="Off",('Activity data'!BH5*EF!$H18)*kgtoGg,IF('Net zero activities &amp; levers'!$C$14="On",('Net zero Activity data'!BH5*EF!$H18)*kgtoGg,"ERROR"))</f>
        <v>9.3498856739108849</v>
      </c>
      <c r="AP1081" s="93">
        <f>IF('Net zero activities &amp; levers'!$C$14="Off",('Activity data'!BI5*EF!$H18)*kgtoGg,IF('Net zero activities &amp; levers'!$C$14="On",('Net zero Activity data'!BI5*EF!$H18)*kgtoGg,"ERROR"))</f>
        <v>9.4733484016085328</v>
      </c>
      <c r="AQ1081" s="93">
        <f>IF('Net zero activities &amp; levers'!$C$14="Off",('Activity data'!BJ5*EF!$H18)*kgtoGg,IF('Net zero activities &amp; levers'!$C$14="On",('Net zero Activity data'!BJ5*EF!$H18)*kgtoGg,"ERROR"))</f>
        <v>9.6004502945639025</v>
      </c>
      <c r="AR1081" s="93">
        <f>IF('Net zero activities &amp; levers'!$C$14="Off",('Activity data'!BK5*EF!$H18)*kgtoGg,IF('Net zero activities &amp; levers'!$C$14="On",('Net zero Activity data'!BK5*EF!$H18)*kgtoGg,"ERROR"))</f>
        <v>9.7323636235236393</v>
      </c>
      <c r="AS1081" s="93">
        <f>IF('Net zero activities &amp; levers'!$C$14="Off",('Activity data'!BL5*EF!$H18)*kgtoGg,IF('Net zero activities &amp; levers'!$C$14="On",('Net zero Activity data'!BL5*EF!$H18)*kgtoGg,"ERROR"))</f>
        <v>9.8751923446656313</v>
      </c>
      <c r="AT1081" s="93">
        <f>IF('Net zero activities &amp; levers'!$C$14="Off",('Activity data'!BM5*EF!$H18)*kgtoGg,IF('Net zero activities &amp; levers'!$C$14="On",('Net zero Activity data'!BM5*EF!$H18)*kgtoGg,"ERROR"))</f>
        <v>9.9597658738661945</v>
      </c>
      <c r="AU1081" s="93">
        <f>IF('Net zero activities &amp; levers'!$C$14="Off",('Activity data'!BN5*EF!$H18)*kgtoGg,IF('Net zero activities &amp; levers'!$C$14="On",('Net zero Activity data'!BN5*EF!$H18)*kgtoGg,"ERROR"))</f>
        <v>10.035226260107457</v>
      </c>
      <c r="AV1081" s="93">
        <f>IF('Net zero activities &amp; levers'!$C$14="Off",('Activity data'!BO5*EF!$H18)*kgtoGg,IF('Net zero activities &amp; levers'!$C$14="On",('Net zero Activity data'!BO5*EF!$H18)*kgtoGg,"ERROR"))</f>
        <v>10.111819819002775</v>
      </c>
      <c r="AW1081" s="93">
        <f>IF('Net zero activities &amp; levers'!$C$14="Off",('Activity data'!BP5*EF!$H18)*kgtoGg,IF('Net zero activities &amp; levers'!$C$14="On",('Net zero Activity data'!BP5*EF!$H18)*kgtoGg,"ERROR"))</f>
        <v>10.185862550796148</v>
      </c>
      <c r="AY1081" s="79"/>
    </row>
    <row r="1082" spans="1:51" x14ac:dyDescent="0.25">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2.1003559749103751</v>
      </c>
      <c r="T1082" s="93">
        <f>IF('Net zero activities &amp; levers'!$C$14="Off",('Activity data'!AM6*EF!$H19)*kgtoGg,IF('Net zero activities &amp; levers'!$C$14="On",('Net zero Activity data'!AM6*EF!$H19)*kgtoGg,"ERROR"))</f>
        <v>2.1282631283197668</v>
      </c>
      <c r="U1082" s="93">
        <f>IF('Net zero activities &amp; levers'!$C$14="Off",('Activity data'!AN6*EF!$H19)*kgtoGg,IF('Net zero activities &amp; levers'!$C$14="On",('Net zero Activity data'!AN6*EF!$H19)*kgtoGg,"ERROR"))</f>
        <v>2.1510519455637347</v>
      </c>
      <c r="V1082" s="93">
        <f>IF('Net zero activities &amp; levers'!$C$14="Off",('Activity data'!AO6*EF!$H19)*kgtoGg,IF('Net zero activities &amp; levers'!$C$14="On",('Net zero Activity data'!AO6*EF!$H19)*kgtoGg,"ERROR"))</f>
        <v>2.1723209734051974</v>
      </c>
      <c r="W1082" s="93">
        <f>IF('Net zero activities &amp; levers'!$C$14="Off",('Activity data'!AP6*EF!$H19)*kgtoGg,IF('Net zero activities &amp; levers'!$C$14="On",('Net zero Activity data'!AP6*EF!$H19)*kgtoGg,"ERROR"))</f>
        <v>2.1954020607977558</v>
      </c>
      <c r="X1082" s="93">
        <f>IF('Net zero activities &amp; levers'!$C$14="Off",('Activity data'!AQ6*EF!$H19)*kgtoGg,IF('Net zero activities &amp; levers'!$C$14="On",('Net zero Activity data'!AQ6*EF!$H19)*kgtoGg,"ERROR"))</f>
        <v>2.2175533960692775</v>
      </c>
      <c r="Y1082" s="93">
        <f>IF('Net zero activities &amp; levers'!$C$14="Off",('Activity data'!AR6*EF!$H19)*kgtoGg,IF('Net zero activities &amp; levers'!$C$14="On",('Net zero Activity data'!AR6*EF!$H19)*kgtoGg,"ERROR"))</f>
        <v>2.236501978242921</v>
      </c>
      <c r="Z1082" s="93">
        <f>IF('Net zero activities &amp; levers'!$C$14="Off",('Activity data'!AS6*EF!$H19)*kgtoGg,IF('Net zero activities &amp; levers'!$C$14="On",('Net zero Activity data'!AS6*EF!$H19)*kgtoGg,"ERROR"))</f>
        <v>2.2548481280065564</v>
      </c>
      <c r="AA1082" s="93">
        <f>IF('Net zero activities &amp; levers'!$C$14="Off",('Activity data'!AT6*EF!$H19)*kgtoGg,IF('Net zero activities &amp; levers'!$C$14="On",('Net zero Activity data'!AT6*EF!$H19)*kgtoGg,"ERROR"))</f>
        <v>2.2730881189831709</v>
      </c>
      <c r="AB1082" s="93">
        <f>IF('Net zero activities &amp; levers'!$C$14="Off",('Activity data'!AU6*EF!$H19)*kgtoGg,IF('Net zero activities &amp; levers'!$C$14="On",('Net zero Activity data'!AU6*EF!$H19)*kgtoGg,"ERROR"))</f>
        <v>2.2967702079003285</v>
      </c>
      <c r="AC1082" s="93">
        <f>IF('Net zero activities &amp; levers'!$C$14="Off",('Activity data'!AV6*EF!$H19)*kgtoGg,IF('Net zero activities &amp; levers'!$C$14="On",('Net zero Activity data'!AV6*EF!$H19)*kgtoGg,"ERROR"))</f>
        <v>2.3171072888724353</v>
      </c>
      <c r="AD1082" s="93">
        <f>IF('Net zero activities &amp; levers'!$C$14="Off",('Activity data'!AW6*EF!$H19)*kgtoGg,IF('Net zero activities &amp; levers'!$C$14="On",('Net zero Activity data'!AW6*EF!$H19)*kgtoGg,"ERROR"))</f>
        <v>2.3415290371915356</v>
      </c>
      <c r="AE1082" s="93">
        <f>IF('Net zero activities &amp; levers'!$C$14="Off",('Activity data'!AX6*EF!$H19)*kgtoGg,IF('Net zero activities &amp; levers'!$C$14="On",('Net zero Activity data'!AX6*EF!$H19)*kgtoGg,"ERROR"))</f>
        <v>2.3669231938777511</v>
      </c>
      <c r="AF1082" s="93">
        <f>IF('Net zero activities &amp; levers'!$C$14="Off",('Activity data'!AY6*EF!$H19)*kgtoGg,IF('Net zero activities &amp; levers'!$C$14="On",('Net zero Activity data'!AY6*EF!$H19)*kgtoGg,"ERROR"))</f>
        <v>2.3969635665277131</v>
      </c>
      <c r="AG1082" s="93">
        <f>IF('Net zero activities &amp; levers'!$C$14="Off",('Activity data'!AZ6*EF!$H19)*kgtoGg,IF('Net zero activities &amp; levers'!$C$14="On",('Net zero Activity data'!AZ6*EF!$H19)*kgtoGg,"ERROR"))</f>
        <v>2.4293374949985802</v>
      </c>
      <c r="AH1082" s="93">
        <f>IF('Net zero activities &amp; levers'!$C$14="Off",('Activity data'!BA6*EF!$H19)*kgtoGg,IF('Net zero activities &amp; levers'!$C$14="On",('Net zero Activity data'!BA6*EF!$H19)*kgtoGg,"ERROR"))</f>
        <v>2.4546997864434497</v>
      </c>
      <c r="AI1082" s="93">
        <f>IF('Net zero activities &amp; levers'!$C$14="Off",('Activity data'!BB6*EF!$H19)*kgtoGg,IF('Net zero activities &amp; levers'!$C$14="On",('Net zero Activity data'!BB6*EF!$H19)*kgtoGg,"ERROR"))</f>
        <v>2.4800569418535745</v>
      </c>
      <c r="AJ1082" s="93">
        <f>IF('Net zero activities &amp; levers'!$C$14="Off",('Activity data'!BC6*EF!$H19)*kgtoGg,IF('Net zero activities &amp; levers'!$C$14="On",('Net zero Activity data'!BC6*EF!$H19)*kgtoGg,"ERROR"))</f>
        <v>2.5079286681858544</v>
      </c>
      <c r="AK1082" s="93">
        <f>IF('Net zero activities &amp; levers'!$C$14="Off",('Activity data'!BD6*EF!$H19)*kgtoGg,IF('Net zero activities &amp; levers'!$C$14="On",('Net zero Activity data'!BD6*EF!$H19)*kgtoGg,"ERROR"))</f>
        <v>2.5356032273551481</v>
      </c>
      <c r="AL1082" s="93">
        <f>IF('Net zero activities &amp; levers'!$C$14="Off",('Activity data'!BE6*EF!$H19)*kgtoGg,IF('Net zero activities &amp; levers'!$C$14="On",('Net zero Activity data'!BE6*EF!$H19)*kgtoGg,"ERROR"))</f>
        <v>2.5660180498754999</v>
      </c>
      <c r="AM1082" s="93">
        <f>IF('Net zero activities &amp; levers'!$C$14="Off",('Activity data'!BF6*EF!$H19)*kgtoGg,IF('Net zero activities &amp; levers'!$C$14="On",('Net zero Activity data'!BF6*EF!$H19)*kgtoGg,"ERROR"))</f>
        <v>2.5955570064157376</v>
      </c>
      <c r="AN1082" s="93">
        <f>IF('Net zero activities &amp; levers'!$C$14="Off",('Activity data'!BG6*EF!$H19)*kgtoGg,IF('Net zero activities &amp; levers'!$C$14="On",('Net zero Activity data'!BG6*EF!$H19)*kgtoGg,"ERROR"))</f>
        <v>2.6295409366916251</v>
      </c>
      <c r="AO1082" s="93">
        <f>IF('Net zero activities &amp; levers'!$C$14="Off",('Activity data'!BH6*EF!$H19)*kgtoGg,IF('Net zero activities &amp; levers'!$C$14="On",('Net zero Activity data'!BH6*EF!$H19)*kgtoGg,"ERROR"))</f>
        <v>2.6638523631560296</v>
      </c>
      <c r="AP1082" s="93">
        <f>IF('Net zero activities &amp; levers'!$C$14="Off",('Activity data'!BI6*EF!$H19)*kgtoGg,IF('Net zero activities &amp; levers'!$C$14="On",('Net zero Activity data'!BI6*EF!$H19)*kgtoGg,"ERROR"))</f>
        <v>2.6990278177454647</v>
      </c>
      <c r="AQ1082" s="93">
        <f>IF('Net zero activities &amp; levers'!$C$14="Off",('Activity data'!BJ6*EF!$H19)*kgtoGg,IF('Net zero activities &amp; levers'!$C$14="On",('Net zero Activity data'!BJ6*EF!$H19)*kgtoGg,"ERROR"))</f>
        <v>2.7352400977368134</v>
      </c>
      <c r="AR1082" s="93">
        <f>IF('Net zero activities &amp; levers'!$C$14="Off",('Activity data'!BK6*EF!$H19)*kgtoGg,IF('Net zero activities &amp; levers'!$C$14="On",('Net zero Activity data'!BK6*EF!$H19)*kgtoGg,"ERROR"))</f>
        <v>2.7728231918340698</v>
      </c>
      <c r="AS1082" s="93">
        <f>IF('Net zero activities &amp; levers'!$C$14="Off",('Activity data'!BL6*EF!$H19)*kgtoGg,IF('Net zero activities &amp; levers'!$C$14="On",('Net zero Activity data'!BL6*EF!$H19)*kgtoGg,"ERROR"))</f>
        <v>2.813516162808281</v>
      </c>
      <c r="AT1082" s="93">
        <f>IF('Net zero activities &amp; levers'!$C$14="Off",('Activity data'!BM6*EF!$H19)*kgtoGg,IF('Net zero activities &amp; levers'!$C$14="On",('Net zero Activity data'!BM6*EF!$H19)*kgtoGg,"ERROR"))</f>
        <v>2.8376117938650323</v>
      </c>
      <c r="AU1082" s="93">
        <f>IF('Net zero activities &amp; levers'!$C$14="Off",('Activity data'!BN6*EF!$H19)*kgtoGg,IF('Net zero activities &amp; levers'!$C$14="On",('Net zero Activity data'!BN6*EF!$H19)*kgtoGg,"ERROR"))</f>
        <v>2.859111022328793</v>
      </c>
      <c r="AV1082" s="93">
        <f>IF('Net zero activities &amp; levers'!$C$14="Off",('Activity data'!BO6*EF!$H19)*kgtoGg,IF('Net zero activities &amp; levers'!$C$14="On",('Net zero Activity data'!BO6*EF!$H19)*kgtoGg,"ERROR"))</f>
        <v>2.8809331001575238</v>
      </c>
      <c r="AW1082" s="93">
        <f>IF('Net zero activities &amp; levers'!$C$14="Off",('Activity data'!BP6*EF!$H19)*kgtoGg,IF('Net zero activities &amp; levers'!$C$14="On",('Net zero Activity data'!BP6*EF!$H19)*kgtoGg,"ERROR"))</f>
        <v>2.9020284282654027</v>
      </c>
      <c r="AY1082" s="79"/>
    </row>
    <row r="1083" spans="1:51" x14ac:dyDescent="0.25">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0.43380376963495304</v>
      </c>
      <c r="T1083" s="93">
        <f>IF('Net zero activities &amp; levers'!$C$14="Off",('Activity data'!AM7*EF!$H20)*kgtoGg,IF('Net zero activities &amp; levers'!$C$14="On",('Net zero Activity data'!AM7*EF!$H20)*kgtoGg,"ERROR"))</f>
        <v>0.43956766322889096</v>
      </c>
      <c r="U1083" s="93">
        <f>IF('Net zero activities &amp; levers'!$C$14="Off",('Activity data'!AN7*EF!$H20)*kgtoGg,IF('Net zero activities &amp; levers'!$C$14="On",('Net zero Activity data'!AN7*EF!$H20)*kgtoGg,"ERROR"))</f>
        <v>0.4442744248179008</v>
      </c>
      <c r="V1083" s="93">
        <f>IF('Net zero activities &amp; levers'!$C$14="Off",('Activity data'!AO7*EF!$H20)*kgtoGg,IF('Net zero activities &amp; levers'!$C$14="On",('Net zero Activity data'!AO7*EF!$H20)*kgtoGg,"ERROR"))</f>
        <v>0.44866729181964349</v>
      </c>
      <c r="W1083" s="93">
        <f>IF('Net zero activities &amp; levers'!$C$14="Off",('Activity data'!AP7*EF!$H20)*kgtoGg,IF('Net zero activities &amp; levers'!$C$14="On",('Net zero Activity data'!AP7*EF!$H20)*kgtoGg,"ERROR"))</f>
        <v>0.45343441836284437</v>
      </c>
      <c r="X1083" s="93">
        <f>IF('Net zero activities &amp; levers'!$C$14="Off",('Activity data'!AQ7*EF!$H20)*kgtoGg,IF('Net zero activities &amp; levers'!$C$14="On",('Net zero Activity data'!AQ7*EF!$H20)*kgtoGg,"ERROR"))</f>
        <v>0.45800951556447167</v>
      </c>
      <c r="Y1083" s="93">
        <f>IF('Net zero activities &amp; levers'!$C$14="Off",('Activity data'!AR7*EF!$H20)*kgtoGg,IF('Net zero activities &amp; levers'!$C$14="On",('Net zero Activity data'!AR7*EF!$H20)*kgtoGg,"ERROR"))</f>
        <v>0.46192312186471574</v>
      </c>
      <c r="Z1083" s="93">
        <f>IF('Net zero activities &amp; levers'!$C$14="Off",('Activity data'!AS7*EF!$H20)*kgtoGg,IF('Net zero activities &amp; levers'!$C$14="On",('Net zero Activity data'!AS7*EF!$H20)*kgtoGg,"ERROR"))</f>
        <v>0.46571230285156817</v>
      </c>
      <c r="AA1083" s="93">
        <f>IF('Net zero activities &amp; levers'!$C$14="Off",('Activity data'!AT7*EF!$H20)*kgtoGg,IF('Net zero activities &amp; levers'!$C$14="On",('Net zero Activity data'!AT7*EF!$H20)*kgtoGg,"ERROR"))</f>
        <v>0.46947955799225949</v>
      </c>
      <c r="AB1083" s="93">
        <f>IF('Net zero activities &amp; levers'!$C$14="Off",('Activity data'!AU7*EF!$H20)*kgtoGg,IF('Net zero activities &amp; levers'!$C$14="On",('Net zero Activity data'!AU7*EF!$H20)*kgtoGg,"ERROR"))</f>
        <v>0.47437081431633649</v>
      </c>
      <c r="AC1083" s="93">
        <f>IF('Net zero activities &amp; levers'!$C$14="Off",('Activity data'!AV7*EF!$H20)*kgtoGg,IF('Net zero activities &amp; levers'!$C$14="On",('Net zero Activity data'!AV7*EF!$H20)*kgtoGg,"ERROR"))</f>
        <v>0.47857119867711018</v>
      </c>
      <c r="AD1083" s="93">
        <f>IF('Net zero activities &amp; levers'!$C$14="Off",('Activity data'!AW7*EF!$H20)*kgtoGg,IF('Net zero activities &amp; levers'!$C$14="On",('Net zero Activity data'!AW7*EF!$H20)*kgtoGg,"ERROR"))</f>
        <v>0.48361522293226239</v>
      </c>
      <c r="AE1083" s="93">
        <f>IF('Net zero activities &amp; levers'!$C$14="Off",('Activity data'!AX7*EF!$H20)*kgtoGg,IF('Net zero activities &amp; levers'!$C$14="On",('Net zero Activity data'!AX7*EF!$H20)*kgtoGg,"ERROR"))</f>
        <v>0.48886008667382458</v>
      </c>
      <c r="AF1083" s="93">
        <f>IF('Net zero activities &amp; levers'!$C$14="Off",('Activity data'!AY7*EF!$H20)*kgtoGg,IF('Net zero activities &amp; levers'!$C$14="On",('Net zero Activity data'!AY7*EF!$H20)*kgtoGg,"ERROR"))</f>
        <v>0.49506457155755884</v>
      </c>
      <c r="AG1083" s="93">
        <f>IF('Net zero activities &amp; levers'!$C$14="Off",('Activity data'!AZ7*EF!$H20)*kgtoGg,IF('Net zero activities &amp; levers'!$C$14="On",('Net zero Activity data'!AZ7*EF!$H20)*kgtoGg,"ERROR"))</f>
        <v>0.50175102489038192</v>
      </c>
      <c r="AH1083" s="93">
        <f>IF('Net zero activities &amp; levers'!$C$14="Off",('Activity data'!BA7*EF!$H20)*kgtoGg,IF('Net zero activities &amp; levers'!$C$14="On",('Net zero Activity data'!BA7*EF!$H20)*kgtoGg,"ERROR"))</f>
        <v>0.50698930724194102</v>
      </c>
      <c r="AI1083" s="93">
        <f>IF('Net zero activities &amp; levers'!$C$14="Off",('Activity data'!BB7*EF!$H20)*kgtoGg,IF('Net zero activities &amp; levers'!$C$14="On",('Net zero Activity data'!BB7*EF!$H20)*kgtoGg,"ERROR"))</f>
        <v>0.51222652880606223</v>
      </c>
      <c r="AJ1083" s="93">
        <f>IF('Net zero activities &amp; levers'!$C$14="Off",('Activity data'!BC7*EF!$H20)*kgtoGg,IF('Net zero activities &amp; levers'!$C$14="On",('Net zero Activity data'!BC7*EF!$H20)*kgtoGg,"ERROR"))</f>
        <v>0.51798310535480308</v>
      </c>
      <c r="AK1083" s="93">
        <f>IF('Net zero activities &amp; levers'!$C$14="Off",('Activity data'!BD7*EF!$H20)*kgtoGg,IF('Net zero activities &amp; levers'!$C$14="On",('Net zero Activity data'!BD7*EF!$H20)*kgtoGg,"ERROR"))</f>
        <v>0.52369895935004673</v>
      </c>
      <c r="AL1083" s="93">
        <f>IF('Net zero activities &amp; levers'!$C$14="Off",('Activity data'!BE7*EF!$H20)*kgtoGg,IF('Net zero activities &amp; levers'!$C$14="On",('Net zero Activity data'!BE7*EF!$H20)*kgtoGg,"ERROR"))</f>
        <v>0.52998078244085389</v>
      </c>
      <c r="AM1083" s="93">
        <f>IF('Net zero activities &amp; levers'!$C$14="Off",('Activity data'!BF7*EF!$H20)*kgtoGg,IF('Net zero activities &amp; levers'!$C$14="On",('Net zero Activity data'!BF7*EF!$H20)*kgtoGg,"ERROR"))</f>
        <v>0.53608170573733693</v>
      </c>
      <c r="AN1083" s="93">
        <f>IF('Net zero activities &amp; levers'!$C$14="Off",('Activity data'!BG7*EF!$H20)*kgtoGg,IF('Net zero activities &amp; levers'!$C$14="On",('Net zero Activity data'!BG7*EF!$H20)*kgtoGg,"ERROR"))</f>
        <v>0.54310068596582906</v>
      </c>
      <c r="AO1083" s="93">
        <f>IF('Net zero activities &amp; levers'!$C$14="Off",('Activity data'!BH7*EF!$H20)*kgtoGg,IF('Net zero activities &amp; levers'!$C$14="On",('Net zero Activity data'!BH7*EF!$H20)*kgtoGg,"ERROR"))</f>
        <v>0.55018730667184823</v>
      </c>
      <c r="AP1083" s="93">
        <f>IF('Net zero activities &amp; levers'!$C$14="Off",('Activity data'!BI7*EF!$H20)*kgtoGg,IF('Net zero activities &amp; levers'!$C$14="On",('Net zero Activity data'!BI7*EF!$H20)*kgtoGg,"ERROR"))</f>
        <v>0.55745238220275739</v>
      </c>
      <c r="AQ1083" s="93">
        <f>IF('Net zero activities &amp; levers'!$C$14="Off",('Activity data'!BJ7*EF!$H20)*kgtoGg,IF('Net zero activities &amp; levers'!$C$14="On",('Net zero Activity data'!BJ7*EF!$H20)*kgtoGg,"ERROR"))</f>
        <v>0.564931601799328</v>
      </c>
      <c r="AR1083" s="93">
        <f>IF('Net zero activities &amp; levers'!$C$14="Off",('Activity data'!BK7*EF!$H20)*kgtoGg,IF('Net zero activities &amp; levers'!$C$14="On",('Net zero Activity data'!BK7*EF!$H20)*kgtoGg,"ERROR"))</f>
        <v>0.57269394689163089</v>
      </c>
      <c r="AS1083" s="93">
        <f>IF('Net zero activities &amp; levers'!$C$14="Off",('Activity data'!BL7*EF!$H20)*kgtoGg,IF('Net zero activities &amp; levers'!$C$14="On",('Net zero Activity data'!BL7*EF!$H20)*kgtoGg,"ERROR"))</f>
        <v>0.58109860039662153</v>
      </c>
      <c r="AT1083" s="93">
        <f>IF('Net zero activities &amp; levers'!$C$14="Off",('Activity data'!BM7*EF!$H20)*kgtoGg,IF('Net zero activities &amp; levers'!$C$14="On",('Net zero Activity data'!BM7*EF!$H20)*kgtoGg,"ERROR"))</f>
        <v>0.58607526897519335</v>
      </c>
      <c r="AU1083" s="93">
        <f>IF('Net zero activities &amp; levers'!$C$14="Off",('Activity data'!BN7*EF!$H20)*kgtoGg,IF('Net zero activities &amp; levers'!$C$14="On",('Net zero Activity data'!BN7*EF!$H20)*kgtoGg,"ERROR"))</f>
        <v>0.59051568120208764</v>
      </c>
      <c r="AV1083" s="93">
        <f>IF('Net zero activities &amp; levers'!$C$14="Off",('Activity data'!BO7*EF!$H20)*kgtoGg,IF('Net zero activities &amp; levers'!$C$14="On",('Net zero Activity data'!BO7*EF!$H20)*kgtoGg,"ERROR"))</f>
        <v>0.5950227741598777</v>
      </c>
      <c r="AW1083" s="93">
        <f>IF('Net zero activities &amp; levers'!$C$14="Off",('Activity data'!BP7*EF!$H20)*kgtoGg,IF('Net zero activities &amp; levers'!$C$14="On",('Net zero Activity data'!BP7*EF!$H20)*kgtoGg,"ERROR"))</f>
        <v>0.59937976552905481</v>
      </c>
      <c r="AY1083" s="79"/>
    </row>
    <row r="1084" spans="1:51" x14ac:dyDescent="0.25">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7.5223794787944012E-2</v>
      </c>
      <c r="T1084" s="93">
        <f>IF('Net zero activities &amp; levers'!$C$14="Off",('Activity data'!AM8*EF!$H21)*kgtoGg,IF('Net zero activities &amp; levers'!$C$14="On",('Net zero Activity data'!AM8*EF!$H21)*kgtoGg,"ERROR"))</f>
        <v>7.6676028123682405E-2</v>
      </c>
      <c r="U1084" s="93">
        <f>IF('Net zero activities &amp; levers'!$C$14="Off",('Activity data'!AN8*EF!$H21)*kgtoGg,IF('Net zero activities &amp; levers'!$C$14="On",('Net zero Activity data'!AN8*EF!$H21)*kgtoGg,"ERROR"))</f>
        <v>7.7432104424617079E-2</v>
      </c>
      <c r="V1084" s="93">
        <f>IF('Net zero activities &amp; levers'!$C$14="Off",('Activity data'!AO8*EF!$H21)*kgtoGg,IF('Net zero activities &amp; levers'!$C$14="On",('Net zero Activity data'!AO8*EF!$H21)*kgtoGg,"ERROR"))</f>
        <v>7.7951427992585268E-2</v>
      </c>
      <c r="W1084" s="93">
        <f>IF('Net zero activities &amp; levers'!$C$14="Off",('Activity data'!AP8*EF!$H21)*kgtoGg,IF('Net zero activities &amp; levers'!$C$14="On",('Net zero Activity data'!AP8*EF!$H21)*kgtoGg,"ERROR"))</f>
        <v>7.8599043871333596E-2</v>
      </c>
      <c r="X1084" s="93">
        <f>IF('Net zero activities &amp; levers'!$C$14="Off",('Activity data'!AQ8*EF!$H21)*kgtoGg,IF('Net zero activities &amp; levers'!$C$14="On",('Net zero Activity data'!AQ8*EF!$H21)*kgtoGg,"ERROR"))</f>
        <v>7.9079374871068892E-2</v>
      </c>
      <c r="Y1084" s="93">
        <f>IF('Net zero activities &amp; levers'!$C$14="Off",('Activity data'!AR8*EF!$H21)*kgtoGg,IF('Net zero activities &amp; levers'!$C$14="On",('Net zero Activity data'!AR8*EF!$H21)*kgtoGg,"ERROR"))</f>
        <v>7.9249607422694671E-2</v>
      </c>
      <c r="Z1084" s="93">
        <f>IF('Net zero activities &amp; levers'!$C$14="Off",('Activity data'!AS8*EF!$H21)*kgtoGg,IF('Net zero activities &amp; levers'!$C$14="On",('Net zero Activity data'!AS8*EF!$H21)*kgtoGg,"ERROR"))</f>
        <v>7.9393532408307196E-2</v>
      </c>
      <c r="AA1084" s="93">
        <f>IF('Net zero activities &amp; levers'!$C$14="Off",('Activity data'!AT8*EF!$H21)*kgtoGg,IF('Net zero activities &amp; levers'!$C$14="On",('Net zero Activity data'!AT8*EF!$H21)*kgtoGg,"ERROR"))</f>
        <v>7.9565275835053476E-2</v>
      </c>
      <c r="AB1084" s="93">
        <f>IF('Net zero activities &amp; levers'!$C$14="Off",('Activity data'!AU8*EF!$H21)*kgtoGg,IF('Net zero activities &amp; levers'!$C$14="On",('Net zero Activity data'!AU8*EF!$H21)*kgtoGg,"ERROR"))</f>
        <v>8.0320062975917705E-2</v>
      </c>
      <c r="AC1084" s="93">
        <f>IF('Net zero activities &amp; levers'!$C$14="Off",('Activity data'!AV8*EF!$H21)*kgtoGg,IF('Net zero activities &amp; levers'!$C$14="On",('Net zero Activity data'!AV8*EF!$H21)*kgtoGg,"ERROR"))</f>
        <v>8.0769991576338754E-2</v>
      </c>
      <c r="AD1084" s="93">
        <f>IF('Net zero activities &amp; levers'!$C$14="Off",('Activity data'!AW8*EF!$H21)*kgtoGg,IF('Net zero activities &amp; levers'!$C$14="On",('Net zero Activity data'!AW8*EF!$H21)*kgtoGg,"ERROR"))</f>
        <v>8.0910642340306926E-2</v>
      </c>
      <c r="AE1084" s="93">
        <f>IF('Net zero activities &amp; levers'!$C$14="Off",('Activity data'!AX8*EF!$H21)*kgtoGg,IF('Net zero activities &amp; levers'!$C$14="On",('Net zero Activity data'!AX8*EF!$H21)*kgtoGg,"ERROR"))</f>
        <v>8.1087664414782379E-2</v>
      </c>
      <c r="AF1084" s="93">
        <f>IF('Net zero activities &amp; levers'!$C$14="Off",('Activity data'!AY8*EF!$H21)*kgtoGg,IF('Net zero activities &amp; levers'!$C$14="On",('Net zero Activity data'!AY8*EF!$H21)*kgtoGg,"ERROR"))</f>
        <v>8.1633421052280511E-2</v>
      </c>
      <c r="AG1084" s="93">
        <f>IF('Net zero activities &amp; levers'!$C$14="Off",('Activity data'!AZ8*EF!$H21)*kgtoGg,IF('Net zero activities &amp; levers'!$C$14="On",('Net zero Activity data'!AZ8*EF!$H21)*kgtoGg,"ERROR"))</f>
        <v>8.2312121672992442E-2</v>
      </c>
      <c r="AH1084" s="93">
        <f>IF('Net zero activities &amp; levers'!$C$14="Off",('Activity data'!BA8*EF!$H21)*kgtoGg,IF('Net zero activities &amp; levers'!$C$14="On",('Net zero Activity data'!BA8*EF!$H21)*kgtoGg,"ERROR"))</f>
        <v>8.2292683547191214E-2</v>
      </c>
      <c r="AI1084" s="93">
        <f>IF('Net zero activities &amp; levers'!$C$14="Off",('Activity data'!BB8*EF!$H21)*kgtoGg,IF('Net zero activities &amp; levers'!$C$14="On",('Net zero Activity data'!BB8*EF!$H21)*kgtoGg,"ERROR"))</f>
        <v>8.2213450412191358E-2</v>
      </c>
      <c r="AJ1084" s="93">
        <f>IF('Net zero activities &amp; levers'!$C$14="Off",('Activity data'!BC8*EF!$H21)*kgtoGg,IF('Net zero activities &amp; levers'!$C$14="On",('Net zero Activity data'!BC8*EF!$H21)*kgtoGg,"ERROR"))</f>
        <v>8.2285786724304519E-2</v>
      </c>
      <c r="AK1084" s="93">
        <f>IF('Net zero activities &amp; levers'!$C$14="Off",('Activity data'!BD8*EF!$H21)*kgtoGg,IF('Net zero activities &amp; levers'!$C$14="On",('Net zero Activity data'!BD8*EF!$H21)*kgtoGg,"ERROR"))</f>
        <v>8.2274902608727177E-2</v>
      </c>
      <c r="AL1084" s="93">
        <f>IF('Net zero activities &amp; levers'!$C$14="Off",('Activity data'!BE8*EF!$H21)*kgtoGg,IF('Net zero activities &amp; levers'!$C$14="On",('Net zero Activity data'!BE8*EF!$H21)*kgtoGg,"ERROR"))</f>
        <v>8.2416213619662046E-2</v>
      </c>
      <c r="AM1084" s="93">
        <f>IF('Net zero activities &amp; levers'!$C$14="Off",('Activity data'!BF8*EF!$H21)*kgtoGg,IF('Net zero activities &amp; levers'!$C$14="On",('Net zero Activity data'!BF8*EF!$H21)*kgtoGg,"ERROR"))</f>
        <v>8.241479110908019E-2</v>
      </c>
      <c r="AN1084" s="93">
        <f>IF('Net zero activities &amp; levers'!$C$14="Off",('Activity data'!BG8*EF!$H21)*kgtoGg,IF('Net zero activities &amp; levers'!$C$14="On",('Net zero Activity data'!BG8*EF!$H21)*kgtoGg,"ERROR"))</f>
        <v>8.309839733996012E-2</v>
      </c>
      <c r="AO1084" s="93">
        <f>IF('Net zero activities &amp; levers'!$C$14="Off",('Activity data'!BH8*EF!$H21)*kgtoGg,IF('Net zero activities &amp; levers'!$C$14="On",('Net zero Activity data'!BH8*EF!$H21)*kgtoGg,"ERROR"))</f>
        <v>8.3737693601885682E-2</v>
      </c>
      <c r="AP1084" s="93">
        <f>IF('Net zero activities &amp; levers'!$C$14="Off",('Activity data'!BI8*EF!$H21)*kgtoGg,IF('Net zero activities &amp; levers'!$C$14="On",('Net zero Activity data'!BI8*EF!$H21)*kgtoGg,"ERROR"))</f>
        <v>8.4371312244417102E-2</v>
      </c>
      <c r="AQ1084" s="93">
        <f>IF('Net zero activities &amp; levers'!$C$14="Off",('Activity data'!BJ8*EF!$H21)*kgtoGg,IF('Net zero activities &amp; levers'!$C$14="On",('Net zero Activity data'!BJ8*EF!$H21)*kgtoGg,"ERROR"))</f>
        <v>8.5008692497834049E-2</v>
      </c>
      <c r="AR1084" s="93">
        <f>IF('Net zero activities &amp; levers'!$C$14="Off",('Activity data'!BK8*EF!$H21)*kgtoGg,IF('Net zero activities &amp; levers'!$C$14="On",('Net zero Activity data'!BK8*EF!$H21)*kgtoGg,"ERROR"))</f>
        <v>8.5669472733489668E-2</v>
      </c>
      <c r="AS1084" s="93">
        <f>IF('Net zero activities &amp; levers'!$C$14="Off",('Activity data'!BL8*EF!$H21)*kgtoGg,IF('Net zero activities &amp; levers'!$C$14="On",('Net zero Activity data'!BL8*EF!$H21)*kgtoGg,"ERROR"))</f>
        <v>8.6465692950435769E-2</v>
      </c>
      <c r="AT1084" s="93">
        <f>IF('Net zero activities &amp; levers'!$C$14="Off",('Activity data'!BM8*EF!$H21)*kgtoGg,IF('Net zero activities &amp; levers'!$C$14="On",('Net zero Activity data'!BM8*EF!$H21)*kgtoGg,"ERROR"))</f>
        <v>8.6070409523355637E-2</v>
      </c>
      <c r="AU1084" s="93">
        <f>IF('Net zero activities &amp; levers'!$C$14="Off",('Activity data'!BN8*EF!$H21)*kgtoGg,IF('Net zero activities &amp; levers'!$C$14="On",('Net zero Activity data'!BN8*EF!$H21)*kgtoGg,"ERROR"))</f>
        <v>8.5470577210601112E-2</v>
      </c>
      <c r="AV1084" s="93">
        <f>IF('Net zero activities &amp; levers'!$C$14="Off",('Activity data'!BO8*EF!$H21)*kgtoGg,IF('Net zero activities &amp; levers'!$C$14="On",('Net zero Activity data'!BO8*EF!$H21)*kgtoGg,"ERROR"))</f>
        <v>8.4863971467455723E-2</v>
      </c>
      <c r="AW1084" s="93">
        <f>IF('Net zero activities &amp; levers'!$C$14="Off",('Activity data'!BP8*EF!$H21)*kgtoGg,IF('Net zero activities &amp; levers'!$C$14="On",('Net zero Activity data'!BP8*EF!$H21)*kgtoGg,"ERROR"))</f>
        <v>8.4183903216496173E-2</v>
      </c>
      <c r="AY1084" s="79"/>
    </row>
    <row r="1085" spans="1:51" x14ac:dyDescent="0.25">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5.5256818798778126E-2</v>
      </c>
      <c r="T1085" s="93">
        <f>IF('Net zero activities &amp; levers'!$C$14="Off",('Activity data'!AM9*EF!$H22)*kgtoGg,IF('Net zero activities &amp; levers'!$C$14="On",('Net zero Activity data'!AM9*EF!$H22)*kgtoGg,"ERROR"))</f>
        <v>5.6323579582552137E-2</v>
      </c>
      <c r="U1085" s="93">
        <f>IF('Net zero activities &amp; levers'!$C$14="Off",('Activity data'!AN9*EF!$H22)*kgtoGg,IF('Net zero activities &amp; levers'!$C$14="On",('Net zero Activity data'!AN9*EF!$H22)*kgtoGg,"ERROR"))</f>
        <v>5.6878967293004255E-2</v>
      </c>
      <c r="V1085" s="93">
        <f>IF('Net zero activities &amp; levers'!$C$14="Off",('Activity data'!AO9*EF!$H22)*kgtoGg,IF('Net zero activities &amp; levers'!$C$14="On",('Net zero Activity data'!AO9*EF!$H22)*kgtoGg,"ERROR"))</f>
        <v>5.7260444568566451E-2</v>
      </c>
      <c r="W1085" s="93">
        <f>IF('Net zero activities &amp; levers'!$C$14="Off",('Activity data'!AP9*EF!$H22)*kgtoGg,IF('Net zero activities &amp; levers'!$C$14="On",('Net zero Activity data'!AP9*EF!$H22)*kgtoGg,"ERROR"))</f>
        <v>5.7736160974048066E-2</v>
      </c>
      <c r="X1085" s="93">
        <f>IF('Net zero activities &amp; levers'!$C$14="Off",('Activity data'!AQ9*EF!$H22)*kgtoGg,IF('Net zero activities &amp; levers'!$C$14="On",('Net zero Activity data'!AQ9*EF!$H22)*kgtoGg,"ERROR"))</f>
        <v>5.8088995646782014E-2</v>
      </c>
      <c r="Y1085" s="93">
        <f>IF('Net zero activities &amp; levers'!$C$14="Off",('Activity data'!AR9*EF!$H22)*kgtoGg,IF('Net zero activities &amp; levers'!$C$14="On",('Net zero Activity data'!AR9*EF!$H22)*kgtoGg,"ERROR"))</f>
        <v>5.8214042638699344E-2</v>
      </c>
      <c r="Z1085" s="93">
        <f>IF('Net zero activities &amp; levers'!$C$14="Off",('Activity data'!AS9*EF!$H22)*kgtoGg,IF('Net zero activities &amp; levers'!$C$14="On",('Net zero Activity data'!AS9*EF!$H22)*kgtoGg,"ERROR"))</f>
        <v>5.8319764995209362E-2</v>
      </c>
      <c r="AA1085" s="93">
        <f>IF('Net zero activities &amp; levers'!$C$14="Off",('Activity data'!AT9*EF!$H22)*kgtoGg,IF('Net zero activities &amp; levers'!$C$14="On",('Net zero Activity data'!AT9*EF!$H22)*kgtoGg,"ERROR"))</f>
        <v>5.8445921824153618E-2</v>
      </c>
      <c r="AB1085" s="93">
        <f>IF('Net zero activities &amp; levers'!$C$14="Off",('Activity data'!AU9*EF!$H22)*kgtoGg,IF('Net zero activities &amp; levers'!$C$14="On",('Net zero Activity data'!AU9*EF!$H22)*kgtoGg,"ERROR"))</f>
        <v>5.9000362561847784E-2</v>
      </c>
      <c r="AC1085" s="93">
        <f>IF('Net zero activities &amp; levers'!$C$14="Off",('Activity data'!AV9*EF!$H22)*kgtoGg,IF('Net zero activities &amp; levers'!$C$14="On",('Net zero Activity data'!AV9*EF!$H22)*kgtoGg,"ERROR"))</f>
        <v>5.9330864675121102E-2</v>
      </c>
      <c r="AD1085" s="93">
        <f>IF('Net zero activities &amp; levers'!$C$14="Off",('Activity data'!AW9*EF!$H22)*kgtoGg,IF('Net zero activities &amp; levers'!$C$14="On",('Net zero Activity data'!AW9*EF!$H22)*kgtoGg,"ERROR"))</f>
        <v>5.9434181900746418E-2</v>
      </c>
      <c r="AE1085" s="93">
        <f>IF('Net zero activities &amp; levers'!$C$14="Off",('Activity data'!AX9*EF!$H22)*kgtoGg,IF('Net zero activities &amp; levers'!$C$14="On",('Net zero Activity data'!AX9*EF!$H22)*kgtoGg,"ERROR"))</f>
        <v>5.9564216243207457E-2</v>
      </c>
      <c r="AF1085" s="93">
        <f>IF('Net zero activities &amp; levers'!$C$14="Off",('Activity data'!AY9*EF!$H22)*kgtoGg,IF('Net zero activities &amp; levers'!$C$14="On",('Net zero Activity data'!AY9*EF!$H22)*kgtoGg,"ERROR"))</f>
        <v>5.9965110344754394E-2</v>
      </c>
      <c r="AG1085" s="93">
        <f>IF('Net zero activities &amp; levers'!$C$14="Off",('Activity data'!AZ9*EF!$H22)*kgtoGg,IF('Net zero activities &amp; levers'!$C$14="On",('Net zero Activity data'!AZ9*EF!$H22)*kgtoGg,"ERROR"))</f>
        <v>6.0463660535196369E-2</v>
      </c>
      <c r="AH1085" s="93">
        <f>IF('Net zero activities &amp; levers'!$C$14="Off",('Activity data'!BA9*EF!$H22)*kgtoGg,IF('Net zero activities &amp; levers'!$C$14="On",('Net zero Activity data'!BA9*EF!$H22)*kgtoGg,"ERROR"))</f>
        <v>6.0449381954885265E-2</v>
      </c>
      <c r="AI1085" s="93">
        <f>IF('Net zero activities &amp; levers'!$C$14="Off",('Activity data'!BB9*EF!$H22)*kgtoGg,IF('Net zero activities &amp; levers'!$C$14="On",('Net zero Activity data'!BB9*EF!$H22)*kgtoGg,"ERROR"))</f>
        <v>6.0391180012323221E-2</v>
      </c>
      <c r="AJ1085" s="93">
        <f>IF('Net zero activities &amp; levers'!$C$14="Off",('Activity data'!BC9*EF!$H22)*kgtoGg,IF('Net zero activities &amp; levers'!$C$14="On",('Net zero Activity data'!BC9*EF!$H22)*kgtoGg,"ERROR"))</f>
        <v>6.0444315785415724E-2</v>
      </c>
      <c r="AK1085" s="93">
        <f>IF('Net zero activities &amp; levers'!$C$14="Off",('Activity data'!BD9*EF!$H22)*kgtoGg,IF('Net zero activities &amp; levers'!$C$14="On",('Net zero Activity data'!BD9*EF!$H22)*kgtoGg,"ERROR"))</f>
        <v>6.0436320687535613E-2</v>
      </c>
      <c r="AL1085" s="93">
        <f>IF('Net zero activities &amp; levers'!$C$14="Off",('Activity data'!BE9*EF!$H22)*kgtoGg,IF('Net zero activities &amp; levers'!$C$14="On",('Net zero Activity data'!BE9*EF!$H22)*kgtoGg,"ERROR"))</f>
        <v>6.0540122907930281E-2</v>
      </c>
      <c r="AM1085" s="93">
        <f>IF('Net zero activities &amp; levers'!$C$14="Off",('Activity data'!BF9*EF!$H22)*kgtoGg,IF('Net zero activities &amp; levers'!$C$14="On",('Net zero Activity data'!BF9*EF!$H22)*kgtoGg,"ERROR"))</f>
        <v>6.0539077980461743E-2</v>
      </c>
      <c r="AN1085" s="93">
        <f>IF('Net zero activities &amp; levers'!$C$14="Off",('Activity data'!BG9*EF!$H22)*kgtoGg,IF('Net zero activities &amp; levers'!$C$14="On",('Net zero Activity data'!BG9*EF!$H22)*kgtoGg,"ERROR"))</f>
        <v>6.1041231663826613E-2</v>
      </c>
      <c r="AO1085" s="93">
        <f>IF('Net zero activities &amp; levers'!$C$14="Off",('Activity data'!BH9*EF!$H22)*kgtoGg,IF('Net zero activities &amp; levers'!$C$14="On",('Net zero Activity data'!BH9*EF!$H22)*kgtoGg,"ERROR"))</f>
        <v>6.1510836764227868E-2</v>
      </c>
      <c r="AP1085" s="93">
        <f>IF('Net zero activities &amp; levers'!$C$14="Off",('Activity data'!BI9*EF!$H22)*kgtoGg,IF('Net zero activities &amp; levers'!$C$14="On",('Net zero Activity data'!BI9*EF!$H22)*kgtoGg,"ERROR"))</f>
        <v>6.19762712802156E-2</v>
      </c>
      <c r="AQ1085" s="93">
        <f>IF('Net zero activities &amp; levers'!$C$14="Off",('Activity data'!BJ9*EF!$H22)*kgtoGg,IF('Net zero activities &amp; levers'!$C$14="On",('Net zero Activity data'!BJ9*EF!$H22)*kgtoGg,"ERROR"))</f>
        <v>6.2444468946502747E-2</v>
      </c>
      <c r="AR1085" s="93">
        <f>IF('Net zero activities &amp; levers'!$C$14="Off",('Activity data'!BK9*EF!$H22)*kgtoGg,IF('Net zero activities &amp; levers'!$C$14="On",('Net zero Activity data'!BK9*EF!$H22)*kgtoGg,"ERROR"))</f>
        <v>6.2929855436912666E-2</v>
      </c>
      <c r="AS1085" s="93">
        <f>IF('Net zero activities &amp; levers'!$C$14="Off",('Activity data'!BL9*EF!$H22)*kgtoGg,IF('Net zero activities &amp; levers'!$C$14="On",('Net zero Activity data'!BL9*EF!$H22)*kgtoGg,"ERROR"))</f>
        <v>6.3514731490769583E-2</v>
      </c>
      <c r="AT1085" s="93">
        <f>IF('Net zero activities &amp; levers'!$C$14="Off",('Activity data'!BM9*EF!$H22)*kgtoGg,IF('Net zero activities &amp; levers'!$C$14="On",('Net zero Activity data'!BM9*EF!$H22)*kgtoGg,"ERROR"))</f>
        <v>6.3224369847011783E-2</v>
      </c>
      <c r="AU1085" s="93">
        <f>IF('Net zero activities &amp; levers'!$C$14="Off",('Activity data'!BN9*EF!$H22)*kgtoGg,IF('Net zero activities &amp; levers'!$C$14="On",('Net zero Activity data'!BN9*EF!$H22)*kgtoGg,"ERROR"))</f>
        <v>6.2783753609703299E-2</v>
      </c>
      <c r="AV1085" s="93">
        <f>IF('Net zero activities &amp; levers'!$C$14="Off",('Activity data'!BO9*EF!$H22)*kgtoGg,IF('Net zero activities &amp; levers'!$C$14="On",('Net zero Activity data'!BO9*EF!$H22)*kgtoGg,"ERROR"))</f>
        <v>6.2338161842819269E-2</v>
      </c>
      <c r="AW1085" s="93">
        <f>IF('Net zero activities &amp; levers'!$C$14="Off",('Activity data'!BP9*EF!$H22)*kgtoGg,IF('Net zero activities &amp; levers'!$C$14="On",('Net zero Activity data'!BP9*EF!$H22)*kgtoGg,"ERROR"))</f>
        <v>6.1838607038119407E-2</v>
      </c>
      <c r="AY1085" s="79"/>
    </row>
    <row r="1086" spans="1:51" x14ac:dyDescent="0.25">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0.5164458313126048</v>
      </c>
      <c r="T1086" s="93">
        <f>IF('Net zero activities &amp; levers'!$C$14="Off",('Activity data'!AM10*EF!$H23)*kgtoGg,IF('Net zero activities &amp; levers'!$C$14="On",('Net zero Activity data'!AM10*EF!$H23)*kgtoGg,"ERROR"))</f>
        <v>0.53909886017251885</v>
      </c>
      <c r="U1086" s="93">
        <f>IF('Net zero activities &amp; levers'!$C$14="Off",('Activity data'!AN10*EF!$H23)*kgtoGg,IF('Net zero activities &amp; levers'!$C$14="On",('Net zero Activity data'!AN10*EF!$H23)*kgtoGg,"ERROR"))</f>
        <v>0.55735103483415815</v>
      </c>
      <c r="V1086" s="93">
        <f>IF('Net zero activities &amp; levers'!$C$14="Off",('Activity data'!AO10*EF!$H23)*kgtoGg,IF('Net zero activities &amp; levers'!$C$14="On",('Net zero Activity data'!AO10*EF!$H23)*kgtoGg,"ERROR"))</f>
        <v>0.57425215591157386</v>
      </c>
      <c r="W1086" s="93">
        <f>IF('Net zero activities &amp; levers'!$C$14="Off",('Activity data'!AP10*EF!$H23)*kgtoGg,IF('Net zero activities &amp; levers'!$C$14="On",('Net zero Activity data'!AP10*EF!$H23)*kgtoGg,"ERROR"))</f>
        <v>0.5924469112793036</v>
      </c>
      <c r="X1086" s="93">
        <f>IF('Net zero activities &amp; levers'!$C$14="Off",('Activity data'!AQ10*EF!$H23)*kgtoGg,IF('Net zero activities &amp; levers'!$C$14="On",('Net zero Activity data'!AQ10*EF!$H23)*kgtoGg,"ERROR"))</f>
        <v>0.6097358075680186</v>
      </c>
      <c r="Y1086" s="93">
        <f>IF('Net zero activities &amp; levers'!$C$14="Off",('Activity data'!AR10*EF!$H23)*kgtoGg,IF('Net zero activities &amp; levers'!$C$14="On",('Net zero Activity data'!AR10*EF!$H23)*kgtoGg,"ERROR"))</f>
        <v>0.62491868747296775</v>
      </c>
      <c r="Z1086" s="93">
        <f>IF('Net zero activities &amp; levers'!$C$14="Off",('Activity data'!AS10*EF!$H23)*kgtoGg,IF('Net zero activities &amp; levers'!$C$14="On",('Net zero Activity data'!AS10*EF!$H23)*kgtoGg,"ERROR"))</f>
        <v>0.64013150502553384</v>
      </c>
      <c r="AA1086" s="93">
        <f>IF('Net zero activities &amp; levers'!$C$14="Off",('Activity data'!AT10*EF!$H23)*kgtoGg,IF('Net zero activities &amp; levers'!$C$14="On",('Net zero Activity data'!AT10*EF!$H23)*kgtoGg,"ERROR"))</f>
        <v>0.65581680394074537</v>
      </c>
      <c r="AB1086" s="93">
        <f>IF('Net zero activities &amp; levers'!$C$14="Off",('Activity data'!AU10*EF!$H23)*kgtoGg,IF('Net zero activities &amp; levers'!$C$14="On",('Net zero Activity data'!AU10*EF!$H23)*kgtoGg,"ERROR"))</f>
        <v>0.67667780568914837</v>
      </c>
      <c r="AC1086" s="93">
        <f>IF('Net zero activities &amp; levers'!$C$14="Off",('Activity data'!AV10*EF!$H23)*kgtoGg,IF('Net zero activities &amp; levers'!$C$14="On",('Net zero Activity data'!AV10*EF!$H23)*kgtoGg,"ERROR"))</f>
        <v>0.6954039865465157</v>
      </c>
      <c r="AD1086" s="93">
        <f>IF('Net zero activities &amp; levers'!$C$14="Off",('Activity data'!AW10*EF!$H23)*kgtoGg,IF('Net zero activities &amp; levers'!$C$14="On",('Net zero Activity data'!AW10*EF!$H23)*kgtoGg,"ERROR"))</f>
        <v>0.71971658387854032</v>
      </c>
      <c r="AE1086" s="93">
        <f>IF('Net zero activities &amp; levers'!$C$14="Off",('Activity data'!AX10*EF!$H23)*kgtoGg,IF('Net zero activities &amp; levers'!$C$14="On",('Net zero Activity data'!AX10*EF!$H23)*kgtoGg,"ERROR"))</f>
        <v>0.74525705847002321</v>
      </c>
      <c r="AF1086" s="93">
        <f>IF('Net zero activities &amp; levers'!$C$14="Off",('Activity data'!AY10*EF!$H23)*kgtoGg,IF('Net zero activities &amp; levers'!$C$14="On",('Net zero Activity data'!AY10*EF!$H23)*kgtoGg,"ERROR"))</f>
        <v>0.77526542584744296</v>
      </c>
      <c r="AG1086" s="93">
        <f>IF('Net zero activities &amp; levers'!$C$14="Off",('Activity data'!AZ10*EF!$H23)*kgtoGg,IF('Net zero activities &amp; levers'!$C$14="On",('Net zero Activity data'!AZ10*EF!$H23)*kgtoGg,"ERROR"))</f>
        <v>0.80783343158661636</v>
      </c>
      <c r="AH1086" s="93">
        <f>IF('Net zero activities &amp; levers'!$C$14="Off",('Activity data'!BA10*EF!$H23)*kgtoGg,IF('Net zero activities &amp; levers'!$C$14="On",('Net zero Activity data'!BA10*EF!$H23)*kgtoGg,"ERROR"))</f>
        <v>0.83473401755792453</v>
      </c>
      <c r="AI1086" s="93">
        <f>IF('Net zero activities &amp; levers'!$C$14="Off",('Activity data'!BB10*EF!$H23)*kgtoGg,IF('Net zero activities &amp; levers'!$C$14="On",('Net zero Activity data'!BB10*EF!$H23)*kgtoGg,"ERROR"))</f>
        <v>0.86202651535053021</v>
      </c>
      <c r="AJ1086" s="93">
        <f>IF('Net zero activities &amp; levers'!$C$14="Off",('Activity data'!BC10*EF!$H23)*kgtoGg,IF('Net zero activities &amp; levers'!$C$14="On",('Net zero Activity data'!BC10*EF!$H23)*kgtoGg,"ERROR"))</f>
        <v>0.89199867980139647</v>
      </c>
      <c r="AK1086" s="93">
        <f>IF('Net zero activities &amp; levers'!$C$14="Off",('Activity data'!BD10*EF!$H23)*kgtoGg,IF('Net zero activities &amp; levers'!$C$14="On",('Net zero Activity data'!BD10*EF!$H23)*kgtoGg,"ERROR"))</f>
        <v>0.92224864622474856</v>
      </c>
      <c r="AL1086" s="93">
        <f>IF('Net zero activities &amp; levers'!$C$14="Off",('Activity data'!BE10*EF!$H23)*kgtoGg,IF('Net zero activities &amp; levers'!$C$14="On",('Net zero Activity data'!BE10*EF!$H23)*kgtoGg,"ERROR"))</f>
        <v>0.95548345508541344</v>
      </c>
      <c r="AM1086" s="93">
        <f>IF('Net zero activities &amp; levers'!$C$14="Off",('Activity data'!BF10*EF!$H23)*kgtoGg,IF('Net zero activities &amp; levers'!$C$14="On",('Net zero Activity data'!BF10*EF!$H23)*kgtoGg,"ERROR"))</f>
        <v>0.98842399104555678</v>
      </c>
      <c r="AN1086" s="93">
        <f>IF('Net zero activities &amp; levers'!$C$14="Off",('Activity data'!BG10*EF!$H23)*kgtoGg,IF('Net zero activities &amp; levers'!$C$14="On",('Net zero Activity data'!BG10*EF!$H23)*kgtoGg,"ERROR"))</f>
        <v>1.0247426179310546</v>
      </c>
      <c r="AO1086" s="93">
        <f>IF('Net zero activities &amp; levers'!$C$14="Off",('Activity data'!BH10*EF!$H23)*kgtoGg,IF('Net zero activities &amp; levers'!$C$14="On",('Net zero Activity data'!BH10*EF!$H23)*kgtoGg,"ERROR"))</f>
        <v>1.0618627248743953</v>
      </c>
      <c r="AP1086" s="93">
        <f>IF('Net zero activities &amp; levers'!$C$14="Off",('Activity data'!BI10*EF!$H23)*kgtoGg,IF('Net zero activities &amp; levers'!$C$14="On",('Net zero Activity data'!BI10*EF!$H23)*kgtoGg,"ERROR"))</f>
        <v>1.1003072822876137</v>
      </c>
      <c r="AQ1086" s="93">
        <f>IF('Net zero activities &amp; levers'!$C$14="Off",('Activity data'!BJ10*EF!$H23)*kgtoGg,IF('Net zero activities &amp; levers'!$C$14="On",('Net zero Activity data'!BJ10*EF!$H23)*kgtoGg,"ERROR"))</f>
        <v>1.1402662949310922</v>
      </c>
      <c r="AR1086" s="93">
        <f>IF('Net zero activities &amp; levers'!$C$14="Off",('Activity data'!BK10*EF!$H23)*kgtoGg,IF('Net zero activities &amp; levers'!$C$14="On",('Net zero Activity data'!BK10*EF!$H23)*kgtoGg,"ERROR"))</f>
        <v>1.1820890816624481</v>
      </c>
      <c r="AS1086" s="93">
        <f>IF('Net zero activities &amp; levers'!$C$14="Off",('Activity data'!BL10*EF!$H23)*kgtoGg,IF('Net zero activities &amp; levers'!$C$14="On",('Net zero Activity data'!BL10*EF!$H23)*kgtoGg,"ERROR"))</f>
        <v>1.227473088259222</v>
      </c>
      <c r="AT1086" s="93">
        <f>IF('Net zero activities &amp; levers'!$C$14="Off",('Activity data'!BM10*EF!$H23)*kgtoGg,IF('Net zero activities &amp; levers'!$C$14="On",('Net zero Activity data'!BM10*EF!$H23)*kgtoGg,"ERROR"))</f>
        <v>1.2572872308521712</v>
      </c>
      <c r="AU1086" s="93">
        <f>IF('Net zero activities &amp; levers'!$C$14="Off",('Activity data'!BN10*EF!$H23)*kgtoGg,IF('Net zero activities &amp; levers'!$C$14="On",('Net zero Activity data'!BN10*EF!$H23)*kgtoGg,"ERROR"))</f>
        <v>1.2849429781065684</v>
      </c>
      <c r="AV1086" s="93">
        <f>IF('Net zero activities &amp; levers'!$C$14="Off",('Activity data'!BO10*EF!$H23)*kgtoGg,IF('Net zero activities &amp; levers'!$C$14="On",('Net zero Activity data'!BO10*EF!$H23)*kgtoGg,"ERROR"))</f>
        <v>1.3132790899327131</v>
      </c>
      <c r="AW1086" s="93">
        <f>IF('Net zero activities &amp; levers'!$C$14="Off",('Activity data'!BP10*EF!$H23)*kgtoGg,IF('Net zero activities &amp; levers'!$C$14="On",('Net zero Activity data'!BP10*EF!$H23)*kgtoGg,"ERROR"))</f>
        <v>1.3412662093625678</v>
      </c>
      <c r="AY1086" s="79"/>
    </row>
    <row r="1087" spans="1:51" x14ac:dyDescent="0.25">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3.6054675351507595E-2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3.6120780972302445E-2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3.6751154638581106E-2</v>
      </c>
      <c r="T1087" s="93">
        <f>IF('Net zero activities &amp; levers'!$C$14="Off",('Activity data'!AM11*EF!$H24)*kgtoGg,IF('Net zero activities &amp; levers'!$C$14="On",('Net zero Activity data'!AM11*EF!$H24)*kgtoGg,"ERROR"))</f>
        <v>3.6909235932424442E-2</v>
      </c>
      <c r="U1087" s="93">
        <f>IF('Net zero activities &amp; levers'!$C$14="Off",('Activity data'!AN11*EF!$H24)*kgtoGg,IF('Net zero activities &amp; levers'!$C$14="On",('Net zero Activity data'!AN11*EF!$H24)*kgtoGg,"ERROR"))</f>
        <v>3.7084186269351616E-2</v>
      </c>
      <c r="V1087" s="93">
        <f>IF('Net zero activities &amp; levers'!$C$14="Off",('Activity data'!AO11*EF!$H24)*kgtoGg,IF('Net zero activities &amp; levers'!$C$14="On",('Net zero Activity data'!AO11*EF!$H24)*kgtoGg,"ERROR"))</f>
        <v>3.726775711914778E-2</v>
      </c>
      <c r="W1087" s="93">
        <f>IF('Net zero activities &amp; levers'!$C$14="Off",('Activity data'!AP11*EF!$H24)*kgtoGg,IF('Net zero activities &amp; levers'!$C$14="On",('Net zero Activity data'!AP11*EF!$H24)*kgtoGg,"ERROR"))</f>
        <v>3.7461695979343519E-2</v>
      </c>
      <c r="X1087" s="93">
        <f>IF('Net zero activities &amp; levers'!$C$14="Off",('Activity data'!AQ11*EF!$H24)*kgtoGg,IF('Net zero activities &amp; levers'!$C$14="On",('Net zero Activity data'!AQ11*EF!$H24)*kgtoGg,"ERROR"))</f>
        <v>3.7664783446724685E-2</v>
      </c>
      <c r="Y1087" s="93">
        <f>IF('Net zero activities &amp; levers'!$C$14="Off",('Activity data'!AR11*EF!$H24)*kgtoGg,IF('Net zero activities &amp; levers'!$C$14="On",('Net zero Activity data'!AR11*EF!$H24)*kgtoGg,"ERROR"))</f>
        <v>3.7852928074182404E-2</v>
      </c>
      <c r="Z1087" s="93">
        <f>IF('Net zero activities &amp; levers'!$C$14="Off",('Activity data'!AS11*EF!$H24)*kgtoGg,IF('Net zero activities &amp; levers'!$C$14="On",('Net zero Activity data'!AS11*EF!$H24)*kgtoGg,"ERROR"))</f>
        <v>3.8025991070978385E-2</v>
      </c>
      <c r="AA1087" s="93">
        <f>IF('Net zero activities &amp; levers'!$C$14="Off",('Activity data'!AT11*EF!$H24)*kgtoGg,IF('Net zero activities &amp; levers'!$C$14="On",('Net zero Activity data'!AT11*EF!$H24)*kgtoGg,"ERROR"))</f>
        <v>3.81832239336857E-2</v>
      </c>
      <c r="AB1087" s="93">
        <f>IF('Net zero activities &amp; levers'!$C$14="Off",('Activity data'!AU11*EF!$H24)*kgtoGg,IF('Net zero activities &amp; levers'!$C$14="On",('Net zero Activity data'!AU11*EF!$H24)*kgtoGg,"ERROR"))</f>
        <v>3.8325556977573269E-2</v>
      </c>
      <c r="AC1087" s="93">
        <f>IF('Net zero activities &amp; levers'!$C$14="Off",('Activity data'!AV11*EF!$H24)*kgtoGg,IF('Net zero activities &amp; levers'!$C$14="On",('Net zero Activity data'!AV11*EF!$H24)*kgtoGg,"ERROR"))</f>
        <v>3.8449400246997931E-2</v>
      </c>
      <c r="AD1087" s="93">
        <f>IF('Net zero activities &amp; levers'!$C$14="Off",('Activity data'!AW11*EF!$H24)*kgtoGg,IF('Net zero activities &amp; levers'!$C$14="On",('Net zero Activity data'!AW11*EF!$H24)*kgtoGg,"ERROR"))</f>
        <v>3.8571855504582621E-2</v>
      </c>
      <c r="AE1087" s="93">
        <f>IF('Net zero activities &amp; levers'!$C$14="Off",('Activity data'!AX11*EF!$H24)*kgtoGg,IF('Net zero activities &amp; levers'!$C$14="On",('Net zero Activity data'!AX11*EF!$H24)*kgtoGg,"ERROR"))</f>
        <v>3.8691558974017194E-2</v>
      </c>
      <c r="AF1087" s="93">
        <f>IF('Net zero activities &amp; levers'!$C$14="Off",('Activity data'!AY11*EF!$H24)*kgtoGg,IF('Net zero activities &amp; levers'!$C$14="On",('Net zero Activity data'!AY11*EF!$H24)*kgtoGg,"ERROR"))</f>
        <v>3.8809335639941746E-2</v>
      </c>
      <c r="AG1087" s="93">
        <f>IF('Net zero activities &amp; levers'!$C$14="Off",('Activity data'!AZ11*EF!$H24)*kgtoGg,IF('Net zero activities &amp; levers'!$C$14="On",('Net zero Activity data'!AZ11*EF!$H24)*kgtoGg,"ERROR"))</f>
        <v>3.8924115954931997E-2</v>
      </c>
      <c r="AH1087" s="93">
        <f>IF('Net zero activities &amp; levers'!$C$14="Off",('Activity data'!BA11*EF!$H24)*kgtoGg,IF('Net zero activities &amp; levers'!$C$14="On",('Net zero Activity data'!BA11*EF!$H24)*kgtoGg,"ERROR"))</f>
        <v>3.9032602427769104E-2</v>
      </c>
      <c r="AI1087" s="93">
        <f>IF('Net zero activities &amp; levers'!$C$14="Off",('Activity data'!BB11*EF!$H24)*kgtoGg,IF('Net zero activities &amp; levers'!$C$14="On",('Net zero Activity data'!BB11*EF!$H24)*kgtoGg,"ERROR"))</f>
        <v>3.9138630144907594E-2</v>
      </c>
      <c r="AJ1087" s="93">
        <f>IF('Net zero activities &amp; levers'!$C$14="Off",('Activity data'!BC11*EF!$H24)*kgtoGg,IF('Net zero activities &amp; levers'!$C$14="On",('Net zero Activity data'!BC11*EF!$H24)*kgtoGg,"ERROR"))</f>
        <v>3.9242752220327207E-2</v>
      </c>
      <c r="AK1087" s="93">
        <f>IF('Net zero activities &amp; levers'!$C$14="Off",('Activity data'!BD11*EF!$H24)*kgtoGg,IF('Net zero activities &amp; levers'!$C$14="On",('Net zero Activity data'!BD11*EF!$H24)*kgtoGg,"ERROR"))</f>
        <v>3.9343863754185138E-2</v>
      </c>
      <c r="AL1087" s="93">
        <f>IF('Net zero activities &amp; levers'!$C$14="Off",('Activity data'!BE11*EF!$H24)*kgtoGg,IF('Net zero activities &amp; levers'!$C$14="On",('Net zero Activity data'!BE11*EF!$H24)*kgtoGg,"ERROR"))</f>
        <v>3.9442674491991257E-2</v>
      </c>
      <c r="AM1087" s="93">
        <f>IF('Net zero activities &amp; levers'!$C$14="Off",('Activity data'!BF11*EF!$H24)*kgtoGg,IF('Net zero activities &amp; levers'!$C$14="On",('Net zero Activity data'!BF11*EF!$H24)*kgtoGg,"ERROR"))</f>
        <v>3.9537813409778681E-2</v>
      </c>
      <c r="AN1087" s="93">
        <f>IF('Net zero activities &amp; levers'!$C$14="Off",('Activity data'!BG11*EF!$H24)*kgtoGg,IF('Net zero activities &amp; levers'!$C$14="On",('Net zero Activity data'!BG11*EF!$H24)*kgtoGg,"ERROR"))</f>
        <v>3.9631312379066676E-2</v>
      </c>
      <c r="AO1087" s="93">
        <f>IF('Net zero activities &amp; levers'!$C$14="Off",('Activity data'!BH11*EF!$H24)*kgtoGg,IF('Net zero activities &amp; levers'!$C$14="On",('Net zero Activity data'!BH11*EF!$H24)*kgtoGg,"ERROR"))</f>
        <v>3.9721667650057024E-2</v>
      </c>
      <c r="AP1087" s="93">
        <f>IF('Net zero activities &amp; levers'!$C$14="Off",('Activity data'!BI11*EF!$H24)*kgtoGg,IF('Net zero activities &amp; levers'!$C$14="On",('Net zero Activity data'!BI11*EF!$H24)*kgtoGg,"ERROR"))</f>
        <v>3.9808869014434055E-2</v>
      </c>
      <c r="AQ1087" s="93">
        <f>IF('Net zero activities &amp; levers'!$C$14="Off",('Activity data'!BJ11*EF!$H24)*kgtoGg,IF('Net zero activities &amp; levers'!$C$14="On",('Net zero Activity data'!BJ11*EF!$H24)*kgtoGg,"ERROR"))</f>
        <v>3.9892798393079396E-2</v>
      </c>
      <c r="AR1087" s="93">
        <f>IF('Net zero activities &amp; levers'!$C$14="Off",('Activity data'!BK11*EF!$H24)*kgtoGg,IF('Net zero activities &amp; levers'!$C$14="On",('Net zero Activity data'!BK11*EF!$H24)*kgtoGg,"ERROR"))</f>
        <v>3.9973396904445131E-2</v>
      </c>
      <c r="AS1087" s="93">
        <f>IF('Net zero activities &amp; levers'!$C$14="Off",('Activity data'!BL11*EF!$H24)*kgtoGg,IF('Net zero activities &amp; levers'!$C$14="On",('Net zero Activity data'!BL11*EF!$H24)*kgtoGg,"ERROR"))</f>
        <v>4.0051635158618648E-2</v>
      </c>
      <c r="AT1087" s="93">
        <f>IF('Net zero activities &amp; levers'!$C$14="Off",('Activity data'!BM11*EF!$H24)*kgtoGg,IF('Net zero activities &amp; levers'!$C$14="On",('Net zero Activity data'!BM11*EF!$H24)*kgtoGg,"ERROR"))</f>
        <v>4.0121088893444797E-2</v>
      </c>
      <c r="AU1087" s="93">
        <f>IF('Net zero activities &amp; levers'!$C$14="Off",('Activity data'!BN11*EF!$H24)*kgtoGg,IF('Net zero activities &amp; levers'!$C$14="On",('Net zero Activity data'!BN11*EF!$H24)*kgtoGg,"ERROR"))</f>
        <v>4.0186083709368305E-2</v>
      </c>
      <c r="AV1087" s="93">
        <f>IF('Net zero activities &amp; levers'!$C$14="Off",('Activity data'!BO11*EF!$H24)*kgtoGg,IF('Net zero activities &amp; levers'!$C$14="On",('Net zero Activity data'!BO11*EF!$H24)*kgtoGg,"ERROR"))</f>
        <v>4.0247418508533056E-2</v>
      </c>
      <c r="AW1087" s="93">
        <f>IF('Net zero activities &amp; levers'!$C$14="Off",('Activity data'!BP11*EF!$H24)*kgtoGg,IF('Net zero activities &amp; levers'!$C$14="On",('Net zero Activity data'!BP11*EF!$H24)*kgtoGg,"ERROR"))</f>
        <v>4.03046335855562E-2</v>
      </c>
      <c r="AY1087" s="79"/>
    </row>
    <row r="1088" spans="1:51" x14ac:dyDescent="0.25">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4.1176157807460223E-3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4.1251653577350578E-3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4.1971570351175365E-3</v>
      </c>
      <c r="T1088" s="93">
        <f>IF('Net zero activities &amp; levers'!$C$14="Off",('Activity data'!AM12*EF!$H25)*kgtoGg,IF('Net zero activities &amp; levers'!$C$14="On",('Net zero Activity data'!AM12*EF!$H25)*kgtoGg,"ERROR"))</f>
        <v>4.2152106723732903E-3</v>
      </c>
      <c r="U1088" s="93">
        <f>IF('Net zero activities &amp; levers'!$C$14="Off",('Activity data'!AN12*EF!$H25)*kgtoGg,IF('Net zero activities &amp; levers'!$C$14="On",('Net zero Activity data'!AN12*EF!$H25)*kgtoGg,"ERROR"))</f>
        <v>4.2351908347559759E-3</v>
      </c>
      <c r="V1088" s="93">
        <f>IF('Net zero activities &amp; levers'!$C$14="Off",('Activity data'!AO12*EF!$H25)*kgtoGg,IF('Net zero activities &amp; levers'!$C$14="On",('Net zero Activity data'!AO12*EF!$H25)*kgtoGg,"ERROR"))</f>
        <v>4.256155500798213E-3</v>
      </c>
      <c r="W1088" s="93">
        <f>IF('Net zero activities &amp; levers'!$C$14="Off",('Activity data'!AP12*EF!$H25)*kgtoGg,IF('Net zero activities &amp; levers'!$C$14="On",('Net zero Activity data'!AP12*EF!$H25)*kgtoGg,"ERROR"))</f>
        <v>4.2783042430474903E-3</v>
      </c>
      <c r="X1088" s="93">
        <f>IF('Net zero activities &amp; levers'!$C$14="Off",('Activity data'!AQ12*EF!$H25)*kgtoGg,IF('Net zero activities &amp; levers'!$C$14="On",('Net zero Activity data'!AQ12*EF!$H25)*kgtoGg,"ERROR"))</f>
        <v>4.3014977998444299E-3</v>
      </c>
      <c r="Y1088" s="93">
        <f>IF('Net zero activities &amp; levers'!$C$14="Off",('Activity data'!AR12*EF!$H25)*kgtoGg,IF('Net zero activities &amp; levers'!$C$14="On",('Net zero Activity data'!AR12*EF!$H25)*kgtoGg,"ERROR"))</f>
        <v>4.3229848130966536E-3</v>
      </c>
      <c r="Z1088" s="93">
        <f>IF('Net zero activities &amp; levers'!$C$14="Off",('Activity data'!AS12*EF!$H25)*kgtoGg,IF('Net zero activities &amp; levers'!$C$14="On",('Net zero Activity data'!AS12*EF!$H25)*kgtoGg,"ERROR"))</f>
        <v>4.342749432240299E-3</v>
      </c>
      <c r="AA1088" s="93">
        <f>IF('Net zero activities &amp; levers'!$C$14="Off",('Activity data'!AT12*EF!$H25)*kgtoGg,IF('Net zero activities &amp; levers'!$C$14="On",('Net zero Activity data'!AT12*EF!$H25)*kgtoGg,"ERROR"))</f>
        <v>4.3607061746162501E-3</v>
      </c>
      <c r="AB1088" s="93">
        <f>IF('Net zero activities &amp; levers'!$C$14="Off",('Activity data'!AU12*EF!$H25)*kgtoGg,IF('Net zero activities &amp; levers'!$C$14="On",('Net zero Activity data'!AU12*EF!$H25)*kgtoGg,"ERROR"))</f>
        <v>4.3769612866625873E-3</v>
      </c>
      <c r="AC1088" s="93">
        <f>IF('Net zero activities &amp; levers'!$C$14="Off",('Activity data'!AV12*EF!$H25)*kgtoGg,IF('Net zero activities &amp; levers'!$C$14="On",('Net zero Activity data'!AV12*EF!$H25)*kgtoGg,"ERROR"))</f>
        <v>4.3911047783332397E-3</v>
      </c>
      <c r="AD1088" s="93">
        <f>IF('Net zero activities &amp; levers'!$C$14="Off",('Activity data'!AW12*EF!$H25)*kgtoGg,IF('Net zero activities &amp; levers'!$C$14="On",('Net zero Activity data'!AW12*EF!$H25)*kgtoGg,"ERROR"))</f>
        <v>4.4050897524357726E-3</v>
      </c>
      <c r="AE1088" s="93">
        <f>IF('Net zero activities &amp; levers'!$C$14="Off",('Activity data'!AX12*EF!$H25)*kgtoGg,IF('Net zero activities &amp; levers'!$C$14="On",('Net zero Activity data'!AX12*EF!$H25)*kgtoGg,"ERROR"))</f>
        <v>4.4187604592150868E-3</v>
      </c>
      <c r="AF1088" s="93">
        <f>IF('Net zero activities &amp; levers'!$C$14="Off",('Activity data'!AY12*EF!$H25)*kgtoGg,IF('Net zero activities &amp; levers'!$C$14="On",('Net zero Activity data'!AY12*EF!$H25)*kgtoGg,"ERROR"))</f>
        <v>4.4322111158493953E-3</v>
      </c>
      <c r="AG1088" s="93">
        <f>IF('Net zero activities &amp; levers'!$C$14="Off",('Activity data'!AZ12*EF!$H25)*kgtoGg,IF('Net zero activities &amp; levers'!$C$14="On",('Net zero Activity data'!AZ12*EF!$H25)*kgtoGg,"ERROR"))</f>
        <v>4.4453195749248166E-3</v>
      </c>
      <c r="AH1088" s="93">
        <f>IF('Net zero activities &amp; levers'!$C$14="Off",('Activity data'!BA12*EF!$H25)*kgtoGg,IF('Net zero activities &amp; levers'!$C$14="On",('Net zero Activity data'!BA12*EF!$H25)*kgtoGg,"ERROR"))</f>
        <v>4.4577092472265776E-3</v>
      </c>
      <c r="AI1088" s="93">
        <f>IF('Net zero activities &amp; levers'!$C$14="Off",('Activity data'!BB12*EF!$H25)*kgtoGg,IF('Net zero activities &amp; levers'!$C$14="On",('Net zero Activity data'!BB12*EF!$H25)*kgtoGg,"ERROR"))</f>
        <v>4.4698181179078297E-3</v>
      </c>
      <c r="AJ1088" s="93">
        <f>IF('Net zero activities &amp; levers'!$C$14="Off",('Activity data'!BC12*EF!$H25)*kgtoGg,IF('Net zero activities &amp; levers'!$C$14="On",('Net zero Activity data'!BC12*EF!$H25)*kgtoGg,"ERROR"))</f>
        <v>4.4817093552214915E-3</v>
      </c>
      <c r="AK1088" s="93">
        <f>IF('Net zero activities &amp; levers'!$C$14="Off",('Activity data'!BD12*EF!$H25)*kgtoGg,IF('Net zero activities &amp; levers'!$C$14="On",('Net zero Activity data'!BD12*EF!$H25)*kgtoGg,"ERROR"))</f>
        <v>4.493256774338982E-3</v>
      </c>
      <c r="AL1088" s="93">
        <f>IF('Net zero activities &amp; levers'!$C$14="Off",('Activity data'!BE12*EF!$H25)*kgtoGg,IF('Net zero activities &amp; levers'!$C$14="On",('Net zero Activity data'!BE12*EF!$H25)*kgtoGg,"ERROR"))</f>
        <v>4.5045414315805447E-3</v>
      </c>
      <c r="AM1088" s="93">
        <f>IF('Net zero activities &amp; levers'!$C$14="Off",('Activity data'!BF12*EF!$H25)*kgtoGg,IF('Net zero activities &amp; levers'!$C$14="On",('Net zero Activity data'!BF12*EF!$H25)*kgtoGg,"ERROR"))</f>
        <v>4.5154067494741429E-3</v>
      </c>
      <c r="AN1088" s="93">
        <f>IF('Net zero activities &amp; levers'!$C$14="Off",('Activity data'!BG12*EF!$H25)*kgtoGg,IF('Net zero activities &amp; levers'!$C$14="On",('Net zero Activity data'!BG12*EF!$H25)*kgtoGg,"ERROR"))</f>
        <v>4.5260847774322458E-3</v>
      </c>
      <c r="AO1088" s="93">
        <f>IF('Net zero activities &amp; levers'!$C$14="Off",('Activity data'!BH12*EF!$H25)*kgtoGg,IF('Net zero activities &amp; levers'!$C$14="On",('Net zero Activity data'!BH12*EF!$H25)*kgtoGg,"ERROR"))</f>
        <v>4.5364037800602322E-3</v>
      </c>
      <c r="AP1088" s="93">
        <f>IF('Net zero activities &amp; levers'!$C$14="Off",('Activity data'!BI12*EF!$H25)*kgtoGg,IF('Net zero activities &amp; levers'!$C$14="On",('Net zero Activity data'!BI12*EF!$H25)*kgtoGg,"ERROR"))</f>
        <v>4.5463625915197967E-3</v>
      </c>
      <c r="AQ1088" s="93">
        <f>IF('Net zero activities &amp; levers'!$C$14="Off",('Activity data'!BJ12*EF!$H25)*kgtoGg,IF('Net zero activities &amp; levers'!$C$14="On",('Net zero Activity data'!BJ12*EF!$H25)*kgtoGg,"ERROR"))</f>
        <v>4.5559477266127911E-3</v>
      </c>
      <c r="AR1088" s="93">
        <f>IF('Net zero activities &amp; levers'!$C$14="Off",('Activity data'!BK12*EF!$H25)*kgtoGg,IF('Net zero activities &amp; levers'!$C$14="On",('Net zero Activity data'!BK12*EF!$H25)*kgtoGg,"ERROR"))</f>
        <v>4.5651524607857839E-3</v>
      </c>
      <c r="AS1088" s="93">
        <f>IF('Net zero activities &amp; levers'!$C$14="Off",('Activity data'!BL12*EF!$H25)*kgtoGg,IF('Net zero activities &amp; levers'!$C$14="On",('Net zero Activity data'!BL12*EF!$H25)*kgtoGg,"ERROR"))</f>
        <v>4.5740876423371957E-3</v>
      </c>
      <c r="AT1088" s="93">
        <f>IF('Net zero activities &amp; levers'!$C$14="Off",('Activity data'!BM12*EF!$H25)*kgtoGg,IF('Net zero activities &amp; levers'!$C$14="On",('Net zero Activity data'!BM12*EF!$H25)*kgtoGg,"ERROR"))</f>
        <v>4.5820195899074828E-3</v>
      </c>
      <c r="AU1088" s="93">
        <f>IF('Net zero activities &amp; levers'!$C$14="Off",('Activity data'!BN12*EF!$H25)*kgtoGg,IF('Net zero activities &amp; levers'!$C$14="On",('Net zero Activity data'!BN12*EF!$H25)*kgtoGg,"ERROR"))</f>
        <v>4.5894423076855298E-3</v>
      </c>
      <c r="AV1088" s="93">
        <f>IF('Net zero activities &amp; levers'!$C$14="Off",('Activity data'!BO12*EF!$H25)*kgtoGg,IF('Net zero activities &amp; levers'!$C$14="On",('Net zero Activity data'!BO12*EF!$H25)*kgtoGg,"ERROR"))</f>
        <v>4.5964470341041553E-3</v>
      </c>
      <c r="AW1088" s="93">
        <f>IF('Net zero activities &amp; levers'!$C$14="Off",('Activity data'!BP12*EF!$H25)*kgtoGg,IF('Net zero activities &amp; levers'!$C$14="On",('Net zero Activity data'!BP12*EF!$H25)*kgtoGg,"ERROR"))</f>
        <v>4.602981268617439E-3</v>
      </c>
      <c r="AY1088" s="79"/>
    </row>
    <row r="1089" spans="1:51" x14ac:dyDescent="0.25">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1.6415023507755741E-2</v>
      </c>
      <c r="T1089" s="93">
        <f>IF('Net zero activities &amp; levers'!$C$14="Off",('Activity data'!AM13*EF!$H26)*kgtoGg,IF('Net zero activities &amp; levers'!$C$14="On",('Net zero Activity data'!AM13*EF!$H26)*kgtoGg,"ERROR"))</f>
        <v>1.6531947087427196E-2</v>
      </c>
      <c r="U1089" s="93">
        <f>IF('Net zero activities &amp; levers'!$C$14="Off",('Activity data'!AN13*EF!$H26)*kgtoGg,IF('Net zero activities &amp; levers'!$C$14="On",('Net zero Activity data'!AN13*EF!$H26)*kgtoGg,"ERROR"))</f>
        <v>1.6658559830420732E-2</v>
      </c>
      <c r="V1089" s="93">
        <f>IF('Net zero activities &amp; levers'!$C$14="Off",('Activity data'!AO13*EF!$H26)*kgtoGg,IF('Net zero activities &amp; levers'!$C$14="On",('Net zero Activity data'!AO13*EF!$H26)*kgtoGg,"ERROR"))</f>
        <v>1.6789350538543545E-2</v>
      </c>
      <c r="W1089" s="93">
        <f>IF('Net zero activities &amp; levers'!$C$14="Off",('Activity data'!AP13*EF!$H26)*kgtoGg,IF('Net zero activities &amp; levers'!$C$14="On",('Net zero Activity data'!AP13*EF!$H26)*kgtoGg,"ERROR"))</f>
        <v>1.6925569337177933E-2</v>
      </c>
      <c r="X1089" s="93">
        <f>IF('Net zero activities &amp; levers'!$C$14="Off",('Activity data'!AQ13*EF!$H26)*kgtoGg,IF('Net zero activities &amp; levers'!$C$14="On",('Net zero Activity data'!AQ13*EF!$H26)*kgtoGg,"ERROR"))</f>
        <v>1.7066454826982911E-2</v>
      </c>
      <c r="Y1089" s="93">
        <f>IF('Net zero activities &amp; levers'!$C$14="Off",('Activity data'!AR13*EF!$H26)*kgtoGg,IF('Net zero activities &amp; levers'!$C$14="On",('Net zero Activity data'!AR13*EF!$H26)*kgtoGg,"ERROR"))</f>
        <v>1.7195942368795552E-2</v>
      </c>
      <c r="Z1089" s="93">
        <f>IF('Net zero activities &amp; levers'!$C$14="Off",('Activity data'!AS13*EF!$H26)*kgtoGg,IF('Net zero activities &amp; levers'!$C$14="On",('Net zero Activity data'!AS13*EF!$H26)*kgtoGg,"ERROR"))</f>
        <v>1.7314092946492447E-2</v>
      </c>
      <c r="AA1089" s="93">
        <f>IF('Net zero activities &amp; levers'!$C$14="Off",('Activity data'!AT13*EF!$H26)*kgtoGg,IF('Net zero activities &amp; levers'!$C$14="On",('Net zero Activity data'!AT13*EF!$H26)*kgtoGg,"ERROR"))</f>
        <v>1.7420550522096612E-2</v>
      </c>
      <c r="AB1089" s="93">
        <f>IF('Net zero activities &amp; levers'!$C$14="Off",('Activity data'!AU13*EF!$H26)*kgtoGg,IF('Net zero activities &amp; levers'!$C$14="On",('Net zero Activity data'!AU13*EF!$H26)*kgtoGg,"ERROR"))</f>
        <v>1.7516068765617489E-2</v>
      </c>
      <c r="AC1089" s="93">
        <f>IF('Net zero activities &amp; levers'!$C$14="Off",('Activity data'!AV13*EF!$H26)*kgtoGg,IF('Net zero activities &amp; levers'!$C$14="On",('Net zero Activity data'!AV13*EF!$H26)*kgtoGg,"ERROR"))</f>
        <v>1.7598388939306021E-2</v>
      </c>
      <c r="AD1089" s="93">
        <f>IF('Net zero activities &amp; levers'!$C$14="Off",('Activity data'!AW13*EF!$H26)*kgtoGg,IF('Net zero activities &amp; levers'!$C$14="On",('Net zero Activity data'!AW13*EF!$H26)*kgtoGg,"ERROR"))</f>
        <v>1.7678958481193875E-2</v>
      </c>
      <c r="AE1089" s="93">
        <f>IF('Net zero activities &amp; levers'!$C$14="Off",('Activity data'!AX13*EF!$H26)*kgtoGg,IF('Net zero activities &amp; levers'!$C$14="On",('Net zero Activity data'!AX13*EF!$H26)*kgtoGg,"ERROR"))</f>
        <v>1.7756928596345364E-2</v>
      </c>
      <c r="AF1089" s="93">
        <f>IF('Net zero activities &amp; levers'!$C$14="Off",('Activity data'!AY13*EF!$H26)*kgtoGg,IF('Net zero activities &amp; levers'!$C$14="On",('Net zero Activity data'!AY13*EF!$H26)*kgtoGg,"ERROR"))</f>
        <v>1.7832896153377541E-2</v>
      </c>
      <c r="AG1089" s="93">
        <f>IF('Net zero activities &amp; levers'!$C$14="Off",('Activity data'!AZ13*EF!$H26)*kgtoGg,IF('Net zero activities &amp; levers'!$C$14="On",('Net zero Activity data'!AZ13*EF!$H26)*kgtoGg,"ERROR"))</f>
        <v>1.7906203356061575E-2</v>
      </c>
      <c r="AH1089" s="93">
        <f>IF('Net zero activities &amp; levers'!$C$14="Off",('Activity data'!BA13*EF!$H26)*kgtoGg,IF('Net zero activities &amp; levers'!$C$14="On",('Net zero Activity data'!BA13*EF!$H26)*kgtoGg,"ERROR"))</f>
        <v>1.7974731496541281E-2</v>
      </c>
      <c r="AI1089" s="93">
        <f>IF('Net zero activities &amp; levers'!$C$14="Off",('Activity data'!BB13*EF!$H26)*kgtoGg,IF('Net zero activities &amp; levers'!$C$14="On",('Net zero Activity data'!BB13*EF!$H26)*kgtoGg,"ERROR"))</f>
        <v>1.8041049442027446E-2</v>
      </c>
      <c r="AJ1089" s="93">
        <f>IF('Net zero activities &amp; levers'!$C$14="Off",('Activity data'!BC13*EF!$H26)*kgtoGg,IF('Net zero activities &amp; levers'!$C$14="On",('Net zero Activity data'!BC13*EF!$H26)*kgtoGg,"ERROR"))</f>
        <v>1.8105557053740378E-2</v>
      </c>
      <c r="AK1089" s="93">
        <f>IF('Net zero activities &amp; levers'!$C$14="Off",('Activity data'!BD13*EF!$H26)*kgtoGg,IF('Net zero activities &amp; levers'!$C$14="On",('Net zero Activity data'!BD13*EF!$H26)*kgtoGg,"ERROR"))</f>
        <v>1.8167566412576632E-2</v>
      </c>
      <c r="AL1089" s="93">
        <f>IF('Net zero activities &amp; levers'!$C$14="Off",('Activity data'!BE13*EF!$H26)*kgtoGg,IF('Net zero activities &amp; levers'!$C$14="On",('Net zero Activity data'!BE13*EF!$H26)*kgtoGg,"ERROR"))</f>
        <v>1.8227575263637996E-2</v>
      </c>
      <c r="AM1089" s="93">
        <f>IF('Net zero activities &amp; levers'!$C$14="Off",('Activity data'!BF13*EF!$H26)*kgtoGg,IF('Net zero activities &amp; levers'!$C$14="On",('Net zero Activity data'!BF13*EF!$H26)*kgtoGg,"ERROR"))</f>
        <v>1.828472219722688E-2</v>
      </c>
      <c r="AN1089" s="93">
        <f>IF('Net zero activities &amp; levers'!$C$14="Off",('Activity data'!BG13*EF!$H26)*kgtoGg,IF('Net zero activities &amp; levers'!$C$14="On",('Net zero Activity data'!BG13*EF!$H26)*kgtoGg,"ERROR"))</f>
        <v>1.8340360126050639E-2</v>
      </c>
      <c r="AO1089" s="93">
        <f>IF('Net zero activities &amp; levers'!$C$14="Off",('Activity data'!BH13*EF!$H26)*kgtoGg,IF('Net zero activities &amp; levers'!$C$14="On",('Net zero Activity data'!BH13*EF!$H26)*kgtoGg,"ERROR"))</f>
        <v>1.8393538807818521E-2</v>
      </c>
      <c r="AP1089" s="93">
        <f>IF('Net zero activities &amp; levers'!$C$14="Off",('Activity data'!BI13*EF!$H26)*kgtoGg,IF('Net zero activities &amp; levers'!$C$14="On",('Net zero Activity data'!BI13*EF!$H26)*kgtoGg,"ERROR"))</f>
        <v>1.8444279790496197E-2</v>
      </c>
      <c r="AQ1089" s="93">
        <f>IF('Net zero activities &amp; levers'!$C$14="Off",('Activity data'!BJ13*EF!$H26)*kgtoGg,IF('Net zero activities &amp; levers'!$C$14="On",('Net zero Activity data'!BJ13*EF!$H26)*kgtoGg,"ERROR"))</f>
        <v>1.8492533463776283E-2</v>
      </c>
      <c r="AR1089" s="93">
        <f>IF('Net zero activities &amp; levers'!$C$14="Off",('Activity data'!BK13*EF!$H26)*kgtoGg,IF('Net zero activities &amp; levers'!$C$14="On",('Net zero Activity data'!BK13*EF!$H26)*kgtoGg,"ERROR"))</f>
        <v>1.8538287524254488E-2</v>
      </c>
      <c r="AS1089" s="93">
        <f>IF('Net zero activities &amp; levers'!$C$14="Off",('Activity data'!BL13*EF!$H26)*kgtoGg,IF('Net zero activities &amp; levers'!$C$14="On",('Net zero Activity data'!BL13*EF!$H26)*kgtoGg,"ERROR"))</f>
        <v>1.8582191553519929E-2</v>
      </c>
      <c r="AT1089" s="93">
        <f>IF('Net zero activities &amp; levers'!$C$14="Off",('Activity data'!BM13*EF!$H26)*kgtoGg,IF('Net zero activities &amp; levers'!$C$14="On",('Net zero Activity data'!BM13*EF!$H26)*kgtoGg,"ERROR"))</f>
        <v>1.8620135873737433E-2</v>
      </c>
      <c r="AU1089" s="93">
        <f>IF('Net zero activities &amp; levers'!$C$14="Off",('Activity data'!BN13*EF!$H26)*kgtoGg,IF('Net zero activities &amp; levers'!$C$14="On",('Net zero Activity data'!BN13*EF!$H26)*kgtoGg,"ERROR"))</f>
        <v>1.8654936137861958E-2</v>
      </c>
      <c r="AV1089" s="93">
        <f>IF('Net zero activities &amp; levers'!$C$14="Off",('Activity data'!BO13*EF!$H26)*kgtoGg,IF('Net zero activities &amp; levers'!$C$14="On",('Net zero Activity data'!BO13*EF!$H26)*kgtoGg,"ERROR"))</f>
        <v>1.8687128854614234E-2</v>
      </c>
      <c r="AW1089" s="93">
        <f>IF('Net zero activities &amp; levers'!$C$14="Off",('Activity data'!BP13*EF!$H26)*kgtoGg,IF('Net zero activities &amp; levers'!$C$14="On",('Net zero Activity data'!BP13*EF!$H26)*kgtoGg,"ERROR"))</f>
        <v>1.871644102077015E-2</v>
      </c>
      <c r="AY1089" s="79"/>
    </row>
    <row r="1090" spans="1:51" x14ac:dyDescent="0.25">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2.7166328132291771E-2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2.7645404897475918E-2</v>
      </c>
      <c r="T1090" s="93">
        <f>IF('Net zero activities &amp; levers'!$C$14="Off",('Activity data'!AM14*EF!$H27)*kgtoGg,IF('Net zero activities &amp; levers'!$C$14="On",('Net zero Activity data'!AM14*EF!$H27)*kgtoGg,"ERROR"))</f>
        <v>2.7842322050872156E-2</v>
      </c>
      <c r="U1090" s="93">
        <f>IF('Net zero activities &amp; levers'!$C$14="Off",('Activity data'!AN14*EF!$H27)*kgtoGg,IF('Net zero activities &amp; levers'!$C$14="On",('Net zero Activity data'!AN14*EF!$H27)*kgtoGg,"ERROR"))</f>
        <v>2.8055557234092133E-2</v>
      </c>
      <c r="V1090" s="93">
        <f>IF('Net zero activities &amp; levers'!$C$14="Off",('Activity data'!AO14*EF!$H27)*kgtoGg,IF('Net zero activities &amp; levers'!$C$14="On",('Net zero Activity data'!AO14*EF!$H27)*kgtoGg,"ERROR"))</f>
        <v>2.8275828748243439E-2</v>
      </c>
      <c r="W1090" s="93">
        <f>IF('Net zero activities &amp; levers'!$C$14="Off",('Activity data'!AP14*EF!$H27)*kgtoGg,IF('Net zero activities &amp; levers'!$C$14="On",('Net zero Activity data'!AP14*EF!$H27)*kgtoGg,"ERROR"))</f>
        <v>2.8505241995267803E-2</v>
      </c>
      <c r="X1090" s="93">
        <f>IF('Net zero activities &amp; levers'!$C$14="Off",('Activity data'!AQ14*EF!$H27)*kgtoGg,IF('Net zero activities &amp; levers'!$C$14="On",('Net zero Activity data'!AQ14*EF!$H27)*kgtoGg,"ERROR"))</f>
        <v>2.8742514662467918E-2</v>
      </c>
      <c r="Y1090" s="93">
        <f>IF('Net zero activities &amp; levers'!$C$14="Off",('Activity data'!AR14*EF!$H27)*kgtoGg,IF('Net zero activities &amp; levers'!$C$14="On",('Net zero Activity data'!AR14*EF!$H27)*kgtoGg,"ERROR"))</f>
        <v>2.8960591445659732E-2</v>
      </c>
      <c r="Z1090" s="93">
        <f>IF('Net zero activities &amp; levers'!$C$14="Off",('Activity data'!AS14*EF!$H27)*kgtoGg,IF('Net zero activities &amp; levers'!$C$14="On",('Net zero Activity data'!AS14*EF!$H27)*kgtoGg,"ERROR"))</f>
        <v>2.9159575050998952E-2</v>
      </c>
      <c r="AA1090" s="93">
        <f>IF('Net zero activities &amp; levers'!$C$14="Off",('Activity data'!AT14*EF!$H27)*kgtoGg,IF('Net zero activities &amp; levers'!$C$14="On",('Net zero Activity data'!AT14*EF!$H27)*kgtoGg,"ERROR"))</f>
        <v>2.9338865856192754E-2</v>
      </c>
      <c r="AB1090" s="93">
        <f>IF('Net zero activities &amp; levers'!$C$14="Off",('Activity data'!AU14*EF!$H27)*kgtoGg,IF('Net zero activities &amp; levers'!$C$14="On",('Net zero Activity data'!AU14*EF!$H27)*kgtoGg,"ERROR"))</f>
        <v>2.9499733156564435E-2</v>
      </c>
      <c r="AC1090" s="93">
        <f>IF('Net zero activities &amp; levers'!$C$14="Off",('Activity data'!AV14*EF!$H27)*kgtoGg,IF('Net zero activities &amp; levers'!$C$14="On",('Net zero Activity data'!AV14*EF!$H27)*kgtoGg,"ERROR"))</f>
        <v>2.9638372893009211E-2</v>
      </c>
      <c r="AD1090" s="93">
        <f>IF('Net zero activities &amp; levers'!$C$14="Off",('Activity data'!AW14*EF!$H27)*kgtoGg,IF('Net zero activities &amp; levers'!$C$14="On",('Net zero Activity data'!AW14*EF!$H27)*kgtoGg,"ERROR"))</f>
        <v>2.9774064298314931E-2</v>
      </c>
      <c r="AE1090" s="93">
        <f>IF('Net zero activities &amp; levers'!$C$14="Off",('Activity data'!AX14*EF!$H27)*kgtoGg,IF('Net zero activities &amp; levers'!$C$14="On",('Net zero Activity data'!AX14*EF!$H27)*kgtoGg,"ERROR"))</f>
        <v>2.9905377872264268E-2</v>
      </c>
      <c r="AF1090" s="93">
        <f>IF('Net zero activities &amp; levers'!$C$14="Off",('Activity data'!AY14*EF!$H27)*kgtoGg,IF('Net zero activities &amp; levers'!$C$14="On",('Net zero Activity data'!AY14*EF!$H27)*kgtoGg,"ERROR"))</f>
        <v>3.0033318832704214E-2</v>
      </c>
      <c r="AG1090" s="93">
        <f>IF('Net zero activities &amp; levers'!$C$14="Off",('Activity data'!AZ14*EF!$H27)*kgtoGg,IF('Net zero activities &amp; levers'!$C$14="On",('Net zero Activity data'!AZ14*EF!$H27)*kgtoGg,"ERROR"))</f>
        <v>3.015677935039059E-2</v>
      </c>
      <c r="AH1090" s="93">
        <f>IF('Net zero activities &amp; levers'!$C$14="Off",('Activity data'!BA14*EF!$H27)*kgtoGg,IF('Net zero activities &amp; levers'!$C$14="On",('Net zero Activity data'!BA14*EF!$H27)*kgtoGg,"ERROR"))</f>
        <v>3.0272191197929978E-2</v>
      </c>
      <c r="AI1090" s="93">
        <f>IF('Net zero activities &amp; levers'!$C$14="Off",('Activity data'!BB14*EF!$H27)*kgtoGg,IF('Net zero activities &amp; levers'!$C$14="On",('Net zero Activity data'!BB14*EF!$H27)*kgtoGg,"ERROR"))</f>
        <v>3.0383880739773619E-2</v>
      </c>
      <c r="AJ1090" s="93">
        <f>IF('Net zero activities &amp; levers'!$C$14="Off",('Activity data'!BC14*EF!$H27)*kgtoGg,IF('Net zero activities &amp; levers'!$C$14="On",('Net zero Activity data'!BC14*EF!$H27)*kgtoGg,"ERROR"))</f>
        <v>3.0492521403244526E-2</v>
      </c>
      <c r="AK1090" s="93">
        <f>IF('Net zero activities &amp; levers'!$C$14="Off",('Activity data'!BD14*EF!$H27)*kgtoGg,IF('Net zero activities &amp; levers'!$C$14="On",('Net zero Activity data'!BD14*EF!$H27)*kgtoGg,"ERROR"))</f>
        <v>3.059695462758022E-2</v>
      </c>
      <c r="AL1090" s="93">
        <f>IF('Net zero activities &amp; levers'!$C$14="Off",('Activity data'!BE14*EF!$H27)*kgtoGg,IF('Net zero activities &amp; levers'!$C$14="On",('Net zero Activity data'!BE14*EF!$H27)*kgtoGg,"ERROR"))</f>
        <v>3.0698018691499469E-2</v>
      </c>
      <c r="AM1090" s="93">
        <f>IF('Net zero activities &amp; levers'!$C$14="Off",('Activity data'!BF14*EF!$H27)*kgtoGg,IF('Net zero activities &amp; levers'!$C$14="On",('Net zero Activity data'!BF14*EF!$H27)*kgtoGg,"ERROR"))</f>
        <v>3.0794262849600573E-2</v>
      </c>
      <c r="AN1090" s="93">
        <f>IF('Net zero activities &amp; levers'!$C$14="Off",('Activity data'!BG14*EF!$H27)*kgtoGg,IF('Net zero activities &amp; levers'!$C$14="On",('Net zero Activity data'!BG14*EF!$H27)*kgtoGg,"ERROR"))</f>
        <v>3.0887965613368346E-2</v>
      </c>
      <c r="AO1090" s="93">
        <f>IF('Net zero activities &amp; levers'!$C$14="Off",('Activity data'!BH14*EF!$H27)*kgtoGg,IF('Net zero activities &amp; levers'!$C$14="On",('Net zero Activity data'!BH14*EF!$H27)*kgtoGg,"ERROR"))</f>
        <v>3.0977526629756322E-2</v>
      </c>
      <c r="AP1090" s="93">
        <f>IF('Net zero activities &amp; levers'!$C$14="Off",('Activity data'!BI14*EF!$H27)*kgtoGg,IF('Net zero activities &amp; levers'!$C$14="On",('Net zero Activity data'!BI14*EF!$H27)*kgtoGg,"ERROR"))</f>
        <v>3.1062982188827408E-2</v>
      </c>
      <c r="AQ1090" s="93">
        <f>IF('Net zero activities &amp; levers'!$C$14="Off",('Activity data'!BJ14*EF!$H27)*kgtoGg,IF('Net zero activities &amp; levers'!$C$14="On",('Net zero Activity data'!BJ14*EF!$H27)*kgtoGg,"ERROR"))</f>
        <v>3.1144248739252273E-2</v>
      </c>
      <c r="AR1090" s="93">
        <f>IF('Net zero activities &amp; levers'!$C$14="Off",('Activity data'!BK14*EF!$H27)*kgtoGg,IF('Net zero activities &amp; levers'!$C$14="On",('Net zero Activity data'!BK14*EF!$H27)*kgtoGg,"ERROR"))</f>
        <v>3.1221305560220326E-2</v>
      </c>
      <c r="AS1090" s="93">
        <f>IF('Net zero activities &amp; levers'!$C$14="Off",('Activity data'!BL14*EF!$H27)*kgtoGg,IF('Net zero activities &amp; levers'!$C$14="On",('Net zero Activity data'!BL14*EF!$H27)*kgtoGg,"ERROR"))</f>
        <v>3.1295246646268753E-2</v>
      </c>
      <c r="AT1090" s="93">
        <f>IF('Net zero activities &amp; levers'!$C$14="Off",('Activity data'!BM14*EF!$H27)*kgtoGg,IF('Net zero activities &amp; levers'!$C$14="On",('Net zero Activity data'!BM14*EF!$H27)*kgtoGg,"ERROR"))</f>
        <v>3.1359150672691655E-2</v>
      </c>
      <c r="AU1090" s="93">
        <f>IF('Net zero activities &amp; levers'!$C$14="Off",('Activity data'!BN14*EF!$H27)*kgtoGg,IF('Net zero activities &amp; levers'!$C$14="On",('Net zero Activity data'!BN14*EF!$H27)*kgtoGg,"ERROR"))</f>
        <v>3.1417759628798669E-2</v>
      </c>
      <c r="AV1090" s="93">
        <f>IF('Net zero activities &amp; levers'!$C$14="Off",('Activity data'!BO14*EF!$H27)*kgtoGg,IF('Net zero activities &amp; levers'!$C$14="On",('Net zero Activity data'!BO14*EF!$H27)*kgtoGg,"ERROR"))</f>
        <v>3.1471977077159069E-2</v>
      </c>
      <c r="AW1090" s="93">
        <f>IF('Net zero activities &amp; levers'!$C$14="Off",('Activity data'!BP14*EF!$H27)*kgtoGg,IF('Net zero activities &amp; levers'!$C$14="On",('Net zero Activity data'!BP14*EF!$H27)*kgtoGg,"ERROR"))</f>
        <v>3.152134323867687E-2</v>
      </c>
      <c r="AY1090" s="79"/>
    </row>
    <row r="1091" spans="1:51" x14ac:dyDescent="0.25">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3.9153871501852065E-3</v>
      </c>
      <c r="T1091" s="93">
        <f>IF('Net zero activities &amp; levers'!$C$14="Off",('Activity data'!AM15*EF!$H28)*kgtoGg,IF('Net zero activities &amp; levers'!$C$14="On",('Net zero Activity data'!AM15*EF!$H28)*kgtoGg,"ERROR"))</f>
        <v>3.9605020635115288E-3</v>
      </c>
      <c r="U1091" s="93">
        <f>IF('Net zero activities &amp; levers'!$C$14="Off",('Activity data'!AN15*EF!$H28)*kgtoGg,IF('Net zero activities &amp; levers'!$C$14="On",('Net zero Activity data'!AN15*EF!$H28)*kgtoGg,"ERROR"))</f>
        <v>3.9861399680085124E-3</v>
      </c>
      <c r="V1091" s="93">
        <f>IF('Net zero activities &amp; levers'!$C$14="Off",('Activity data'!AO15*EF!$H28)*kgtoGg,IF('Net zero activities &amp; levers'!$C$14="On",('Net zero Activity data'!AO15*EF!$H28)*kgtoGg,"ERROR"))</f>
        <v>4.0052402052181664E-3</v>
      </c>
      <c r="W1091" s="93">
        <f>IF('Net zero activities &amp; levers'!$C$14="Off",('Activity data'!AP15*EF!$H28)*kgtoGg,IF('Net zero activities &amp; levers'!$C$14="On",('Net zero Activity data'!AP15*EF!$H28)*kgtoGg,"ERROR"))</f>
        <v>4.0274760092747297E-3</v>
      </c>
      <c r="X1091" s="93">
        <f>IF('Net zero activities &amp; levers'!$C$14="Off",('Activity data'!AQ15*EF!$H28)*kgtoGg,IF('Net zero activities &amp; levers'!$C$14="On",('Net zero Activity data'!AQ15*EF!$H28)*kgtoGg,"ERROR"))</f>
        <v>4.0449278016939415E-3</v>
      </c>
      <c r="Y1091" s="93">
        <f>IF('Net zero activities &amp; levers'!$C$14="Off",('Activity data'!AR15*EF!$H28)*kgtoGg,IF('Net zero activities &amp; levers'!$C$14="On",('Net zero Activity data'!AR15*EF!$H28)*kgtoGg,"ERROR"))</f>
        <v>4.0558958163507746E-3</v>
      </c>
      <c r="Z1091" s="93">
        <f>IF('Net zero activities &amp; levers'!$C$14="Off",('Activity data'!AS15*EF!$H28)*kgtoGg,IF('Net zero activities &amp; levers'!$C$14="On",('Net zero Activity data'!AS15*EF!$H28)*kgtoGg,"ERROR"))</f>
        <v>4.0680748429702722E-3</v>
      </c>
      <c r="AA1091" s="93">
        <f>IF('Net zero activities &amp; levers'!$C$14="Off",('Activity data'!AT15*EF!$H28)*kgtoGg,IF('Net zero activities &amp; levers'!$C$14="On",('Net zero Activity data'!AT15*EF!$H28)*kgtoGg,"ERROR"))</f>
        <v>4.0830042347032814E-3</v>
      </c>
      <c r="AB1091" s="93">
        <f>IF('Net zero activities &amp; levers'!$C$14="Off",('Activity data'!AU15*EF!$H28)*kgtoGg,IF('Net zero activities &amp; levers'!$C$14="On",('Net zero Activity data'!AU15*EF!$H28)*kgtoGg,"ERROR"))</f>
        <v>4.1161320023193042E-3</v>
      </c>
      <c r="AC1091" s="93">
        <f>IF('Net zero activities &amp; levers'!$C$14="Off",('Activity data'!AV15*EF!$H28)*kgtoGg,IF('Net zero activities &amp; levers'!$C$14="On",('Net zero Activity data'!AV15*EF!$H28)*kgtoGg,"ERROR"))</f>
        <v>4.1431422264835115E-3</v>
      </c>
      <c r="AD1091" s="93">
        <f>IF('Net zero activities &amp; levers'!$C$14="Off",('Activity data'!AW15*EF!$H28)*kgtoGg,IF('Net zero activities &amp; levers'!$C$14="On",('Net zero Activity data'!AW15*EF!$H28)*kgtoGg,"ERROR"))</f>
        <v>4.1816006262205717E-3</v>
      </c>
      <c r="AE1091" s="93">
        <f>IF('Net zero activities &amp; levers'!$C$14="Off",('Activity data'!AX15*EF!$H28)*kgtoGg,IF('Net zero activities &amp; levers'!$C$14="On",('Net zero Activity data'!AX15*EF!$H28)*kgtoGg,"ERROR"))</f>
        <v>4.2229326692553469E-3</v>
      </c>
      <c r="AF1091" s="93">
        <f>IF('Net zero activities &amp; levers'!$C$14="Off",('Activity data'!AY15*EF!$H28)*kgtoGg,IF('Net zero activities &amp; levers'!$C$14="On",('Net zero Activity data'!AY15*EF!$H28)*kgtoGg,"ERROR"))</f>
        <v>4.2770535594382183E-3</v>
      </c>
      <c r="AG1091" s="93">
        <f>IF('Net zero activities &amp; levers'!$C$14="Off",('Activity data'!AZ15*EF!$H28)*kgtoGg,IF('Net zero activities &amp; levers'!$C$14="On",('Net zero Activity data'!AZ15*EF!$H28)*kgtoGg,"ERROR"))</f>
        <v>4.3376261209766417E-3</v>
      </c>
      <c r="AH1091" s="93">
        <f>IF('Net zero activities &amp; levers'!$C$14="Off",('Activity data'!BA15*EF!$H28)*kgtoGg,IF('Net zero activities &amp; levers'!$C$14="On",('Net zero Activity data'!BA15*EF!$H28)*kgtoGg,"ERROR"))</f>
        <v>4.3797659241411619E-3</v>
      </c>
      <c r="AI1091" s="93">
        <f>IF('Net zero activities &amp; levers'!$C$14="Off",('Activity data'!BB15*EF!$H28)*kgtoGg,IF('Net zero activities &amp; levers'!$C$14="On",('Net zero Activity data'!BB15*EF!$H28)*kgtoGg,"ERROR"))</f>
        <v>4.4220262821385685E-3</v>
      </c>
      <c r="AJ1091" s="93">
        <f>IF('Net zero activities &amp; levers'!$C$14="Off",('Activity data'!BC15*EF!$H28)*kgtoGg,IF('Net zero activities &amp; levers'!$C$14="On",('Net zero Activity data'!BC15*EF!$H28)*kgtoGg,"ERROR"))</f>
        <v>4.4710957257023363E-3</v>
      </c>
      <c r="AK1091" s="93">
        <f>IF('Net zero activities &amp; levers'!$C$14="Off",('Activity data'!BD15*EF!$H28)*kgtoGg,IF('Net zero activities &amp; levers'!$C$14="On",('Net zero Activity data'!BD15*EF!$H28)*kgtoGg,"ERROR"))</f>
        <v>4.5198304243208942E-3</v>
      </c>
      <c r="AL1091" s="93">
        <f>IF('Net zero activities &amp; levers'!$C$14="Off",('Activity data'!BE15*EF!$H28)*kgtoGg,IF('Net zero activities &amp; levers'!$C$14="On",('Net zero Activity data'!BE15*EF!$H28)*kgtoGg,"ERROR"))</f>
        <v>4.5759469859987297E-3</v>
      </c>
      <c r="AM1091" s="93">
        <f>IF('Net zero activities &amp; levers'!$C$14="Off",('Activity data'!BF15*EF!$H28)*kgtoGg,IF('Net zero activities &amp; levers'!$C$14="On",('Net zero Activity data'!BF15*EF!$H28)*kgtoGg,"ERROR"))</f>
        <v>4.630028490266478E-3</v>
      </c>
      <c r="AN1091" s="93">
        <f>IF('Net zero activities &amp; levers'!$C$14="Off",('Activity data'!BG15*EF!$H28)*kgtoGg,IF('Net zero activities &amp; levers'!$C$14="On",('Net zero Activity data'!BG15*EF!$H28)*kgtoGg,"ERROR"))</f>
        <v>4.6957815432958801E-3</v>
      </c>
      <c r="AO1091" s="93">
        <f>IF('Net zero activities &amp; levers'!$C$14="Off",('Activity data'!BH15*EF!$H28)*kgtoGg,IF('Net zero activities &amp; levers'!$C$14="On",('Net zero Activity data'!BH15*EF!$H28)*kgtoGg,"ERROR"))</f>
        <v>4.7625340751521698E-3</v>
      </c>
      <c r="AP1091" s="93">
        <f>IF('Net zero activities &amp; levers'!$C$14="Off",('Activity data'!BI15*EF!$H28)*kgtoGg,IF('Net zero activities &amp; levers'!$C$14="On",('Net zero Activity data'!BI15*EF!$H28)*kgtoGg,"ERROR"))</f>
        <v>4.8317076615517086E-3</v>
      </c>
      <c r="AQ1091" s="93">
        <f>IF('Net zero activities &amp; levers'!$C$14="Off",('Activity data'!BJ15*EF!$H28)*kgtoGg,IF('Net zero activities &amp; levers'!$C$14="On",('Net zero Activity data'!BJ15*EF!$H28)*kgtoGg,"ERROR"))</f>
        <v>4.9037751282491786E-3</v>
      </c>
      <c r="AR1091" s="93">
        <f>IF('Net zero activities &amp; levers'!$C$14="Off",('Activity data'!BK15*EF!$H28)*kgtoGg,IF('Net zero activities &amp; levers'!$C$14="On",('Net zero Activity data'!BK15*EF!$H28)*kgtoGg,"ERROR"))</f>
        <v>4.9796128518307045E-3</v>
      </c>
      <c r="AS1091" s="93">
        <f>IF('Net zero activities &amp; levers'!$C$14="Off",('Activity data'!BL15*EF!$H28)*kgtoGg,IF('Net zero activities &amp; levers'!$C$14="On",('Net zero Activity data'!BL15*EF!$H28)*kgtoGg,"ERROR"))</f>
        <v>5.0635139703429444E-3</v>
      </c>
      <c r="AT1091" s="93">
        <f>IF('Net zero activities &amp; levers'!$C$14="Off",('Activity data'!BM15*EF!$H28)*kgtoGg,IF('Net zero activities &amp; levers'!$C$14="On",('Net zero Activity data'!BM15*EF!$H28)*kgtoGg,"ERROR"))</f>
        <v>5.1058512126937244E-3</v>
      </c>
      <c r="AU1091" s="93">
        <f>IF('Net zero activities &amp; levers'!$C$14="Off",('Activity data'!BN15*EF!$H28)*kgtoGg,IF('Net zero activities &amp; levers'!$C$14="On",('Net zero Activity data'!BN15*EF!$H28)*kgtoGg,"ERROR"))</f>
        <v>5.1422384273914767E-3</v>
      </c>
      <c r="AV1091" s="93">
        <f>IF('Net zero activities &amp; levers'!$C$14="Off",('Activity data'!BO15*EF!$H28)*kgtoGg,IF('Net zero activities &amp; levers'!$C$14="On",('Net zero Activity data'!BO15*EF!$H28)*kgtoGg,"ERROR"))</f>
        <v>5.1800768502285816E-3</v>
      </c>
      <c r="AW1091" s="93">
        <f>IF('Net zero activities &amp; levers'!$C$14="Off",('Activity data'!BP15*EF!$H28)*kgtoGg,IF('Net zero activities &amp; levers'!$C$14="On",('Net zero Activity data'!BP15*EF!$H28)*kgtoGg,"ERROR"))</f>
        <v>5.2167784667618566E-3</v>
      </c>
      <c r="AY1091" s="79"/>
    </row>
    <row r="1092" spans="1:51" x14ac:dyDescent="0.25">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5">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23.152530650802593</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19.138650535672685</v>
      </c>
      <c r="T1093" s="93">
        <f>IF('Net zero activities &amp; levers'!$C$14="Off",('Activity data'!AM17*EF!$H30)*kgtoGg,IF('Net zero activities &amp; levers'!$C$14="On",('Net zero Activity data'!AM17*EF!$H30)*kgtoGg,"ERROR"))</f>
        <v>19.422556528325604</v>
      </c>
      <c r="U1093" s="93">
        <f>IF('Net zero activities &amp; levers'!$C$14="Off",('Activity data'!AN17*EF!$H30)*kgtoGg,IF('Net zero activities &amp; levers'!$C$14="On",('Net zero Activity data'!AN17*EF!$H30)*kgtoGg,"ERROR"))</f>
        <v>19.526593788460882</v>
      </c>
      <c r="V1093" s="93">
        <f>IF('Net zero activities &amp; levers'!$C$14="Off",('Activity data'!AO17*EF!$H30)*kgtoGg,IF('Net zero activities &amp; levers'!$C$14="On",('Net zero Activity data'!AO17*EF!$H30)*kgtoGg,"ERROR"))</f>
        <v>19.572367159290774</v>
      </c>
      <c r="W1093" s="93">
        <f>IF('Net zero activities &amp; levers'!$C$14="Off",('Activity data'!AP17*EF!$H30)*kgtoGg,IF('Net zero activities &amp; levers'!$C$14="On",('Net zero Activity data'!AP17*EF!$H30)*kgtoGg,"ERROR"))</f>
        <v>19.654350580416263</v>
      </c>
      <c r="X1093" s="93">
        <f>IF('Net zero activities &amp; levers'!$C$14="Off",('Activity data'!AQ17*EF!$H30)*kgtoGg,IF('Net zero activities &amp; levers'!$C$14="On",('Net zero Activity data'!AQ17*EF!$H30)*kgtoGg,"ERROR"))</f>
        <v>19.69578529572718</v>
      </c>
      <c r="Y1093" s="93">
        <f>IF('Net zero activities &amp; levers'!$C$14="Off",('Activity data'!AR17*EF!$H30)*kgtoGg,IF('Net zero activities &amp; levers'!$C$14="On",('Net zero Activity data'!AR17*EF!$H30)*kgtoGg,"ERROR"))</f>
        <v>19.663675184445491</v>
      </c>
      <c r="Z1093" s="93">
        <f>IF('Net zero activities &amp; levers'!$C$14="Off",('Activity data'!AS17*EF!$H30)*kgtoGg,IF('Net zero activities &amp; levers'!$C$14="On",('Net zero Activity data'!AS17*EF!$H30)*kgtoGg,"ERROR"))</f>
        <v>19.631322294515954</v>
      </c>
      <c r="AA1093" s="93">
        <f>IF('Net zero activities &amp; levers'!$C$14="Off",('Activity data'!AT17*EF!$H30)*kgtoGg,IF('Net zero activities &amp; levers'!$C$14="On",('Net zero Activity data'!AT17*EF!$H30)*kgtoGg,"ERROR"))</f>
        <v>19.612477584256517</v>
      </c>
      <c r="AB1093" s="93">
        <f>IF('Net zero activities &amp; levers'!$C$14="Off",('Activity data'!AU17*EF!$H30)*kgtoGg,IF('Net zero activities &amp; levers'!$C$14="On",('Net zero Activity data'!AU17*EF!$H30)*kgtoGg,"ERROR"))</f>
        <v>19.749732429849548</v>
      </c>
      <c r="AC1093" s="93">
        <f>IF('Net zero activities &amp; levers'!$C$14="Off",('Activity data'!AV17*EF!$H30)*kgtoGg,IF('Net zero activities &amp; levers'!$C$14="On",('Net zero Activity data'!AV17*EF!$H30)*kgtoGg,"ERROR"))</f>
        <v>19.814234833727586</v>
      </c>
      <c r="AD1093" s="93">
        <f>IF('Net zero activities &amp; levers'!$C$14="Off",('Activity data'!AW17*EF!$H30)*kgtoGg,IF('Net zero activities &amp; levers'!$C$14="On",('Net zero Activity data'!AW17*EF!$H30)*kgtoGg,"ERROR"))</f>
        <v>19.978554643023834</v>
      </c>
      <c r="AE1093" s="93">
        <f>IF('Net zero activities &amp; levers'!$C$14="Off",('Activity data'!AX17*EF!$H30)*kgtoGg,IF('Net zero activities &amp; levers'!$C$14="On",('Net zero Activity data'!AX17*EF!$H30)*kgtoGg,"ERROR"))</f>
        <v>20.161944788793271</v>
      </c>
      <c r="AF1093" s="93">
        <f>IF('Net zero activities &amp; levers'!$C$14="Off",('Activity data'!AY17*EF!$H30)*kgtoGg,IF('Net zero activities &amp; levers'!$C$14="On",('Net zero Activity data'!AY17*EF!$H30)*kgtoGg,"ERROR"))</f>
        <v>20.452258675108563</v>
      </c>
      <c r="AG1093" s="93">
        <f>IF('Net zero activities &amp; levers'!$C$14="Off",('Activity data'!AZ17*EF!$H30)*kgtoGg,IF('Net zero activities &amp; levers'!$C$14="On",('Net zero Activity data'!AZ17*EF!$H30)*kgtoGg,"ERROR"))</f>
        <v>20.789679778060538</v>
      </c>
      <c r="AH1093" s="93">
        <f>IF('Net zero activities &amp; levers'!$C$14="Off",('Activity data'!BA17*EF!$H30)*kgtoGg,IF('Net zero activities &amp; levers'!$C$14="On",('Net zero Activity data'!BA17*EF!$H30)*kgtoGg,"ERROR"))</f>
        <v>20.953350807497621</v>
      </c>
      <c r="AI1093" s="93">
        <f>IF('Net zero activities &amp; levers'!$C$14="Off",('Activity data'!BB17*EF!$H30)*kgtoGg,IF('Net zero activities &amp; levers'!$C$14="On",('Net zero Activity data'!BB17*EF!$H30)*kgtoGg,"ERROR"))</f>
        <v>21.110720094451256</v>
      </c>
      <c r="AJ1093" s="93">
        <f>IF('Net zero activities &amp; levers'!$C$14="Off",('Activity data'!BC17*EF!$H30)*kgtoGg,IF('Net zero activities &amp; levers'!$C$14="On",('Net zero Activity data'!BC17*EF!$H30)*kgtoGg,"ERROR"))</f>
        <v>21.319215844077476</v>
      </c>
      <c r="AK1093" s="93">
        <f>IF('Net zero activities &amp; levers'!$C$14="Off",('Activity data'!BD17*EF!$H30)*kgtoGg,IF('Net zero activities &amp; levers'!$C$14="On",('Net zero Activity data'!BD17*EF!$H30)*kgtoGg,"ERROR"))</f>
        <v>21.515855545488005</v>
      </c>
      <c r="AL1093" s="93">
        <f>IF('Net zero activities &amp; levers'!$C$14="Off",('Activity data'!BE17*EF!$H30)*kgtoGg,IF('Net zero activities &amp; levers'!$C$14="On",('Net zero Activity data'!BE17*EF!$H30)*kgtoGg,"ERROR"))</f>
        <v>21.765735950398085</v>
      </c>
      <c r="AM1093" s="93">
        <f>IF('Net zero activities &amp; levers'!$C$14="Off",('Activity data'!BF17*EF!$H30)*kgtoGg,IF('Net zero activities &amp; levers'!$C$14="On",('Net zero Activity data'!BF17*EF!$H30)*kgtoGg,"ERROR"))</f>
        <v>21.98793746618896</v>
      </c>
      <c r="AN1093" s="93">
        <f>IF('Net zero activities &amp; levers'!$C$14="Off",('Activity data'!BG17*EF!$H30)*kgtoGg,IF('Net zero activities &amp; levers'!$C$14="On",('Net zero Activity data'!BG17*EF!$H30)*kgtoGg,"ERROR"))</f>
        <v>22.296680094775589</v>
      </c>
      <c r="AO1093" s="93">
        <f>IF('Net zero activities &amp; levers'!$C$14="Off",('Activity data'!BH17*EF!$H30)*kgtoGg,IF('Net zero activities &amp; levers'!$C$14="On",('Net zero Activity data'!BH17*EF!$H30)*kgtoGg,"ERROR"))</f>
        <v>22.601286897800797</v>
      </c>
      <c r="AP1093" s="93">
        <f>IF('Net zero activities &amp; levers'!$C$14="Off",('Activity data'!BI17*EF!$H30)*kgtoGg,IF('Net zero activities &amp; levers'!$C$14="On",('Net zero Activity data'!BI17*EF!$H30)*kgtoGg,"ERROR"))</f>
        <v>22.912817656578977</v>
      </c>
      <c r="AQ1093" s="93">
        <f>IF('Net zero activities &amp; levers'!$C$14="Off",('Activity data'!BJ17*EF!$H30)*kgtoGg,IF('Net zero activities &amp; levers'!$C$14="On",('Net zero Activity data'!BJ17*EF!$H30)*kgtoGg,"ERROR"))</f>
        <v>23.23422849498256</v>
      </c>
      <c r="AR1093" s="93">
        <f>IF('Net zero activities &amp; levers'!$C$14="Off",('Activity data'!BK17*EF!$H30)*kgtoGg,IF('Net zero activities &amp; levers'!$C$14="On",('Net zero Activity data'!BK17*EF!$H30)*kgtoGg,"ERROR"))</f>
        <v>23.571505278686633</v>
      </c>
      <c r="AS1093" s="93">
        <f>IF('Net zero activities &amp; levers'!$C$14="Off",('Activity data'!BL17*EF!$H30)*kgtoGg,IF('Net zero activities &amp; levers'!$C$14="On",('Net zero Activity data'!BL17*EF!$H30)*kgtoGg,"ERROR"))</f>
        <v>23.957565234485394</v>
      </c>
      <c r="AT1093" s="93">
        <f>IF('Net zero activities &amp; levers'!$C$14="Off",('Activity data'!BM17*EF!$H30)*kgtoGg,IF('Net zero activities &amp; levers'!$C$14="On",('Net zero Activity data'!BM17*EF!$H30)*kgtoGg,"ERROR"))</f>
        <v>24.005680938038509</v>
      </c>
      <c r="AU1093" s="93">
        <f>IF('Net zero activities &amp; levers'!$C$14="Off",('Activity data'!BN17*EF!$H30)*kgtoGg,IF('Net zero activities &amp; levers'!$C$14="On",('Net zero Activity data'!BN17*EF!$H30)*kgtoGg,"ERROR"))</f>
        <v>23.999594900712601</v>
      </c>
      <c r="AV1093" s="93">
        <f>IF('Net zero activities &amp; levers'!$C$14="Off",('Activity data'!BO17*EF!$H30)*kgtoGg,IF('Net zero activities &amp; levers'!$C$14="On",('Net zero Activity data'!BO17*EF!$H30)*kgtoGg,"ERROR"))</f>
        <v>23.996813335517075</v>
      </c>
      <c r="AW1093" s="93">
        <f>IF('Net zero activities &amp; levers'!$C$14="Off",('Activity data'!BP17*EF!$H30)*kgtoGg,IF('Net zero activities &amp; levers'!$C$14="On",('Net zero Activity data'!BP17*EF!$H30)*kgtoGg,"ERROR"))</f>
        <v>23.977515577610244</v>
      </c>
      <c r="AY1093" s="79"/>
    </row>
    <row r="1094" spans="1:51" x14ac:dyDescent="0.25">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7.7508449141861099E-2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7.1859980996426695E-2</v>
      </c>
      <c r="S1094" s="93">
        <f>IF('Net zero activities &amp; levers'!$C$14="Off",('Activity data'!AL18*EF!$H31)*kgtoGg,IF('Net zero activities &amp; levers'!$C$14="On",('Net zero Activity data'!AL18*EF!$H31)*kgtoGg,"ERROR"))</f>
        <v>6.4071057460693442E-2</v>
      </c>
      <c r="T1094" s="93">
        <f>IF('Net zero activities &amp; levers'!$C$14="Off",('Activity data'!AM18*EF!$H31)*kgtoGg,IF('Net zero activities &amp; levers'!$C$14="On",('Net zero Activity data'!AM18*EF!$H31)*kgtoGg,"ERROR"))</f>
        <v>6.5021498409223E-2</v>
      </c>
      <c r="U1094" s="93">
        <f>IF('Net zero activities &amp; levers'!$C$14="Off",('Activity data'!AN18*EF!$H31)*kgtoGg,IF('Net zero activities &amp; levers'!$C$14="On",('Net zero Activity data'!AN18*EF!$H31)*kgtoGg,"ERROR"))</f>
        <v>6.536978719059533E-2</v>
      </c>
      <c r="V1094" s="93">
        <f>IF('Net zero activities &amp; levers'!$C$14="Off",('Activity data'!AO18*EF!$H31)*kgtoGg,IF('Net zero activities &amp; levers'!$C$14="On",('Net zero Activity data'!AO18*EF!$H31)*kgtoGg,"ERROR"))</f>
        <v>6.5523024132099927E-2</v>
      </c>
      <c r="W1094" s="93">
        <f>IF('Net zero activities &amp; levers'!$C$14="Off",('Activity data'!AP18*EF!$H31)*kgtoGg,IF('Net zero activities &amp; levers'!$C$14="On",('Net zero Activity data'!AP18*EF!$H31)*kgtoGg,"ERROR"))</f>
        <v>6.5797482588612552E-2</v>
      </c>
      <c r="X1094" s="93">
        <f>IF('Net zero activities &amp; levers'!$C$14="Off",('Activity data'!AQ18*EF!$H31)*kgtoGg,IF('Net zero activities &amp; levers'!$C$14="On",('Net zero Activity data'!AQ18*EF!$H31)*kgtoGg,"ERROR"))</f>
        <v>6.5936194877684609E-2</v>
      </c>
      <c r="Y1094" s="93">
        <f>IF('Net zero activities &amp; levers'!$C$14="Off",('Activity data'!AR18*EF!$H31)*kgtoGg,IF('Net zero activities &amp; levers'!$C$14="On",('Net zero Activity data'!AR18*EF!$H31)*kgtoGg,"ERROR"))</f>
        <v>6.5828698856417914E-2</v>
      </c>
      <c r="Z1094" s="93">
        <f>IF('Net zero activities &amp; levers'!$C$14="Off",('Activity data'!AS18*EF!$H31)*kgtoGg,IF('Net zero activities &amp; levers'!$C$14="On",('Net zero Activity data'!AS18*EF!$H31)*kgtoGg,"ERROR"))</f>
        <v>6.5720390077497956E-2</v>
      </c>
      <c r="AA1094" s="93">
        <f>IF('Net zero activities &amp; levers'!$C$14="Off",('Activity data'!AT18*EF!$H31)*kgtoGg,IF('Net zero activities &amp; levers'!$C$14="On",('Net zero Activity data'!AT18*EF!$H31)*kgtoGg,"ERROR"))</f>
        <v>6.5657303053069979E-2</v>
      </c>
      <c r="AB1094" s="93">
        <f>IF('Net zero activities &amp; levers'!$C$14="Off",('Activity data'!AU18*EF!$H31)*kgtoGg,IF('Net zero activities &amp; levers'!$C$14="On",('Net zero Activity data'!AU18*EF!$H31)*kgtoGg,"ERROR"))</f>
        <v>6.6116795381557736E-2</v>
      </c>
      <c r="AC1094" s="93">
        <f>IF('Net zero activities &amp; levers'!$C$14="Off",('Activity data'!AV18*EF!$H31)*kgtoGg,IF('Net zero activities &amp; levers'!$C$14="On",('Net zero Activity data'!AV18*EF!$H31)*kgtoGg,"ERROR"))</f>
        <v>6.6332732091281307E-2</v>
      </c>
      <c r="AD1094" s="93">
        <f>IF('Net zero activities &amp; levers'!$C$14="Off",('Activity data'!AW18*EF!$H31)*kgtoGg,IF('Net zero activities &amp; levers'!$C$14="On",('Net zero Activity data'!AW18*EF!$H31)*kgtoGg,"ERROR"))</f>
        <v>6.6882830643095442E-2</v>
      </c>
      <c r="AE1094" s="93">
        <f>IF('Net zero activities &amp; levers'!$C$14="Off",('Activity data'!AX18*EF!$H31)*kgtoGg,IF('Net zero activities &amp; levers'!$C$14="On",('Net zero Activity data'!AX18*EF!$H31)*kgtoGg,"ERROR"))</f>
        <v>6.7496771555252091E-2</v>
      </c>
      <c r="AF1094" s="93">
        <f>IF('Net zero activities &amp; levers'!$C$14="Off",('Activity data'!AY18*EF!$H31)*kgtoGg,IF('Net zero activities &amp; levers'!$C$14="On",('Net zero Activity data'!AY18*EF!$H31)*kgtoGg,"ERROR"))</f>
        <v>6.8468664409300189E-2</v>
      </c>
      <c r="AG1094" s="93">
        <f>IF('Net zero activities &amp; levers'!$C$14="Off",('Activity data'!AZ18*EF!$H31)*kgtoGg,IF('Net zero activities &amp; levers'!$C$14="On",('Net zero Activity data'!AZ18*EF!$H31)*kgtoGg,"ERROR"))</f>
        <v>6.9598259562071857E-2</v>
      </c>
      <c r="AH1094" s="93">
        <f>IF('Net zero activities &amp; levers'!$C$14="Off",('Activity data'!BA18*EF!$H31)*kgtoGg,IF('Net zero activities &amp; levers'!$C$14="On",('Net zero Activity data'!BA18*EF!$H31)*kgtoGg,"ERROR"))</f>
        <v>7.0146186173311684E-2</v>
      </c>
      <c r="AI1094" s="93">
        <f>IF('Net zero activities &amp; levers'!$C$14="Off",('Activity data'!BB18*EF!$H31)*kgtoGg,IF('Net zero activities &amp; levers'!$C$14="On",('Net zero Activity data'!BB18*EF!$H31)*kgtoGg,"ERROR"))</f>
        <v>7.0673016244646183E-2</v>
      </c>
      <c r="AJ1094" s="93">
        <f>IF('Net zero activities &amp; levers'!$C$14="Off",('Activity data'!BC18*EF!$H31)*kgtoGg,IF('Net zero activities &amp; levers'!$C$14="On",('Net zero Activity data'!BC18*EF!$H31)*kgtoGg,"ERROR"))</f>
        <v>7.1371003970045782E-2</v>
      </c>
      <c r="AK1094" s="93">
        <f>IF('Net zero activities &amp; levers'!$C$14="Off",('Activity data'!BD18*EF!$H31)*kgtoGg,IF('Net zero activities &amp; levers'!$C$14="On",('Net zero Activity data'!BD18*EF!$H31)*kgtoGg,"ERROR"))</f>
        <v>7.2029300832964327E-2</v>
      </c>
      <c r="AL1094" s="93">
        <f>IF('Net zero activities &amp; levers'!$C$14="Off",('Activity data'!BE18*EF!$H31)*kgtoGg,IF('Net zero activities &amp; levers'!$C$14="On",('Net zero Activity data'!BE18*EF!$H31)*kgtoGg,"ERROR"))</f>
        <v>7.2865833259921686E-2</v>
      </c>
      <c r="AM1094" s="93">
        <f>IF('Net zero activities &amp; levers'!$C$14="Off",('Activity data'!BF18*EF!$H31)*kgtoGg,IF('Net zero activities &amp; levers'!$C$14="On",('Net zero Activity data'!BF18*EF!$H31)*kgtoGg,"ERROR"))</f>
        <v>7.360970420628514E-2</v>
      </c>
      <c r="AN1094" s="93">
        <f>IF('Net zero activities &amp; levers'!$C$14="Off",('Activity data'!BG18*EF!$H31)*kgtoGg,IF('Net zero activities &amp; levers'!$C$14="On",('Net zero Activity data'!BG18*EF!$H31)*kgtoGg,"ERROR"))</f>
        <v>7.4643291535750639E-2</v>
      </c>
      <c r="AO1094" s="93">
        <f>IF('Net zero activities &amp; levers'!$C$14="Off",('Activity data'!BH18*EF!$H31)*kgtoGg,IF('Net zero activities &amp; levers'!$C$14="On",('Net zero Activity data'!BH18*EF!$H31)*kgtoGg,"ERROR"))</f>
        <v>7.5663033232960128E-2</v>
      </c>
      <c r="AP1094" s="93">
        <f>IF('Net zero activities &amp; levers'!$C$14="Off",('Activity data'!BI18*EF!$H31)*kgtoGg,IF('Net zero activities &amp; levers'!$C$14="On",('Net zero Activity data'!BI18*EF!$H31)*kgtoGg,"ERROR"))</f>
        <v>7.6705954472848309E-2</v>
      </c>
      <c r="AQ1094" s="93">
        <f>IF('Net zero activities &amp; levers'!$C$14="Off",('Activity data'!BJ18*EF!$H31)*kgtoGg,IF('Net zero activities &amp; levers'!$C$14="On",('Net zero Activity data'!BJ18*EF!$H31)*kgtoGg,"ERROR"))</f>
        <v>7.7781951563524146E-2</v>
      </c>
      <c r="AR1094" s="93">
        <f>IF('Net zero activities &amp; levers'!$C$14="Off",('Activity data'!BK18*EF!$H31)*kgtoGg,IF('Net zero activities &amp; levers'!$C$14="On",('Net zero Activity data'!BK18*EF!$H31)*kgtoGg,"ERROR"))</f>
        <v>7.8911063574247334E-2</v>
      </c>
      <c r="AS1094" s="93">
        <f>IF('Net zero activities &amp; levers'!$C$14="Off",('Activity data'!BL18*EF!$H31)*kgtoGg,IF('Net zero activities &amp; levers'!$C$14="On",('Net zero Activity data'!BL18*EF!$H31)*kgtoGg,"ERROR"))</f>
        <v>8.0203488532065076E-2</v>
      </c>
      <c r="AT1094" s="93">
        <f>IF('Net zero activities &amp; levers'!$C$14="Off",('Activity data'!BM18*EF!$H31)*kgtoGg,IF('Net zero activities &amp; levers'!$C$14="On",('Net zero Activity data'!BM18*EF!$H31)*kgtoGg,"ERROR"))</f>
        <v>8.0364566973900195E-2</v>
      </c>
      <c r="AU1094" s="93">
        <f>IF('Net zero activities &amp; levers'!$C$14="Off",('Activity data'!BN18*EF!$H31)*kgtoGg,IF('Net zero activities &amp; levers'!$C$14="On",('Net zero Activity data'!BN18*EF!$H31)*kgtoGg,"ERROR"))</f>
        <v>8.0344192556880079E-2</v>
      </c>
      <c r="AV1094" s="93">
        <f>IF('Net zero activities &amp; levers'!$C$14="Off",('Activity data'!BO18*EF!$H31)*kgtoGg,IF('Net zero activities &amp; levers'!$C$14="On",('Net zero Activity data'!BO18*EF!$H31)*kgtoGg,"ERROR"))</f>
        <v>8.0334880624299401E-2</v>
      </c>
      <c r="AW1094" s="93">
        <f>IF('Net zero activities &amp; levers'!$C$14="Off",('Activity data'!BP18*EF!$H31)*kgtoGg,IF('Net zero activities &amp; levers'!$C$14="On",('Net zero Activity data'!BP18*EF!$H31)*kgtoGg,"ERROR"))</f>
        <v>8.0270276918128672E-2</v>
      </c>
      <c r="AY1094" s="79"/>
    </row>
    <row r="1095" spans="1:51" x14ac:dyDescent="0.25">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0.56716712532642322</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0.59567995442298338</v>
      </c>
      <c r="T1095" s="93">
        <f>IF('Net zero activities &amp; levers'!$C$14="Off",('Activity data'!AM19*EF!$H32)*kgtoGg,IF('Net zero activities &amp; levers'!$C$14="On",('Net zero Activity data'!AM19*EF!$H32)*kgtoGg,"ERROR"))</f>
        <v>0.61258506681737179</v>
      </c>
      <c r="U1095" s="93">
        <f>IF('Net zero activities &amp; levers'!$C$14="Off",('Activity data'!AN19*EF!$H32)*kgtoGg,IF('Net zero activities &amp; levers'!$C$14="On",('Net zero Activity data'!AN19*EF!$H32)*kgtoGg,"ERROR"))</f>
        <v>0.6268687597783329</v>
      </c>
      <c r="V1095" s="93">
        <f>IF('Net zero activities &amp; levers'!$C$14="Off",('Activity data'!AO19*EF!$H32)*kgtoGg,IF('Net zero activities &amp; levers'!$C$14="On",('Net zero Activity data'!AO19*EF!$H32)*kgtoGg,"ERROR"))</f>
        <v>0.64032496531200889</v>
      </c>
      <c r="W1095" s="93">
        <f>IF('Net zero activities &amp; levers'!$C$14="Off",('Activity data'!AP19*EF!$H32)*kgtoGg,IF('Net zero activities &amp; levers'!$C$14="On",('Net zero Activity data'!AP19*EF!$H32)*kgtoGg,"ERROR"))</f>
        <v>0.65458388204864981</v>
      </c>
      <c r="X1095" s="93">
        <f>IF('Net zero activities &amp; levers'!$C$14="Off",('Activity data'!AQ19*EF!$H32)*kgtoGg,IF('Net zero activities &amp; levers'!$C$14="On",('Net zero Activity data'!AQ19*EF!$H32)*kgtoGg,"ERROR"))</f>
        <v>0.66830438134050119</v>
      </c>
      <c r="Y1095" s="93">
        <f>IF('Net zero activities &amp; levers'!$C$14="Off",('Activity data'!AR19*EF!$H32)*kgtoGg,IF('Net zero activities &amp; levers'!$C$14="On",('Net zero Activity data'!AR19*EF!$H32)*kgtoGg,"ERROR"))</f>
        <v>0.68052036795324078</v>
      </c>
      <c r="Z1095" s="93">
        <f>IF('Net zero activities &amp; levers'!$C$14="Off",('Activity data'!AS19*EF!$H32)*kgtoGg,IF('Net zero activities &amp; levers'!$C$14="On",('Net zero Activity data'!AS19*EF!$H32)*kgtoGg,"ERROR"))</f>
        <v>0.69252292909732049</v>
      </c>
      <c r="AA1095" s="93">
        <f>IF('Net zero activities &amp; levers'!$C$14="Off",('Activity data'!AT19*EF!$H32)*kgtoGg,IF('Net zero activities &amp; levers'!$C$14="On",('Net zero Activity data'!AT19*EF!$H32)*kgtoGg,"ERROR"))</f>
        <v>0.70456909493958753</v>
      </c>
      <c r="AB1095" s="93">
        <f>IF('Net zero activities &amp; levers'!$C$14="Off",('Activity data'!AU19*EF!$H32)*kgtoGg,IF('Net zero activities &amp; levers'!$C$14="On",('Net zero Activity data'!AU19*EF!$H32)*kgtoGg,"ERROR"))</f>
        <v>0.71947506019886931</v>
      </c>
      <c r="AC1095" s="93">
        <f>IF('Net zero activities &amp; levers'!$C$14="Off",('Activity data'!AV19*EF!$H32)*kgtoGg,IF('Net zero activities &amp; levers'!$C$14="On",('Net zero Activity data'!AV19*EF!$H32)*kgtoGg,"ERROR"))</f>
        <v>0.73282403802218554</v>
      </c>
      <c r="AD1095" s="93">
        <f>IF('Net zero activities &amp; levers'!$C$14="Off",('Activity data'!AW19*EF!$H32)*kgtoGg,IF('Net zero activities &amp; levers'!$C$14="On",('Net zero Activity data'!AW19*EF!$H32)*kgtoGg,"ERROR"))</f>
        <v>0.74827679567031213</v>
      </c>
      <c r="AE1095" s="93">
        <f>IF('Net zero activities &amp; levers'!$C$14="Off",('Activity data'!AX19*EF!$H32)*kgtoGg,IF('Net zero activities &amp; levers'!$C$14="On",('Net zero Activity data'!AX19*EF!$H32)*kgtoGg,"ERROR"))</f>
        <v>0.76427003191217846</v>
      </c>
      <c r="AF1095" s="93">
        <f>IF('Net zero activities &amp; levers'!$C$14="Off",('Activity data'!AY19*EF!$H32)*kgtoGg,IF('Net zero activities &amp; levers'!$C$14="On",('Net zero Activity data'!AY19*EF!$H32)*kgtoGg,"ERROR"))</f>
        <v>0.78270449195184111</v>
      </c>
      <c r="AG1095" s="93">
        <f>IF('Net zero activities &amp; levers'!$C$14="Off",('Activity data'!AZ19*EF!$H32)*kgtoGg,IF('Net zero activities &amp; levers'!$C$14="On",('Net zero Activity data'!AZ19*EF!$H32)*kgtoGg,"ERROR"))</f>
        <v>0.80241815839258679</v>
      </c>
      <c r="AH1095" s="93">
        <f>IF('Net zero activities &amp; levers'!$C$14="Off",('Activity data'!BA19*EF!$H32)*kgtoGg,IF('Net zero activities &amp; levers'!$C$14="On",('Net zero Activity data'!BA19*EF!$H32)*kgtoGg,"ERROR"))</f>
        <v>0.81858054125500712</v>
      </c>
      <c r="AI1095" s="93">
        <f>IF('Net zero activities &amp; levers'!$C$14="Off",('Activity data'!BB19*EF!$H32)*kgtoGg,IF('Net zero activities &amp; levers'!$C$14="On",('Net zero Activity data'!BB19*EF!$H32)*kgtoGg,"ERROR"))</f>
        <v>0.83478577875901172</v>
      </c>
      <c r="AJ1095" s="93">
        <f>IF('Net zero activities &amp; levers'!$C$14="Off",('Activity data'!BC19*EF!$H32)*kgtoGg,IF('Net zero activities &amp; levers'!$C$14="On",('Net zero Activity data'!BC19*EF!$H32)*kgtoGg,"ERROR"))</f>
        <v>0.85235375931551716</v>
      </c>
      <c r="AK1095" s="93">
        <f>IF('Net zero activities &amp; levers'!$C$14="Off",('Activity data'!BD19*EF!$H32)*kgtoGg,IF('Net zero activities &amp; levers'!$C$14="On",('Net zero Activity data'!BD19*EF!$H32)*kgtoGg,"ERROR"))</f>
        <v>0.86987891850277199</v>
      </c>
      <c r="AL1095" s="93">
        <f>IF('Net zero activities &amp; levers'!$C$14="Off",('Activity data'!BE19*EF!$H32)*kgtoGg,IF('Net zero activities &amp; levers'!$C$14="On",('Net zero Activity data'!BE19*EF!$H32)*kgtoGg,"ERROR"))</f>
        <v>0.88890926422007976</v>
      </c>
      <c r="AM1095" s="93">
        <f>IF('Net zero activities &amp; levers'!$C$14="Off",('Activity data'!BF19*EF!$H32)*kgtoGg,IF('Net zero activities &amp; levers'!$C$14="On",('Net zero Activity data'!BF19*EF!$H32)*kgtoGg,"ERROR"))</f>
        <v>0.90755126049839108</v>
      </c>
      <c r="AN1095" s="93">
        <f>IF('Net zero activities &amp; levers'!$C$14="Off",('Activity data'!BG19*EF!$H32)*kgtoGg,IF('Net zero activities &amp; levers'!$C$14="On",('Net zero Activity data'!BG19*EF!$H32)*kgtoGg,"ERROR"))</f>
        <v>0.92861956798204925</v>
      </c>
      <c r="AO1095" s="93">
        <f>IF('Net zero activities &amp; levers'!$C$14="Off",('Activity data'!BH19*EF!$H32)*kgtoGg,IF('Net zero activities &amp; levers'!$C$14="On",('Net zero Activity data'!BH19*EF!$H32)*kgtoGg,"ERROR"))</f>
        <v>0.94994891779849933</v>
      </c>
      <c r="AP1095" s="93">
        <f>IF('Net zero activities &amp; levers'!$C$14="Off",('Activity data'!BI19*EF!$H32)*kgtoGg,IF('Net zero activities &amp; levers'!$C$14="On",('Net zero Activity data'!BI19*EF!$H32)*kgtoGg,"ERROR"))</f>
        <v>0.97182881392978526</v>
      </c>
      <c r="AQ1095" s="93">
        <f>IF('Net zero activities &amp; levers'!$C$14="Off",('Activity data'!BJ19*EF!$H32)*kgtoGg,IF('Net zero activities &amp; levers'!$C$14="On",('Net zero Activity data'!BJ19*EF!$H32)*kgtoGg,"ERROR"))</f>
        <v>0.99435758356337589</v>
      </c>
      <c r="AR1095" s="93">
        <f>IF('Net zero activities &amp; levers'!$C$14="Off",('Activity data'!BK19*EF!$H32)*kgtoGg,IF('Net zero activities &amp; levers'!$C$14="On",('Net zero Activity data'!BK19*EF!$H32)*kgtoGg,"ERROR"))</f>
        <v>1.0177212232392898</v>
      </c>
      <c r="AS1095" s="93">
        <f>IF('Net zero activities &amp; levers'!$C$14="Off",('Activity data'!BL19*EF!$H32)*kgtoGg,IF('Net zero activities &amp; levers'!$C$14="On",('Net zero Activity data'!BL19*EF!$H32)*kgtoGg,"ERROR"))</f>
        <v>1.0428609041820094</v>
      </c>
      <c r="AT1095" s="93">
        <f>IF('Net zero activities &amp; levers'!$C$14="Off",('Activity data'!BM19*EF!$H32)*kgtoGg,IF('Net zero activities &amp; levers'!$C$14="On",('Net zero Activity data'!BM19*EF!$H32)*kgtoGg,"ERROR"))</f>
        <v>1.0591328338169261</v>
      </c>
      <c r="AU1095" s="93">
        <f>IF('Net zero activities &amp; levers'!$C$14="Off",('Activity data'!BN19*EF!$H32)*kgtoGg,IF('Net zero activities &amp; levers'!$C$14="On",('Net zero Activity data'!BN19*EF!$H32)*kgtoGg,"ERROR"))</f>
        <v>1.0740511329803928</v>
      </c>
      <c r="AV1095" s="93">
        <f>IF('Net zero activities &amp; levers'!$C$14="Off",('Activity data'!BO19*EF!$H32)*kgtoGg,IF('Net zero activities &amp; levers'!$C$14="On",('Net zero Activity data'!BO19*EF!$H32)*kgtoGg,"ERROR"))</f>
        <v>1.0891933187405669</v>
      </c>
      <c r="AW1095" s="93">
        <f>IF('Net zero activities &amp; levers'!$C$14="Off",('Activity data'!BP19*EF!$H32)*kgtoGg,IF('Net zero activities &amp; levers'!$C$14="On",('Net zero Activity data'!BP19*EF!$H32)*kgtoGg,"ERROR"))</f>
        <v>1.1039896549201815</v>
      </c>
      <c r="AY1095" s="79"/>
    </row>
    <row r="1096" spans="1:51" x14ac:dyDescent="0.25">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1.917582032562541</v>
      </c>
      <c r="T1096" s="93">
        <f>IF('Net zero activities &amp; levers'!$C$14="Off",('Activity data'!AM20*EF!$H33)*kgtoGg,IF('Net zero activities &amp; levers'!$C$14="On",('Net zero Activity data'!AM20*EF!$H33)*kgtoGg,"ERROR"))</f>
        <v>1.9949306075186419</v>
      </c>
      <c r="U1096" s="93">
        <f>IF('Net zero activities &amp; levers'!$C$14="Off",('Activity data'!AN20*EF!$H33)*kgtoGg,IF('Net zero activities &amp; levers'!$C$14="On",('Net zero Activity data'!AN20*EF!$H33)*kgtoGg,"ERROR"))</f>
        <v>2.044288904217296</v>
      </c>
      <c r="V1096" s="93">
        <f>IF('Net zero activities &amp; levers'!$C$14="Off",('Activity data'!AO20*EF!$H33)*kgtoGg,IF('Net zero activities &amp; levers'!$C$14="On",('Net zero Activity data'!AO20*EF!$H33)*kgtoGg,"ERROR"))</f>
        <v>2.0845971300541457</v>
      </c>
      <c r="W1096" s="93">
        <f>IF('Net zero activities &amp; levers'!$C$14="Off",('Activity data'!AP20*EF!$H33)*kgtoGg,IF('Net zero activities &amp; levers'!$C$14="On",('Net zero Activity data'!AP20*EF!$H33)*kgtoGg,"ERROR"))</f>
        <v>2.1309157041909628</v>
      </c>
      <c r="X1096" s="93">
        <f>IF('Net zero activities &amp; levers'!$C$14="Off",('Activity data'!AQ20*EF!$H33)*kgtoGg,IF('Net zero activities &amp; levers'!$C$14="On",('Net zero Activity data'!AQ20*EF!$H33)*kgtoGg,"ERROR"))</f>
        <v>2.1708192639705723</v>
      </c>
      <c r="Y1096" s="93">
        <f>IF('Net zero activities &amp; levers'!$C$14="Off",('Activity data'!AR20*EF!$H33)*kgtoGg,IF('Net zero activities &amp; levers'!$C$14="On",('Net zero Activity data'!AR20*EF!$H33)*kgtoGg,"ERROR"))</f>
        <v>2.1996220085381215</v>
      </c>
      <c r="Z1096" s="93">
        <f>IF('Net zero activities &amp; levers'!$C$14="Off",('Activity data'!AS20*EF!$H33)*kgtoGg,IF('Net zero activities &amp; levers'!$C$14="On",('Net zero Activity data'!AS20*EF!$H33)*kgtoGg,"ERROR"))</f>
        <v>2.2293574604127704</v>
      </c>
      <c r="AA1096" s="93">
        <f>IF('Net zero activities &amp; levers'!$C$14="Off",('Activity data'!AT20*EF!$H33)*kgtoGg,IF('Net zero activities &amp; levers'!$C$14="On",('Net zero Activity data'!AT20*EF!$H33)*kgtoGg,"ERROR"))</f>
        <v>2.2624467152349834</v>
      </c>
      <c r="AB1096" s="93">
        <f>IF('Net zero activities &amp; levers'!$C$14="Off",('Activity data'!AU20*EF!$H33)*kgtoGg,IF('Net zero activities &amp; levers'!$C$14="On",('Net zero Activity data'!AU20*EF!$H33)*kgtoGg,"ERROR"))</f>
        <v>2.3238821657335698</v>
      </c>
      <c r="AC1096" s="93">
        <f>IF('Net zero activities &amp; levers'!$C$14="Off",('Activity data'!AV20*EF!$H33)*kgtoGg,IF('Net zero activities &amp; levers'!$C$14="On",('Net zero Activity data'!AV20*EF!$H33)*kgtoGg,"ERROR"))</f>
        <v>2.3743691032177434</v>
      </c>
      <c r="AD1096" s="93">
        <f>IF('Net zero activities &amp; levers'!$C$14="Off",('Activity data'!AW20*EF!$H33)*kgtoGg,IF('Net zero activities &amp; levers'!$C$14="On",('Net zero Activity data'!AW20*EF!$H33)*kgtoGg,"ERROR"))</f>
        <v>2.4436189064549914</v>
      </c>
      <c r="AE1096" s="93">
        <f>IF('Net zero activities &amp; levers'!$C$14="Off",('Activity data'!AX20*EF!$H33)*kgtoGg,IF('Net zero activities &amp; levers'!$C$14="On",('Net zero Activity data'!AX20*EF!$H33)*kgtoGg,"ERROR"))</f>
        <v>2.517739825358988</v>
      </c>
      <c r="AF1096" s="93">
        <f>IF('Net zero activities &amp; levers'!$C$14="Off",('Activity data'!AY20*EF!$H33)*kgtoGg,IF('Net zero activities &amp; levers'!$C$14="On",('Net zero Activity data'!AY20*EF!$H33)*kgtoGg,"ERROR"))</f>
        <v>2.6130234811816759</v>
      </c>
      <c r="AG1096" s="93">
        <f>IF('Net zero activities &amp; levers'!$C$14="Off",('Activity data'!AZ20*EF!$H33)*kgtoGg,IF('Net zero activities &amp; levers'!$C$14="On",('Net zero Activity data'!AZ20*EF!$H33)*kgtoGg,"ERROR"))</f>
        <v>2.7191635068873463</v>
      </c>
      <c r="AH1096" s="93">
        <f>IF('Net zero activities &amp; levers'!$C$14="Off",('Activity data'!BA20*EF!$H33)*kgtoGg,IF('Net zero activities &amp; levers'!$C$14="On",('Net zero Activity data'!BA20*EF!$H33)*kgtoGg,"ERROR"))</f>
        <v>2.795020539448708</v>
      </c>
      <c r="AI1096" s="93">
        <f>IF('Net zero activities &amp; levers'!$C$14="Off",('Activity data'!BB20*EF!$H33)*kgtoGg,IF('Net zero activities &amp; levers'!$C$14="On",('Net zero Activity data'!BB20*EF!$H33)*kgtoGg,"ERROR"))</f>
        <v>2.8712201092386116</v>
      </c>
      <c r="AJ1096" s="93">
        <f>IF('Net zero activities &amp; levers'!$C$14="Off",('Activity data'!BC20*EF!$H33)*kgtoGg,IF('Net zero activities &amp; levers'!$C$14="On",('Net zero Activity data'!BC20*EF!$H33)*kgtoGg,"ERROR"))</f>
        <v>2.9588444821985522</v>
      </c>
      <c r="AK1096" s="93">
        <f>IF('Net zero activities &amp; levers'!$C$14="Off",('Activity data'!BD20*EF!$H33)*kgtoGg,IF('Net zero activities &amp; levers'!$C$14="On",('Net zero Activity data'!BD20*EF!$H33)*kgtoGg,"ERROR"))</f>
        <v>3.0460192698370157</v>
      </c>
      <c r="AL1096" s="93">
        <f>IF('Net zero activities &amp; levers'!$C$14="Off",('Activity data'!BE20*EF!$H33)*kgtoGg,IF('Net zero activities &amp; levers'!$C$14="On",('Net zero Activity data'!BE20*EF!$H33)*kgtoGg,"ERROR"))</f>
        <v>3.1455909524901542</v>
      </c>
      <c r="AM1096" s="93">
        <f>IF('Net zero activities &amp; levers'!$C$14="Off",('Activity data'!BF20*EF!$H33)*kgtoGg,IF('Net zero activities &amp; levers'!$C$14="On",('Net zero Activity data'!BF20*EF!$H33)*kgtoGg,"ERROR"))</f>
        <v>3.2418082968483239</v>
      </c>
      <c r="AN1096" s="93">
        <f>IF('Net zero activities &amp; levers'!$C$14="Off",('Activity data'!BG20*EF!$H33)*kgtoGg,IF('Net zero activities &amp; levers'!$C$14="On",('Net zero Activity data'!BG20*EF!$H33)*kgtoGg,"ERROR"))</f>
        <v>3.3576747641873639</v>
      </c>
      <c r="AO1096" s="93">
        <f>IF('Net zero activities &amp; levers'!$C$14="Off",('Activity data'!BH20*EF!$H33)*kgtoGg,IF('Net zero activities &amp; levers'!$C$14="On",('Net zero Activity data'!BH20*EF!$H33)*kgtoGg,"ERROR"))</f>
        <v>3.4752934753998708</v>
      </c>
      <c r="AP1096" s="93">
        <f>IF('Net zero activities &amp; levers'!$C$14="Off",('Activity data'!BI20*EF!$H33)*kgtoGg,IF('Net zero activities &amp; levers'!$C$14="On",('Net zero Activity data'!BI20*EF!$H33)*kgtoGg,"ERROR"))</f>
        <v>3.597008474768483</v>
      </c>
      <c r="AQ1096" s="93">
        <f>IF('Net zero activities &amp; levers'!$C$14="Off",('Activity data'!BJ20*EF!$H33)*kgtoGg,IF('Net zero activities &amp; levers'!$C$14="On",('Net zero Activity data'!BJ20*EF!$H33)*kgtoGg,"ERROR"))</f>
        <v>3.7235752205638795</v>
      </c>
      <c r="AR1096" s="93">
        <f>IF('Net zero activities &amp; levers'!$C$14="Off",('Activity data'!BK20*EF!$H33)*kgtoGg,IF('Net zero activities &amp; levers'!$C$14="On",('Net zero Activity data'!BK20*EF!$H33)*kgtoGg,"ERROR"))</f>
        <v>3.8564324810735506</v>
      </c>
      <c r="AS1096" s="93">
        <f>IF('Net zero activities &amp; levers'!$C$14="Off",('Activity data'!BL20*EF!$H33)*kgtoGg,IF('Net zero activities &amp; levers'!$C$14="On",('Net zero Activity data'!BL20*EF!$H33)*kgtoGg,"ERROR"))</f>
        <v>4.0028901226558187</v>
      </c>
      <c r="AT1096" s="93">
        <f>IF('Net zero activities &amp; levers'!$C$14="Off",('Activity data'!BM20*EF!$H33)*kgtoGg,IF('Net zero activities &amp; levers'!$C$14="On",('Net zero Activity data'!BM20*EF!$H33)*kgtoGg,"ERROR"))</f>
        <v>4.078718140015364</v>
      </c>
      <c r="AU1096" s="93">
        <f>IF('Net zero activities &amp; levers'!$C$14="Off",('Activity data'!BN20*EF!$H33)*kgtoGg,IF('Net zero activities &amp; levers'!$C$14="On",('Net zero Activity data'!BN20*EF!$H33)*kgtoGg,"ERROR"))</f>
        <v>4.144098467699119</v>
      </c>
      <c r="AV1096" s="93">
        <f>IF('Net zero activities &amp; levers'!$C$14="Off",('Activity data'!BO20*EF!$H33)*kgtoGg,IF('Net zero activities &amp; levers'!$C$14="On",('Net zero Activity data'!BO20*EF!$H33)*kgtoGg,"ERROR"))</f>
        <v>4.211542823369804</v>
      </c>
      <c r="AW1096" s="93">
        <f>IF('Net zero activities &amp; levers'!$C$14="Off",('Activity data'!BP20*EF!$H33)*kgtoGg,IF('Net zero activities &amp; levers'!$C$14="On",('Net zero Activity data'!BP20*EF!$H33)*kgtoGg,"ERROR"))</f>
        <v>4.2766119007305354</v>
      </c>
      <c r="AY1096" s="79"/>
    </row>
    <row r="1097" spans="1:51" x14ac:dyDescent="0.25">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2.3631963555267654E-2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2.4819998100957669E-2</v>
      </c>
      <c r="T1097" s="93">
        <f>IF('Net zero activities &amp; levers'!$C$14="Off",('Activity data'!AM21*EF!$H34)*kgtoGg,IF('Net zero activities &amp; levers'!$C$14="On",('Net zero Activity data'!AM21*EF!$H34)*kgtoGg,"ERROR"))</f>
        <v>2.5524377784057181E-2</v>
      </c>
      <c r="U1097" s="93">
        <f>IF('Net zero activities &amp; levers'!$C$14="Off",('Activity data'!AN21*EF!$H34)*kgtoGg,IF('Net zero activities &amp; levers'!$C$14="On",('Net zero Activity data'!AN21*EF!$H34)*kgtoGg,"ERROR"))</f>
        <v>2.6119531657430559E-2</v>
      </c>
      <c r="V1097" s="93">
        <f>IF('Net zero activities &amp; levers'!$C$14="Off",('Activity data'!AO21*EF!$H34)*kgtoGg,IF('Net zero activities &amp; levers'!$C$14="On",('Net zero Activity data'!AO21*EF!$H34)*kgtoGg,"ERROR"))</f>
        <v>2.668020688800039E-2</v>
      </c>
      <c r="W1097" s="93">
        <f>IF('Net zero activities &amp; levers'!$C$14="Off",('Activity data'!AP21*EF!$H34)*kgtoGg,IF('Net zero activities &amp; levers'!$C$14="On",('Net zero Activity data'!AP21*EF!$H34)*kgtoGg,"ERROR"))</f>
        <v>2.7274328418693768E-2</v>
      </c>
      <c r="X1097" s="93">
        <f>IF('Net zero activities &amp; levers'!$C$14="Off",('Activity data'!AQ21*EF!$H34)*kgtoGg,IF('Net zero activities &amp; levers'!$C$14="On",('Net zero Activity data'!AQ21*EF!$H34)*kgtoGg,"ERROR"))</f>
        <v>2.7846015889187579E-2</v>
      </c>
      <c r="Y1097" s="93">
        <f>IF('Net zero activities &amp; levers'!$C$14="Off",('Activity data'!AR21*EF!$H34)*kgtoGg,IF('Net zero activities &amp; levers'!$C$14="On",('Net zero Activity data'!AR21*EF!$H34)*kgtoGg,"ERROR"))</f>
        <v>2.8355015331385056E-2</v>
      </c>
      <c r="Z1097" s="93">
        <f>IF('Net zero activities &amp; levers'!$C$14="Off",('Activity data'!AS21*EF!$H34)*kgtoGg,IF('Net zero activities &amp; levers'!$C$14="On",('Net zero Activity data'!AS21*EF!$H34)*kgtoGg,"ERROR"))</f>
        <v>2.8855122045721715E-2</v>
      </c>
      <c r="AA1097" s="93">
        <f>IF('Net zero activities &amp; levers'!$C$14="Off",('Activity data'!AT21*EF!$H34)*kgtoGg,IF('Net zero activities &amp; levers'!$C$14="On",('Net zero Activity data'!AT21*EF!$H34)*kgtoGg,"ERROR"))</f>
        <v>2.9357045622482838E-2</v>
      </c>
      <c r="AB1097" s="93">
        <f>IF('Net zero activities &amp; levers'!$C$14="Off",('Activity data'!AU21*EF!$H34)*kgtoGg,IF('Net zero activities &amp; levers'!$C$14="On",('Net zero Activity data'!AU21*EF!$H34)*kgtoGg,"ERROR"))</f>
        <v>2.997812750828625E-2</v>
      </c>
      <c r="AC1097" s="93">
        <f>IF('Net zero activities &amp; levers'!$C$14="Off",('Activity data'!AV21*EF!$H34)*kgtoGg,IF('Net zero activities &amp; levers'!$C$14="On",('Net zero Activity data'!AV21*EF!$H34)*kgtoGg,"ERROR"))</f>
        <v>3.0534334917591093E-2</v>
      </c>
      <c r="AD1097" s="93">
        <f>IF('Net zero activities &amp; levers'!$C$14="Off",('Activity data'!AW21*EF!$H34)*kgtoGg,IF('Net zero activities &amp; levers'!$C$14="On",('Net zero Activity data'!AW21*EF!$H34)*kgtoGg,"ERROR"))</f>
        <v>3.1178199819596363E-2</v>
      </c>
      <c r="AE1097" s="93">
        <f>IF('Net zero activities &amp; levers'!$C$14="Off",('Activity data'!AX21*EF!$H34)*kgtoGg,IF('Net zero activities &amp; levers'!$C$14="On",('Net zero Activity data'!AX21*EF!$H34)*kgtoGg,"ERROR"))</f>
        <v>3.1844584663007464E-2</v>
      </c>
      <c r="AF1097" s="93">
        <f>IF('Net zero activities &amp; levers'!$C$14="Off",('Activity data'!AY21*EF!$H34)*kgtoGg,IF('Net zero activities &amp; levers'!$C$14="On",('Net zero Activity data'!AY21*EF!$H34)*kgtoGg,"ERROR"))</f>
        <v>3.2612687164660079E-2</v>
      </c>
      <c r="AG1097" s="93">
        <f>IF('Net zero activities &amp; levers'!$C$14="Off",('Activity data'!AZ21*EF!$H34)*kgtoGg,IF('Net zero activities &amp; levers'!$C$14="On",('Net zero Activity data'!AZ21*EF!$H34)*kgtoGg,"ERROR"))</f>
        <v>3.3434089933024477E-2</v>
      </c>
      <c r="AH1097" s="93">
        <f>IF('Net zero activities &amp; levers'!$C$14="Off",('Activity data'!BA21*EF!$H34)*kgtoGg,IF('Net zero activities &amp; levers'!$C$14="On",('Net zero Activity data'!BA21*EF!$H34)*kgtoGg,"ERROR"))</f>
        <v>3.4107522552291991E-2</v>
      </c>
      <c r="AI1097" s="93">
        <f>IF('Net zero activities &amp; levers'!$C$14="Off",('Activity data'!BB21*EF!$H34)*kgtoGg,IF('Net zero activities &amp; levers'!$C$14="On",('Net zero Activity data'!BB21*EF!$H34)*kgtoGg,"ERROR"))</f>
        <v>3.4782740781625521E-2</v>
      </c>
      <c r="AJ1097" s="93">
        <f>IF('Net zero activities &amp; levers'!$C$14="Off",('Activity data'!BC21*EF!$H34)*kgtoGg,IF('Net zero activities &amp; levers'!$C$14="On",('Net zero Activity data'!BC21*EF!$H34)*kgtoGg,"ERROR"))</f>
        <v>3.5514739971479907E-2</v>
      </c>
      <c r="AK1097" s="93">
        <f>IF('Net zero activities &amp; levers'!$C$14="Off",('Activity data'!BD21*EF!$H34)*kgtoGg,IF('Net zero activities &amp; levers'!$C$14="On",('Net zero Activity data'!BD21*EF!$H34)*kgtoGg,"ERROR"))</f>
        <v>3.624495493761553E-2</v>
      </c>
      <c r="AL1097" s="93">
        <f>IF('Net zero activities &amp; levers'!$C$14="Off",('Activity data'!BE21*EF!$H34)*kgtoGg,IF('Net zero activities &amp; levers'!$C$14="On",('Net zero Activity data'!BE21*EF!$H34)*kgtoGg,"ERROR"))</f>
        <v>3.7037886009170025E-2</v>
      </c>
      <c r="AM1097" s="93">
        <f>IF('Net zero activities &amp; levers'!$C$14="Off",('Activity data'!BF21*EF!$H34)*kgtoGg,IF('Net zero activities &amp; levers'!$C$14="On",('Net zero Activity data'!BF21*EF!$H34)*kgtoGg,"ERROR"))</f>
        <v>3.7814635854099665E-2</v>
      </c>
      <c r="AN1097" s="93">
        <f>IF('Net zero activities &amp; levers'!$C$14="Off",('Activity data'!BG21*EF!$H34)*kgtoGg,IF('Net zero activities &amp; levers'!$C$14="On",('Net zero Activity data'!BG21*EF!$H34)*kgtoGg,"ERROR"))</f>
        <v>3.8692481999252085E-2</v>
      </c>
      <c r="AO1097" s="93">
        <f>IF('Net zero activities &amp; levers'!$C$14="Off",('Activity data'!BH21*EF!$H34)*kgtoGg,IF('Net zero activities &amp; levers'!$C$14="On",('Net zero Activity data'!BH21*EF!$H34)*kgtoGg,"ERROR"))</f>
        <v>3.9581204908270835E-2</v>
      </c>
      <c r="AP1097" s="93">
        <f>IF('Net zero activities &amp; levers'!$C$14="Off",('Activity data'!BI21*EF!$H34)*kgtoGg,IF('Net zero activities &amp; levers'!$C$14="On",('Net zero Activity data'!BI21*EF!$H34)*kgtoGg,"ERROR"))</f>
        <v>4.0492867247074425E-2</v>
      </c>
      <c r="AQ1097" s="93">
        <f>IF('Net zero activities &amp; levers'!$C$14="Off",('Activity data'!BJ21*EF!$H34)*kgtoGg,IF('Net zero activities &amp; levers'!$C$14="On",('Net zero Activity data'!BJ21*EF!$H34)*kgtoGg,"ERROR"))</f>
        <v>4.1431565981807375E-2</v>
      </c>
      <c r="AR1097" s="93">
        <f>IF('Net zero activities &amp; levers'!$C$14="Off",('Activity data'!BK21*EF!$H34)*kgtoGg,IF('Net zero activities &amp; levers'!$C$14="On",('Net zero Activity data'!BK21*EF!$H34)*kgtoGg,"ERROR"))</f>
        <v>4.2405050968303784E-2</v>
      </c>
      <c r="AS1097" s="93">
        <f>IF('Net zero activities &amp; levers'!$C$14="Off",('Activity data'!BL21*EF!$H34)*kgtoGg,IF('Net zero activities &amp; levers'!$C$14="On",('Net zero Activity data'!BL21*EF!$H34)*kgtoGg,"ERROR"))</f>
        <v>4.3452537674250426E-2</v>
      </c>
      <c r="AT1097" s="93">
        <f>IF('Net zero activities &amp; levers'!$C$14="Off",('Activity data'!BM21*EF!$H34)*kgtoGg,IF('Net zero activities &amp; levers'!$C$14="On",('Net zero Activity data'!BM21*EF!$H34)*kgtoGg,"ERROR"))</f>
        <v>4.4130534742371962E-2</v>
      </c>
      <c r="AU1097" s="93">
        <f>IF('Net zero activities &amp; levers'!$C$14="Off",('Activity data'!BN21*EF!$H34)*kgtoGg,IF('Net zero activities &amp; levers'!$C$14="On",('Net zero Activity data'!BN21*EF!$H34)*kgtoGg,"ERROR"))</f>
        <v>4.4752130540849741E-2</v>
      </c>
      <c r="AV1097" s="93">
        <f>IF('Net zero activities &amp; levers'!$C$14="Off",('Activity data'!BO21*EF!$H34)*kgtoGg,IF('Net zero activities &amp; levers'!$C$14="On",('Net zero Activity data'!BO21*EF!$H34)*kgtoGg,"ERROR"))</f>
        <v>4.5383054947523663E-2</v>
      </c>
      <c r="AW1097" s="93">
        <f>IF('Net zero activities &amp; levers'!$C$14="Off",('Activity data'!BP21*EF!$H34)*kgtoGg,IF('Net zero activities &amp; levers'!$C$14="On",('Net zero Activity data'!BP21*EF!$H34)*kgtoGg,"ERROR"))</f>
        <v>4.5999568955007598E-2</v>
      </c>
      <c r="AY1097" s="79"/>
    </row>
    <row r="1098" spans="1:51" x14ac:dyDescent="0.25">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7.9899251356772616E-2</v>
      </c>
      <c r="T1098" s="93">
        <f>IF('Net zero activities &amp; levers'!$C$14="Off",('Activity data'!AM22*EF!$H35)*kgtoGg,IF('Net zero activities &amp; levers'!$C$14="On",('Net zero Activity data'!AM22*EF!$H35)*kgtoGg,"ERROR"))</f>
        <v>8.3122108646610154E-2</v>
      </c>
      <c r="U1098" s="93">
        <f>IF('Net zero activities &amp; levers'!$C$14="Off",('Activity data'!AN22*EF!$H35)*kgtoGg,IF('Net zero activities &amp; levers'!$C$14="On",('Net zero Activity data'!AN22*EF!$H35)*kgtoGg,"ERROR"))</f>
        <v>8.5178704342387404E-2</v>
      </c>
      <c r="V1098" s="93">
        <f>IF('Net zero activities &amp; levers'!$C$14="Off",('Activity data'!AO22*EF!$H35)*kgtoGg,IF('Net zero activities &amp; levers'!$C$14="On",('Net zero Activity data'!AO22*EF!$H35)*kgtoGg,"ERROR"))</f>
        <v>8.6858213752256136E-2</v>
      </c>
      <c r="W1098" s="93">
        <f>IF('Net zero activities &amp; levers'!$C$14="Off",('Activity data'!AP22*EF!$H35)*kgtoGg,IF('Net zero activities &amp; levers'!$C$14="On",('Net zero Activity data'!AP22*EF!$H35)*kgtoGg,"ERROR"))</f>
        <v>8.8788154341290212E-2</v>
      </c>
      <c r="X1098" s="93">
        <f>IF('Net zero activities &amp; levers'!$C$14="Off",('Activity data'!AQ22*EF!$H35)*kgtoGg,IF('Net zero activities &amp; levers'!$C$14="On",('Net zero Activity data'!AQ22*EF!$H35)*kgtoGg,"ERROR"))</f>
        <v>9.0450802665440602E-2</v>
      </c>
      <c r="Y1098" s="93">
        <f>IF('Net zero activities &amp; levers'!$C$14="Off",('Activity data'!AR22*EF!$H35)*kgtoGg,IF('Net zero activities &amp; levers'!$C$14="On",('Net zero Activity data'!AR22*EF!$H35)*kgtoGg,"ERROR"))</f>
        <v>9.1650917022421813E-2</v>
      </c>
      <c r="Z1098" s="93">
        <f>IF('Net zero activities &amp; levers'!$C$14="Off",('Activity data'!AS22*EF!$H35)*kgtoGg,IF('Net zero activities &amp; levers'!$C$14="On",('Net zero Activity data'!AS22*EF!$H35)*kgtoGg,"ERROR"))</f>
        <v>9.2889894183865521E-2</v>
      </c>
      <c r="AA1098" s="93">
        <f>IF('Net zero activities &amp; levers'!$C$14="Off",('Activity data'!AT22*EF!$H35)*kgtoGg,IF('Net zero activities &amp; levers'!$C$14="On",('Net zero Activity data'!AT22*EF!$H35)*kgtoGg,"ERROR"))</f>
        <v>9.4268613134791082E-2</v>
      </c>
      <c r="AB1098" s="93">
        <f>IF('Net zero activities &amp; levers'!$C$14="Off",('Activity data'!AU22*EF!$H35)*kgtoGg,IF('Net zero activities &amp; levers'!$C$14="On",('Net zero Activity data'!AU22*EF!$H35)*kgtoGg,"ERROR"))</f>
        <v>9.6828423572232161E-2</v>
      </c>
      <c r="AC1098" s="93">
        <f>IF('Net zero activities &amp; levers'!$C$14="Off",('Activity data'!AV22*EF!$H35)*kgtoGg,IF('Net zero activities &amp; levers'!$C$14="On",('Net zero Activity data'!AV22*EF!$H35)*kgtoGg,"ERROR"))</f>
        <v>9.8932045967406068E-2</v>
      </c>
      <c r="AD1098" s="93">
        <f>IF('Net zero activities &amp; levers'!$C$14="Off",('Activity data'!AW22*EF!$H35)*kgtoGg,IF('Net zero activities &amp; levers'!$C$14="On",('Net zero Activity data'!AW22*EF!$H35)*kgtoGg,"ERROR"))</f>
        <v>0.10181745443562475</v>
      </c>
      <c r="AE1098" s="93">
        <f>IF('Net zero activities &amp; levers'!$C$14="Off",('Activity data'!AX22*EF!$H35)*kgtoGg,IF('Net zero activities &amp; levers'!$C$14="On",('Net zero Activity data'!AX22*EF!$H35)*kgtoGg,"ERROR"))</f>
        <v>0.10490582605662462</v>
      </c>
      <c r="AF1098" s="93">
        <f>IF('Net zero activities &amp; levers'!$C$14="Off",('Activity data'!AY22*EF!$H35)*kgtoGg,IF('Net zero activities &amp; levers'!$C$14="On",('Net zero Activity data'!AY22*EF!$H35)*kgtoGg,"ERROR"))</f>
        <v>0.10887597838256992</v>
      </c>
      <c r="AG1098" s="93">
        <f>IF('Net zero activities &amp; levers'!$C$14="Off",('Activity data'!AZ22*EF!$H35)*kgtoGg,IF('Net zero activities &amp; levers'!$C$14="On",('Net zero Activity data'!AZ22*EF!$H35)*kgtoGg,"ERROR"))</f>
        <v>0.11329847945363954</v>
      </c>
      <c r="AH1098" s="93">
        <f>IF('Net zero activities &amp; levers'!$C$14="Off",('Activity data'!BA22*EF!$H35)*kgtoGg,IF('Net zero activities &amp; levers'!$C$14="On",('Net zero Activity data'!BA22*EF!$H35)*kgtoGg,"ERROR"))</f>
        <v>0.11645918914369628</v>
      </c>
      <c r="AI1098" s="93">
        <f>IF('Net zero activities &amp; levers'!$C$14="Off",('Activity data'!BB22*EF!$H35)*kgtoGg,IF('Net zero activities &amp; levers'!$C$14="On",('Net zero Activity data'!BB22*EF!$H35)*kgtoGg,"ERROR"))</f>
        <v>0.11963417121827559</v>
      </c>
      <c r="AJ1098" s="93">
        <f>IF('Net zero activities &amp; levers'!$C$14="Off",('Activity data'!BC22*EF!$H35)*kgtoGg,IF('Net zero activities &amp; levers'!$C$14="On",('Net zero Activity data'!BC22*EF!$H35)*kgtoGg,"ERROR"))</f>
        <v>0.12328518675827312</v>
      </c>
      <c r="AK1098" s="93">
        <f>IF('Net zero activities &amp; levers'!$C$14="Off",('Activity data'!BD22*EF!$H35)*kgtoGg,IF('Net zero activities &amp; levers'!$C$14="On",('Net zero Activity data'!BD22*EF!$H35)*kgtoGg,"ERROR"))</f>
        <v>0.12691746957654246</v>
      </c>
      <c r="AL1098" s="93">
        <f>IF('Net zero activities &amp; levers'!$C$14="Off",('Activity data'!BE22*EF!$H35)*kgtoGg,IF('Net zero activities &amp; levers'!$C$14="On",('Net zero Activity data'!BE22*EF!$H35)*kgtoGg,"ERROR"))</f>
        <v>0.13106628968708986</v>
      </c>
      <c r="AM1098" s="93">
        <f>IF('Net zero activities &amp; levers'!$C$14="Off",('Activity data'!BF22*EF!$H35)*kgtoGg,IF('Net zero activities &amp; levers'!$C$14="On",('Net zero Activity data'!BF22*EF!$H35)*kgtoGg,"ERROR"))</f>
        <v>0.13507534570201363</v>
      </c>
      <c r="AN1098" s="93">
        <f>IF('Net zero activities &amp; levers'!$C$14="Off",('Activity data'!BG22*EF!$H35)*kgtoGg,IF('Net zero activities &amp; levers'!$C$14="On",('Net zero Activity data'!BG22*EF!$H35)*kgtoGg,"ERROR"))</f>
        <v>0.13990311517447362</v>
      </c>
      <c r="AO1098" s="93">
        <f>IF('Net zero activities &amp; levers'!$C$14="Off",('Activity data'!BH22*EF!$H35)*kgtoGg,IF('Net zero activities &amp; levers'!$C$14="On",('Net zero Activity data'!BH22*EF!$H35)*kgtoGg,"ERROR"))</f>
        <v>0.14480389480832806</v>
      </c>
      <c r="AP1098" s="93">
        <f>IF('Net zero activities &amp; levers'!$C$14="Off",('Activity data'!BI22*EF!$H35)*kgtoGg,IF('Net zero activities &amp; levers'!$C$14="On",('Net zero Activity data'!BI22*EF!$H35)*kgtoGg,"ERROR"))</f>
        <v>0.1498753531153536</v>
      </c>
      <c r="AQ1098" s="93">
        <f>IF('Net zero activities &amp; levers'!$C$14="Off",('Activity data'!BJ22*EF!$H35)*kgtoGg,IF('Net zero activities &amp; levers'!$C$14="On",('Net zero Activity data'!BJ22*EF!$H35)*kgtoGg,"ERROR"))</f>
        <v>0.15514896752349511</v>
      </c>
      <c r="AR1098" s="93">
        <f>IF('Net zero activities &amp; levers'!$C$14="Off",('Activity data'!BK22*EF!$H35)*kgtoGg,IF('Net zero activities &amp; levers'!$C$14="On",('Net zero Activity data'!BK22*EF!$H35)*kgtoGg,"ERROR"))</f>
        <v>0.1606846867113981</v>
      </c>
      <c r="AS1098" s="93">
        <f>IF('Net zero activities &amp; levers'!$C$14="Off",('Activity data'!BL22*EF!$H35)*kgtoGg,IF('Net zero activities &amp; levers'!$C$14="On",('Net zero Activity data'!BL22*EF!$H35)*kgtoGg,"ERROR"))</f>
        <v>0.16678708844399262</v>
      </c>
      <c r="AT1098" s="93">
        <f>IF('Net zero activities &amp; levers'!$C$14="Off",('Activity data'!BM22*EF!$H35)*kgtoGg,IF('Net zero activities &amp; levers'!$C$14="On",('Net zero Activity data'!BM22*EF!$H35)*kgtoGg,"ERROR"))</f>
        <v>0.16994658916730698</v>
      </c>
      <c r="AU1098" s="93">
        <f>IF('Net zero activities &amp; levers'!$C$14="Off",('Activity data'!BN22*EF!$H35)*kgtoGg,IF('Net zero activities &amp; levers'!$C$14="On",('Net zero Activity data'!BN22*EF!$H35)*kgtoGg,"ERROR"))</f>
        <v>0.17267076948746343</v>
      </c>
      <c r="AV1098" s="93">
        <f>IF('Net zero activities &amp; levers'!$C$14="Off",('Activity data'!BO22*EF!$H35)*kgtoGg,IF('Net zero activities &amp; levers'!$C$14="On",('Net zero Activity data'!BO22*EF!$H35)*kgtoGg,"ERROR"))</f>
        <v>0.175480950973742</v>
      </c>
      <c r="AW1098" s="93">
        <f>IF('Net zero activities &amp; levers'!$C$14="Off",('Activity data'!BP22*EF!$H35)*kgtoGg,IF('Net zero activities &amp; levers'!$C$14="On",('Net zero Activity data'!BP22*EF!$H35)*kgtoGg,"ERROR"))</f>
        <v>0.17819216253043912</v>
      </c>
      <c r="AY1098" s="79"/>
    </row>
    <row r="1099" spans="1:51" x14ac:dyDescent="0.25">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5.9641811308270655E-2</v>
      </c>
      <c r="T1099" s="93">
        <f>IF('Net zero activities &amp; levers'!$C$14="Off",('Activity data'!AM5*EF!$H36*EF!$H54)*NtoN2O*kgtoGg,IF('Net zero activities &amp; levers'!$C$14="On",('Net zero Activity data'!AM5*EF!$H36*EF!$H54)*NtoN2O*kgtoGg,"ERROR"))</f>
        <v>6.043426420562531E-2</v>
      </c>
      <c r="U1099" s="93">
        <f>IF('Net zero activities &amp; levers'!$C$14="Off",('Activity data'!AN5*EF!$H36*EF!$H54)*NtoN2O*kgtoGg,IF('Net zero activities &amp; levers'!$C$14="On",('Net zero Activity data'!AN5*EF!$H36*EF!$H54)*NtoN2O*kgtoGg,"ERROR"))</f>
        <v>6.1081376578117977E-2</v>
      </c>
      <c r="V1099" s="93">
        <f>IF('Net zero activities &amp; levers'!$C$14="Off",('Activity data'!AO5*EF!$H36*EF!$H54)*NtoN2O*kgtoGg,IF('Net zero activities &amp; levers'!$C$14="On",('Net zero Activity data'!AO5*EF!$H36*EF!$H54)*NtoN2O*kgtoGg,"ERROR"))</f>
        <v>6.1685332936175313E-2</v>
      </c>
      <c r="W1099" s="93">
        <f>IF('Net zero activities &amp; levers'!$C$14="Off",('Activity data'!AP5*EF!$H36*EF!$H54)*NtoN2O*kgtoGg,IF('Net zero activities &amp; levers'!$C$14="On",('Net zero Activity data'!AP5*EF!$H36*EF!$H54)*NtoN2O*kgtoGg,"ERROR"))</f>
        <v>6.2340744626146333E-2</v>
      </c>
      <c r="X1099" s="93">
        <f>IF('Net zero activities &amp; levers'!$C$14="Off",('Activity data'!AQ5*EF!$H36*EF!$H54)*NtoN2O*kgtoGg,IF('Net zero activities &amp; levers'!$C$14="On",('Net zero Activity data'!AQ5*EF!$H36*EF!$H54)*NtoN2O*kgtoGg,"ERROR"))</f>
        <v>6.2969755029274155E-2</v>
      </c>
      <c r="Y1099" s="93">
        <f>IF('Net zero activities &amp; levers'!$C$14="Off",('Activity data'!AR5*EF!$H36*EF!$H54)*NtoN2O*kgtoGg,IF('Net zero activities &amp; levers'!$C$14="On",('Net zero Activity data'!AR5*EF!$H36*EF!$H54)*NtoN2O*kgtoGg,"ERROR"))</f>
        <v>6.3507819898305687E-2</v>
      </c>
      <c r="Z1099" s="93">
        <f>IF('Net zero activities &amp; levers'!$C$14="Off",('Activity data'!AS5*EF!$H36*EF!$H54)*NtoN2O*kgtoGg,IF('Net zero activities &amp; levers'!$C$14="On",('Net zero Activity data'!AS5*EF!$H36*EF!$H54)*NtoN2O*kgtoGg,"ERROR"))</f>
        <v>6.4028778067066902E-2</v>
      </c>
      <c r="AA1099" s="93">
        <f>IF('Net zero activities &amp; levers'!$C$14="Off",('Activity data'!AT5*EF!$H36*EF!$H54)*NtoN2O*kgtoGg,IF('Net zero activities &amp; levers'!$C$14="On",('Net zero Activity data'!AT5*EF!$H36*EF!$H54)*NtoN2O*kgtoGg,"ERROR"))</f>
        <v>6.4546721745703667E-2</v>
      </c>
      <c r="AB1099" s="93">
        <f>IF('Net zero activities &amp; levers'!$C$14="Off",('Activity data'!AU5*EF!$H36*EF!$H54)*NtoN2O*kgtoGg,IF('Net zero activities &amp; levers'!$C$14="On",('Net zero Activity data'!AU5*EF!$H36*EF!$H54)*NtoN2O*kgtoGg,"ERROR"))</f>
        <v>6.521919950445268E-2</v>
      </c>
      <c r="AC1099" s="93">
        <f>IF('Net zero activities &amp; levers'!$C$14="Off",('Activity data'!AV5*EF!$H36*EF!$H54)*NtoN2O*kgtoGg,IF('Net zero activities &amp; levers'!$C$14="On",('Net zero Activity data'!AV5*EF!$H36*EF!$H54)*NtoN2O*kgtoGg,"ERROR"))</f>
        <v>6.5796692253485931E-2</v>
      </c>
      <c r="AD1099" s="93">
        <f>IF('Net zero activities &amp; levers'!$C$14="Off",('Activity data'!AW5*EF!$H36*EF!$H54)*NtoN2O*kgtoGg,IF('Net zero activities &amp; levers'!$C$14="On",('Net zero Activity data'!AW5*EF!$H36*EF!$H54)*NtoN2O*kgtoGg,"ERROR"))</f>
        <v>6.6490173416900639E-2</v>
      </c>
      <c r="AE1099" s="93">
        <f>IF('Net zero activities &amp; levers'!$C$14="Off",('Activity data'!AX5*EF!$H36*EF!$H54)*NtoN2O*kgtoGg,IF('Net zero activities &amp; levers'!$C$14="On",('Net zero Activity data'!AX5*EF!$H36*EF!$H54)*NtoN2O*kgtoGg,"ERROR"))</f>
        <v>6.7211267136014843E-2</v>
      </c>
      <c r="AF1099" s="93">
        <f>IF('Net zero activities &amp; levers'!$C$14="Off",('Activity data'!AY5*EF!$H36*EF!$H54)*NtoN2O*kgtoGg,IF('Net zero activities &amp; levers'!$C$14="On",('Net zero Activity data'!AY5*EF!$H36*EF!$H54)*NtoN2O*kgtoGg,"ERROR"))</f>
        <v>6.8064295031581748E-2</v>
      </c>
      <c r="AG1099" s="93">
        <f>IF('Net zero activities &amp; levers'!$C$14="Off",('Activity data'!AZ5*EF!$H36*EF!$H54)*NtoN2O*kgtoGg,IF('Net zero activities &amp; levers'!$C$14="On",('Net zero Activity data'!AZ5*EF!$H36*EF!$H54)*NtoN2O*kgtoGg,"ERROR"))</f>
        <v>6.8983586692724724E-2</v>
      </c>
      <c r="AH1099" s="93">
        <f>IF('Net zero activities &amp; levers'!$C$14="Off",('Activity data'!BA5*EF!$H36*EF!$H54)*NtoN2O*kgtoGg,IF('Net zero activities &amp; levers'!$C$14="On",('Net zero Activity data'!BA5*EF!$H36*EF!$H54)*NtoN2O*kgtoGg,"ERROR"))</f>
        <v>6.9703775564882359E-2</v>
      </c>
      <c r="AI1099" s="93">
        <f>IF('Net zero activities &amp; levers'!$C$14="Off",('Activity data'!BB5*EF!$H36*EF!$H54)*NtoN2O*kgtoGg,IF('Net zero activities &amp; levers'!$C$14="On",('Net zero Activity data'!BB5*EF!$H36*EF!$H54)*NtoN2O*kgtoGg,"ERROR"))</f>
        <v>7.042381859394542E-2</v>
      </c>
      <c r="AJ1099" s="93">
        <f>IF('Net zero activities &amp; levers'!$C$14="Off",('Activity data'!BC5*EF!$H36*EF!$H54)*NtoN2O*kgtoGg,IF('Net zero activities &amp; levers'!$C$14="On",('Net zero Activity data'!BC5*EF!$H36*EF!$H54)*NtoN2O*kgtoGg,"ERROR"))</f>
        <v>7.1215265502280342E-2</v>
      </c>
      <c r="AK1099" s="93">
        <f>IF('Net zero activities &amp; levers'!$C$14="Off",('Activity data'!BD5*EF!$H36*EF!$H54)*NtoN2O*kgtoGg,IF('Net zero activities &amp; levers'!$C$14="On",('Net zero Activity data'!BD5*EF!$H36*EF!$H54)*NtoN2O*kgtoGg,"ERROR"))</f>
        <v>7.2001113642181966E-2</v>
      </c>
      <c r="AL1099" s="93">
        <f>IF('Net zero activities &amp; levers'!$C$14="Off",('Activity data'!BE5*EF!$H36*EF!$H54)*NtoN2O*kgtoGg,IF('Net zero activities &amp; levers'!$C$14="On",('Net zero Activity data'!BE5*EF!$H36*EF!$H54)*NtoN2O*kgtoGg,"ERROR"))</f>
        <v>7.2864774434639193E-2</v>
      </c>
      <c r="AM1099" s="93">
        <f>IF('Net zero activities &amp; levers'!$C$14="Off",('Activity data'!BF5*EF!$H36*EF!$H54)*NtoN2O*kgtoGg,IF('Net zero activities &amp; levers'!$C$14="On",('Net zero Activity data'!BF5*EF!$H36*EF!$H54)*NtoN2O*kgtoGg,"ERROR"))</f>
        <v>7.3703564093754587E-2</v>
      </c>
      <c r="AN1099" s="93">
        <f>IF('Net zero activities &amp; levers'!$C$14="Off",('Activity data'!BG5*EF!$H36*EF!$H54)*NtoN2O*kgtoGg,IF('Net zero activities &amp; levers'!$C$14="On",('Net zero Activity data'!BG5*EF!$H36*EF!$H54)*NtoN2O*kgtoGg,"ERROR"))</f>
        <v>7.4668573445140565E-2</v>
      </c>
      <c r="AO1099" s="93">
        <f>IF('Net zero activities &amp; levers'!$C$14="Off",('Activity data'!BH5*EF!$H36*EF!$H54)*NtoN2O*kgtoGg,IF('Net zero activities &amp; levers'!$C$14="On",('Net zero Activity data'!BH5*EF!$H36*EF!$H54)*NtoN2O*kgtoGg,"ERROR"))</f>
        <v>7.5642882394362801E-2</v>
      </c>
      <c r="AP1099" s="93">
        <f>IF('Net zero activities &amp; levers'!$C$14="Off",('Activity data'!BI5*EF!$H36*EF!$H54)*NtoN2O*kgtoGg,IF('Net zero activities &amp; levers'!$C$14="On",('Net zero Activity data'!BI5*EF!$H36*EF!$H54)*NtoN2O*kgtoGg,"ERROR"))</f>
        <v>7.6641726328613172E-2</v>
      </c>
      <c r="AQ1099" s="93">
        <f>IF('Net zero activities &amp; levers'!$C$14="Off",('Activity data'!BJ5*EF!$H36*EF!$H54)*NtoN2O*kgtoGg,IF('Net zero activities &amp; levers'!$C$14="On",('Net zero Activity data'!BJ5*EF!$H36*EF!$H54)*NtoN2O*kgtoGg,"ERROR"))</f>
        <v>7.7670012007843584E-2</v>
      </c>
      <c r="AR1099" s="93">
        <f>IF('Net zero activities &amp; levers'!$C$14="Off",('Activity data'!BK5*EF!$H36*EF!$H54)*NtoN2O*kgtoGg,IF('Net zero activities &amp; levers'!$C$14="On",('Net zero Activity data'!BK5*EF!$H36*EF!$H54)*NtoN2O*kgtoGg,"ERROR"))</f>
        <v>7.8737223391678227E-2</v>
      </c>
      <c r="AS1099" s="93">
        <f>IF('Net zero activities &amp; levers'!$C$14="Off",('Activity data'!BL5*EF!$H36*EF!$H54)*NtoN2O*kgtoGg,IF('Net zero activities &amp; levers'!$C$14="On",('Net zero Activity data'!BL5*EF!$H36*EF!$H54)*NtoN2O*kgtoGg,"ERROR"))</f>
        <v>7.9892742991883328E-2</v>
      </c>
      <c r="AT1099" s="93">
        <f>IF('Net zero activities &amp; levers'!$C$14="Off",('Activity data'!BM5*EF!$H36*EF!$H54)*NtoN2O*kgtoGg,IF('Net zero activities &amp; levers'!$C$14="On",('Net zero Activity data'!BM5*EF!$H36*EF!$H54)*NtoN2O*kgtoGg,"ERROR"))</f>
        <v>8.0576963713516872E-2</v>
      </c>
      <c r="AU1099" s="93">
        <f>IF('Net zero activities &amp; levers'!$C$14="Off",('Activity data'!BN5*EF!$H36*EF!$H54)*NtoN2O*kgtoGg,IF('Net zero activities &amp; levers'!$C$14="On",('Net zero Activity data'!BN5*EF!$H36*EF!$H54)*NtoN2O*kgtoGg,"ERROR"))</f>
        <v>8.1187456859738785E-2</v>
      </c>
      <c r="AV1099" s="93">
        <f>IF('Net zero activities &amp; levers'!$C$14="Off",('Activity data'!BO5*EF!$H36*EF!$H54)*NtoN2O*kgtoGg,IF('Net zero activities &amp; levers'!$C$14="On",('Net zero Activity data'!BO5*EF!$H36*EF!$H54)*NtoN2O*kgtoGg,"ERROR"))</f>
        <v>8.1807117652367575E-2</v>
      </c>
      <c r="AW1099" s="93">
        <f>IF('Net zero activities &amp; levers'!$C$14="Off",('Activity data'!BP5*EF!$H36*EF!$H54)*NtoN2O*kgtoGg,IF('Net zero activities &amp; levers'!$C$14="On",('Net zero Activity data'!BP5*EF!$H36*EF!$H54)*NtoN2O*kgtoGg,"ERROR"))</f>
        <v>8.2406141624268278E-2</v>
      </c>
      <c r="AY1099" s="79"/>
    </row>
    <row r="1100" spans="1:51" x14ac:dyDescent="0.25">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0.26114955156117181</v>
      </c>
      <c r="T1100" s="93">
        <f>IF('Net zero activities &amp; levers'!$C$14="Off",('Activity data'!AM6*EF!$H37*EF!$H55)*NtoN2O*kgtoGg,IF('Net zero activities &amp; levers'!$C$14="On",('Net zero Activity data'!AM6*EF!$H37*EF!$H55)*NtoN2O*kgtoGg,"ERROR"))</f>
        <v>0.26461941128269945</v>
      </c>
      <c r="U1100" s="93">
        <f>IF('Net zero activities &amp; levers'!$C$14="Off",('Activity data'!AN6*EF!$H37*EF!$H55)*NtoN2O*kgtoGg,IF('Net zero activities &amp; levers'!$C$14="On",('Net zero Activity data'!AN6*EF!$H37*EF!$H55)*NtoN2O*kgtoGg,"ERROR"))</f>
        <v>0.2674528783116043</v>
      </c>
      <c r="V1100" s="93">
        <f>IF('Net zero activities &amp; levers'!$C$14="Off",('Activity data'!AO6*EF!$H37*EF!$H55)*NtoN2O*kgtoGg,IF('Net zero activities &amp; levers'!$C$14="On",('Net zero Activity data'!AO6*EF!$H37*EF!$H55)*NtoN2O*kgtoGg,"ERROR"))</f>
        <v>0.27009738102890052</v>
      </c>
      <c r="W1100" s="93">
        <f>IF('Net zero activities &amp; levers'!$C$14="Off",('Activity data'!AP6*EF!$H37*EF!$H55)*NtoN2O*kgtoGg,IF('Net zero activities &amp; levers'!$C$14="On",('Net zero Activity data'!AP6*EF!$H37*EF!$H55)*NtoN2O*kgtoGg,"ERROR"))</f>
        <v>0.27296718771601136</v>
      </c>
      <c r="X1100" s="93">
        <f>IF('Net zero activities &amp; levers'!$C$14="Off",('Activity data'!AQ6*EF!$H37*EF!$H55)*NtoN2O*kgtoGg,IF('Net zero activities &amp; levers'!$C$14="On",('Net zero Activity data'!AQ6*EF!$H37*EF!$H55)*NtoN2O*kgtoGg,"ERROR"))</f>
        <v>0.2757213928801554</v>
      </c>
      <c r="Y1100" s="93">
        <f>IF('Net zero activities &amp; levers'!$C$14="Off",('Activity data'!AR6*EF!$H37*EF!$H55)*NtoN2O*kgtoGg,IF('Net zero activities &amp; levers'!$C$14="On",('Net zero Activity data'!AR6*EF!$H37*EF!$H55)*NtoN2O*kgtoGg,"ERROR"))</f>
        <v>0.27807738100620549</v>
      </c>
      <c r="Z1100" s="93">
        <f>IF('Net zero activities &amp; levers'!$C$14="Off",('Activity data'!AS6*EF!$H37*EF!$H55)*NtoN2O*kgtoGg,IF('Net zero activities &amp; levers'!$C$14="On",('Net zero Activity data'!AS6*EF!$H37*EF!$H55)*NtoN2O*kgtoGg,"ERROR"))</f>
        <v>0.28035846518473473</v>
      </c>
      <c r="AA1100" s="93">
        <f>IF('Net zero activities &amp; levers'!$C$14="Off",('Activity data'!AT6*EF!$H37*EF!$H55)*NtoN2O*kgtoGg,IF('Net zero activities &amp; levers'!$C$14="On",('Net zero Activity data'!AT6*EF!$H37*EF!$H55)*NtoN2O*kgtoGg,"ERROR"))</f>
        <v>0.28262635001993552</v>
      </c>
      <c r="AB1100" s="93">
        <f>IF('Net zero activities &amp; levers'!$C$14="Off",('Activity data'!AU6*EF!$H37*EF!$H55)*NtoN2O*kgtoGg,IF('Net zero activities &amp; levers'!$C$14="On",('Net zero Activity data'!AU6*EF!$H37*EF!$H55)*NtoN2O*kgtoGg,"ERROR"))</f>
        <v>0.28557088274420922</v>
      </c>
      <c r="AC1100" s="93">
        <f>IF('Net zero activities &amp; levers'!$C$14="Off",('Activity data'!AV6*EF!$H37*EF!$H55)*NtoN2O*kgtoGg,IF('Net zero activities &amp; levers'!$C$14="On",('Net zero Activity data'!AV6*EF!$H37*EF!$H55)*NtoN2O*kgtoGg,"ERROR"))</f>
        <v>0.2880995110526347</v>
      </c>
      <c r="AD1100" s="93">
        <f>IF('Net zero activities &amp; levers'!$C$14="Off",('Activity data'!AW6*EF!$H37*EF!$H55)*NtoN2O*kgtoGg,IF('Net zero activities &amp; levers'!$C$14="On",('Net zero Activity data'!AW6*EF!$H37*EF!$H55)*NtoN2O*kgtoGg,"ERROR"))</f>
        <v>0.29113600995951411</v>
      </c>
      <c r="AE1100" s="93">
        <f>IF('Net zero activities &amp; levers'!$C$14="Off",('Activity data'!AX6*EF!$H37*EF!$H55)*NtoN2O*kgtoGg,IF('Net zero activities &amp; levers'!$C$14="On",('Net zero Activity data'!AX6*EF!$H37*EF!$H55)*NtoN2O*kgtoGg,"ERROR"))</f>
        <v>0.29429341409009835</v>
      </c>
      <c r="AF1100" s="93">
        <f>IF('Net zero activities &amp; levers'!$C$14="Off",('Activity data'!AY6*EF!$H37*EF!$H55)*NtoN2O*kgtoGg,IF('Net zero activities &amp; levers'!$C$14="On",('Net zero Activity data'!AY6*EF!$H37*EF!$H55)*NtoN2O*kgtoGg,"ERROR"))</f>
        <v>0.29802850944535247</v>
      </c>
      <c r="AG1100" s="93">
        <f>IF('Net zero activities &amp; levers'!$C$14="Off",('Activity data'!AZ6*EF!$H37*EF!$H55)*NtoN2O*kgtoGg,IF('Net zero activities &amp; levers'!$C$14="On",('Net zero Activity data'!AZ6*EF!$H37*EF!$H55)*NtoN2O*kgtoGg,"ERROR"))</f>
        <v>0.30205374945391877</v>
      </c>
      <c r="AH1100" s="93">
        <f>IF('Net zero activities &amp; levers'!$C$14="Off",('Activity data'!BA6*EF!$H37*EF!$H55)*NtoN2O*kgtoGg,IF('Net zero activities &amp; levers'!$C$14="On",('Net zero Activity data'!BA6*EF!$H37*EF!$H55)*NtoN2O*kgtoGg,"ERROR"))</f>
        <v>0.30520719159254189</v>
      </c>
      <c r="AI1100" s="93">
        <f>IF('Net zero activities &amp; levers'!$C$14="Off",('Activity data'!BB6*EF!$H37*EF!$H55)*NtoN2O*kgtoGg,IF('Net zero activities &amp; levers'!$C$14="On",('Net zero Activity data'!BB6*EF!$H37*EF!$H55)*NtoN2O*kgtoGg,"ERROR"))</f>
        <v>0.30835999513790457</v>
      </c>
      <c r="AJ1100" s="93">
        <f>IF('Net zero activities &amp; levers'!$C$14="Off",('Activity data'!BC6*EF!$H37*EF!$H55)*NtoN2O*kgtoGg,IF('Net zero activities &amp; levers'!$C$14="On",('Net zero Activity data'!BC6*EF!$H37*EF!$H55)*NtoN2O*kgtoGg,"ERROR"))</f>
        <v>0.3118254500035833</v>
      </c>
      <c r="AK1100" s="93">
        <f>IF('Net zero activities &amp; levers'!$C$14="Off",('Activity data'!BD6*EF!$H37*EF!$H55)*NtoN2O*kgtoGg,IF('Net zero activities &amp; levers'!$C$14="On",('Net zero Activity data'!BD6*EF!$H37*EF!$H55)*NtoN2O*kgtoGg,"ERROR"))</f>
        <v>0.31526638992188577</v>
      </c>
      <c r="AL1100" s="93">
        <f>IF('Net zero activities &amp; levers'!$C$14="Off",('Activity data'!BE6*EF!$H37*EF!$H55)*NtoN2O*kgtoGg,IF('Net zero activities &amp; levers'!$C$14="On",('Net zero Activity data'!BE6*EF!$H37*EF!$H55)*NtoN2O*kgtoGg,"ERROR"))</f>
        <v>0.31904804282114807</v>
      </c>
      <c r="AM1100" s="93">
        <f>IF('Net zero activities &amp; levers'!$C$14="Off",('Activity data'!BF6*EF!$H37*EF!$H55)*NtoN2O*kgtoGg,IF('Net zero activities &amp; levers'!$C$14="On",('Net zero Activity data'!BF6*EF!$H37*EF!$H55)*NtoN2O*kgtoGg,"ERROR"))</f>
        <v>0.32272079417673527</v>
      </c>
      <c r="AN1100" s="93">
        <f>IF('Net zero activities &amp; levers'!$C$14="Off",('Activity data'!BG6*EF!$H37*EF!$H55)*NtoN2O*kgtoGg,IF('Net zero activities &amp; levers'!$C$14="On",('Net zero Activity data'!BG6*EF!$H37*EF!$H55)*NtoN2O*kgtoGg,"ERROR"))</f>
        <v>0.32694621513292005</v>
      </c>
      <c r="AO1100" s="93">
        <f>IF('Net zero activities &amp; levers'!$C$14="Off",('Activity data'!BH6*EF!$H37*EF!$H55)*NtoN2O*kgtoGg,IF('Net zero activities &amp; levers'!$C$14="On",('Net zero Activity data'!BH6*EF!$H37*EF!$H55)*NtoN2O*kgtoGg,"ERROR"))</f>
        <v>0.33121235560702972</v>
      </c>
      <c r="AP1100" s="93">
        <f>IF('Net zero activities &amp; levers'!$C$14="Off",('Activity data'!BI6*EF!$H37*EF!$H55)*NtoN2O*kgtoGg,IF('Net zero activities &amp; levers'!$C$14="On",('Net zero Activity data'!BI6*EF!$H37*EF!$H55)*NtoN2O*kgtoGg,"ERROR"))</f>
        <v>0.3355859257550059</v>
      </c>
      <c r="AQ1100" s="93">
        <f>IF('Net zero activities &amp; levers'!$C$14="Off",('Activity data'!BJ6*EF!$H37*EF!$H55)*NtoN2O*kgtoGg,IF('Net zero activities &amp; levers'!$C$14="On",('Net zero Activity data'!BJ6*EF!$H37*EF!$H55)*NtoN2O*kgtoGg,"ERROR"))</f>
        <v>0.34008841047365079</v>
      </c>
      <c r="AR1100" s="93">
        <f>IF('Net zero activities &amp; levers'!$C$14="Off",('Activity data'!BK6*EF!$H37*EF!$H55)*NtoN2O*kgtoGg,IF('Net zero activities &amp; levers'!$C$14="On",('Net zero Activity data'!BK6*EF!$H37*EF!$H55)*NtoN2O*kgtoGg,"ERROR"))</f>
        <v>0.34476133653333862</v>
      </c>
      <c r="AS1100" s="93">
        <f>IF('Net zero activities &amp; levers'!$C$14="Off",('Activity data'!BL6*EF!$H37*EF!$H55)*NtoN2O*kgtoGg,IF('Net zero activities &amp; levers'!$C$14="On",('Net zero Activity data'!BL6*EF!$H37*EF!$H55)*NtoN2O*kgtoGg,"ERROR"))</f>
        <v>0.34982093178697676</v>
      </c>
      <c r="AT1100" s="93">
        <f>IF('Net zero activities &amp; levers'!$C$14="Off",('Activity data'!BM6*EF!$H37*EF!$H55)*NtoN2O*kgtoGg,IF('Net zero activities &amp; levers'!$C$14="On",('Net zero Activity data'!BM6*EF!$H37*EF!$H55)*NtoN2O*kgtoGg,"ERROR"))</f>
        <v>0.35281688262589234</v>
      </c>
      <c r="AU1100" s="93">
        <f>IF('Net zero activities &amp; levers'!$C$14="Off",('Activity data'!BN6*EF!$H37*EF!$H55)*NtoN2O*kgtoGg,IF('Net zero activities &amp; levers'!$C$14="On",('Net zero Activity data'!BN6*EF!$H37*EF!$H55)*NtoN2O*kgtoGg,"ERROR"))</f>
        <v>0.35549000753390314</v>
      </c>
      <c r="AV1100" s="93">
        <f>IF('Net zero activities &amp; levers'!$C$14="Off",('Activity data'!BO6*EF!$H37*EF!$H55)*NtoN2O*kgtoGg,IF('Net zero activities &amp; levers'!$C$14="On",('Net zero Activity data'!BO6*EF!$H37*EF!$H55)*NtoN2O*kgtoGg,"ERROR"))</f>
        <v>0.35820327419307002</v>
      </c>
      <c r="AW1100" s="93">
        <f>IF('Net zero activities &amp; levers'!$C$14="Off",('Activity data'!BP6*EF!$H37*EF!$H55)*NtoN2O*kgtoGg,IF('Net zero activities &amp; levers'!$C$14="On",('Net zero Activity data'!BP6*EF!$H37*EF!$H55)*NtoN2O*kgtoGg,"ERROR"))</f>
        <v>0.36082617980584042</v>
      </c>
      <c r="AY1100" s="79"/>
    </row>
    <row r="1101" spans="1:51" x14ac:dyDescent="0.25">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1.1619612942227023E-2</v>
      </c>
      <c r="T1101" s="93">
        <f>IF('Net zero activities &amp; levers'!$C$14="Off",('Activity data'!AM7*EF!$H38*EF!$H56)*NtoN2O*kgtoGg,IF('Net zero activities &amp; levers'!$C$14="On",('Net zero Activity data'!AM7*EF!$H38*EF!$H56)*NtoN2O*kgtoGg,"ERROR"))</f>
        <v>1.177400121012543E-2</v>
      </c>
      <c r="U1101" s="93">
        <f>IF('Net zero activities &amp; levers'!$C$14="Off",('Activity data'!AN7*EF!$H38*EF!$H56)*NtoN2O*kgtoGg,IF('Net zero activities &amp; levers'!$C$14="On",('Net zero Activity data'!AN7*EF!$H38*EF!$H56)*NtoN2O*kgtoGg,"ERROR"))</f>
        <v>1.190007376113544E-2</v>
      </c>
      <c r="V1101" s="93">
        <f>IF('Net zero activities &amp; levers'!$C$14="Off",('Activity data'!AO7*EF!$H38*EF!$H56)*NtoN2O*kgtoGg,IF('Net zero activities &amp; levers'!$C$14="On",('Net zero Activity data'!AO7*EF!$H38*EF!$H56)*NtoN2O*kgtoGg,"ERROR"))</f>
        <v>1.2017738516123354E-2</v>
      </c>
      <c r="W1101" s="93">
        <f>IF('Net zero activities &amp; levers'!$C$14="Off",('Activity data'!AP7*EF!$H38*EF!$H56)*NtoN2O*kgtoGg,IF('Net zero activities &amp; levers'!$C$14="On",('Net zero Activity data'!AP7*EF!$H38*EF!$H56)*NtoN2O*kgtoGg,"ERROR"))</f>
        <v>1.2145427967335877E-2</v>
      </c>
      <c r="X1101" s="93">
        <f>IF('Net zero activities &amp; levers'!$C$14="Off",('Activity data'!AQ7*EF!$H38*EF!$H56)*NtoN2O*kgtoGg,IF('Net zero activities &amp; levers'!$C$14="On",('Net zero Activity data'!AQ7*EF!$H38*EF!$H56)*NtoN2O*kgtoGg,"ERROR"))</f>
        <v>1.2267973833409636E-2</v>
      </c>
      <c r="Y1101" s="93">
        <f>IF('Net zero activities &amp; levers'!$C$14="Off",('Activity data'!AR7*EF!$H38*EF!$H56)*NtoN2O*kgtoGg,IF('Net zero activities &amp; levers'!$C$14="On",('Net zero Activity data'!AR7*EF!$H38*EF!$H56)*NtoN2O*kgtoGg,"ERROR"))</f>
        <v>1.2372801392781385E-2</v>
      </c>
      <c r="Z1101" s="93">
        <f>IF('Net zero activities &amp; levers'!$C$14="Off",('Activity data'!AS7*EF!$H38*EF!$H56)*NtoN2O*kgtoGg,IF('Net zero activities &amp; levers'!$C$14="On",('Net zero Activity data'!AS7*EF!$H38*EF!$H56)*NtoN2O*kgtoGg,"ERROR"))</f>
        <v>1.2474296168800325E-2</v>
      </c>
      <c r="AA1101" s="93">
        <f>IF('Net zero activities &amp; levers'!$C$14="Off",('Activity data'!AT7*EF!$H38*EF!$H56)*NtoN2O*kgtoGg,IF('Net zero activities &amp; levers'!$C$14="On",('Net zero Activity data'!AT7*EF!$H38*EF!$H56)*NtoN2O*kgtoGg,"ERROR"))</f>
        <v>1.2575203651983986E-2</v>
      </c>
      <c r="AB1101" s="93">
        <f>IF('Net zero activities &amp; levers'!$C$14="Off",('Activity data'!AU7*EF!$H38*EF!$H56)*NtoN2O*kgtoGg,IF('Net zero activities &amp; levers'!$C$14="On",('Net zero Activity data'!AU7*EF!$H38*EF!$H56)*NtoN2O*kgtoGg,"ERROR"))</f>
        <v>1.2706217970588964E-2</v>
      </c>
      <c r="AC1101" s="93">
        <f>IF('Net zero activities &amp; levers'!$C$14="Off",('Activity data'!AV7*EF!$H38*EF!$H56)*NtoN2O*kgtoGg,IF('Net zero activities &amp; levers'!$C$14="On",('Net zero Activity data'!AV7*EF!$H38*EF!$H56)*NtoN2O*kgtoGg,"ERROR"))</f>
        <v>1.281872699862679E-2</v>
      </c>
      <c r="AD1101" s="93">
        <f>IF('Net zero activities &amp; levers'!$C$14="Off",('Activity data'!AW7*EF!$H38*EF!$H56)*NtoN2O*kgtoGg,IF('Net zero activities &amp; levers'!$C$14="On",('Net zero Activity data'!AW7*EF!$H38*EF!$H56)*NtoN2O*kgtoGg,"ERROR"))</f>
        <v>1.2953833269292428E-2</v>
      </c>
      <c r="AE1101" s="93">
        <f>IF('Net zero activities &amp; levers'!$C$14="Off",('Activity data'!AX7*EF!$H38*EF!$H56)*NtoN2O*kgtoGg,IF('Net zero activities &amp; levers'!$C$14="On",('Net zero Activity data'!AX7*EF!$H38*EF!$H56)*NtoN2O*kgtoGg,"ERROR"))</f>
        <v>1.3094319108461041E-2</v>
      </c>
      <c r="AF1101" s="93">
        <f>IF('Net zero activities &amp; levers'!$C$14="Off",('Activity data'!AY7*EF!$H38*EF!$H56)*NtoN2O*kgtoGg,IF('Net zero activities &amp; levers'!$C$14="On",('Net zero Activity data'!AY7*EF!$H38*EF!$H56)*NtoN2O*kgtoGg,"ERROR"))</f>
        <v>1.3260508795829495E-2</v>
      </c>
      <c r="AG1101" s="93">
        <f>IF('Net zero activities &amp; levers'!$C$14="Off",('Activity data'!AZ7*EF!$H38*EF!$H56)*NtoN2O*kgtoGg,IF('Net zero activities &amp; levers'!$C$14="On",('Net zero Activity data'!AZ7*EF!$H38*EF!$H56)*NtoN2O*kgtoGg,"ERROR"))</f>
        <v>1.3439608206950445E-2</v>
      </c>
      <c r="AH1101" s="93">
        <f>IF('Net zero activities &amp; levers'!$C$14="Off",('Activity data'!BA7*EF!$H38*EF!$H56)*NtoN2O*kgtoGg,IF('Net zero activities &amp; levers'!$C$14="On",('Net zero Activity data'!BA7*EF!$H38*EF!$H56)*NtoN2O*kgtoGg,"ERROR"))</f>
        <v>1.3579917760872567E-2</v>
      </c>
      <c r="AI1101" s="93">
        <f>IF('Net zero activities &amp; levers'!$C$14="Off",('Activity data'!BB7*EF!$H38*EF!$H56)*NtoN2O*kgtoGg,IF('Net zero activities &amp; levers'!$C$14="On",('Net zero Activity data'!BB7*EF!$H38*EF!$H56)*NtoN2O*kgtoGg,"ERROR"))</f>
        <v>1.3720198901165522E-2</v>
      </c>
      <c r="AJ1101" s="93">
        <f>IF('Net zero activities &amp; levers'!$C$14="Off",('Activity data'!BC7*EF!$H38*EF!$H56)*NtoN2O*kgtoGg,IF('Net zero activities &amp; levers'!$C$14="On",('Net zero Activity data'!BC7*EF!$H38*EF!$H56)*NtoN2O*kgtoGg,"ERROR"))</f>
        <v>1.3874391178989566E-2</v>
      </c>
      <c r="AK1101" s="93">
        <f>IF('Net zero activities &amp; levers'!$C$14="Off",('Activity data'!BD7*EF!$H38*EF!$H56)*NtoN2O*kgtoGg,IF('Net zero activities &amp; levers'!$C$14="On",('Net zero Activity data'!BD7*EF!$H38*EF!$H56)*NtoN2O*kgtoGg,"ERROR"))</f>
        <v>1.4027492686417455E-2</v>
      </c>
      <c r="AL1101" s="93">
        <f>IF('Net zero activities &amp; levers'!$C$14="Off",('Activity data'!BE7*EF!$H38*EF!$H56)*NtoN2O*kgtoGg,IF('Net zero activities &amp; levers'!$C$14="On",('Net zero Activity data'!BE7*EF!$H38*EF!$H56)*NtoN2O*kgtoGg,"ERROR"))</f>
        <v>1.4195753909569451E-2</v>
      </c>
      <c r="AM1101" s="93">
        <f>IF('Net zero activities &amp; levers'!$C$14="Off",('Activity data'!BF7*EF!$H38*EF!$H56)*NtoN2O*kgtoGg,IF('Net zero activities &amp; levers'!$C$14="On",('Net zero Activity data'!BF7*EF!$H38*EF!$H56)*NtoN2O*kgtoGg,"ERROR"))</f>
        <v>1.4359169657097425E-2</v>
      </c>
      <c r="AN1101" s="93">
        <f>IF('Net zero activities &amp; levers'!$C$14="Off",('Activity data'!BG7*EF!$H38*EF!$H56)*NtoN2O*kgtoGg,IF('Net zero activities &amp; levers'!$C$14="On",('Net zero Activity data'!BG7*EF!$H38*EF!$H56)*NtoN2O*kgtoGg,"ERROR"))</f>
        <v>1.4547175938308062E-2</v>
      </c>
      <c r="AO1101" s="93">
        <f>IF('Net zero activities &amp; levers'!$C$14="Off",('Activity data'!BH7*EF!$H38*EF!$H56)*NtoN2O*kgtoGg,IF('Net zero activities &amp; levers'!$C$14="On",('Net zero Activity data'!BH7*EF!$H38*EF!$H56)*NtoN2O*kgtoGg,"ERROR"))</f>
        <v>1.4736993997615399E-2</v>
      </c>
      <c r="AP1101" s="93">
        <f>IF('Net zero activities &amp; levers'!$C$14="Off",('Activity data'!BI7*EF!$H38*EF!$H56)*NtoN2O*kgtoGg,IF('Net zero activities &amp; levers'!$C$14="On",('Net zero Activity data'!BI7*EF!$H38*EF!$H56)*NtoN2O*kgtoGg,"ERROR"))</f>
        <v>1.4931592043031754E-2</v>
      </c>
      <c r="AQ1101" s="93">
        <f>IF('Net zero activities &amp; levers'!$C$14="Off",('Activity data'!BJ7*EF!$H38*EF!$H56)*NtoN2O*kgtoGg,IF('Net zero activities &amp; levers'!$C$14="On",('Net zero Activity data'!BJ7*EF!$H38*EF!$H56)*NtoN2O*kgtoGg,"ERROR"))</f>
        <v>1.5131926025595346E-2</v>
      </c>
      <c r="AR1101" s="93">
        <f>IF('Net zero activities &amp; levers'!$C$14="Off",('Activity data'!BK7*EF!$H38*EF!$H56)*NtoN2O*kgtoGg,IF('Net zero activities &amp; levers'!$C$14="On",('Net zero Activity data'!BK7*EF!$H38*EF!$H56)*NtoN2O*kgtoGg,"ERROR"))</f>
        <v>1.5339843641369999E-2</v>
      </c>
      <c r="AS1101" s="93">
        <f>IF('Net zero activities &amp; levers'!$C$14="Off",('Activity data'!BL7*EF!$H38*EF!$H56)*NtoN2O*kgtoGg,IF('Net zero activities &amp; levers'!$C$14="On",('Net zero Activity data'!BL7*EF!$H38*EF!$H56)*NtoN2O*kgtoGg,"ERROR"))</f>
        <v>1.5564965752972906E-2</v>
      </c>
      <c r="AT1101" s="93">
        <f>IF('Net zero activities &amp; levers'!$C$14="Off",('Activity data'!BM7*EF!$H38*EF!$H56)*NtoN2O*kgtoGg,IF('Net zero activities &amp; levers'!$C$14="On",('Net zero Activity data'!BM7*EF!$H38*EF!$H56)*NtoN2O*kgtoGg,"ERROR"))</f>
        <v>1.5698267874052697E-2</v>
      </c>
      <c r="AU1101" s="93">
        <f>IF('Net zero activities &amp; levers'!$C$14="Off",('Activity data'!BN7*EF!$H38*EF!$H56)*NtoN2O*kgtoGg,IF('Net zero activities &amp; levers'!$C$14="On",('Net zero Activity data'!BN7*EF!$H38*EF!$H56)*NtoN2O*kgtoGg,"ERROR"))</f>
        <v>1.5817206147511829E-2</v>
      </c>
      <c r="AV1101" s="93">
        <f>IF('Net zero activities &amp; levers'!$C$14="Off",('Activity data'!BO7*EF!$H38*EF!$H56)*NtoN2O*kgtoGg,IF('Net zero activities &amp; levers'!$C$14="On",('Net zero Activity data'!BO7*EF!$H38*EF!$H56)*NtoN2O*kgtoGg,"ERROR"))</f>
        <v>1.5937930491858186E-2</v>
      </c>
      <c r="AW1101" s="93">
        <f>IF('Net zero activities &amp; levers'!$C$14="Off",('Activity data'!BP7*EF!$H38*EF!$H56)*NtoN2O*kgtoGg,IF('Net zero activities &amp; levers'!$C$14="On",('Net zero Activity data'!BP7*EF!$H38*EF!$H56)*NtoN2O*kgtoGg,"ERROR"))</f>
        <v>1.6054634303226775E-2</v>
      </c>
      <c r="AY1101" s="79"/>
    </row>
    <row r="1102" spans="1:51" x14ac:dyDescent="0.25">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0.41647291639602518</v>
      </c>
      <c r="T1102" s="93">
        <f>IF('Net zero activities &amp; levers'!$C$14="Off",('Activity data'!AM8*EF!$H39*EF!$H57)*NtoN2O*kgtoGg,IF('Net zero activities &amp; levers'!$C$14="On",('Net zero Activity data'!AM8*EF!$H39*EF!$H57)*NtoN2O*kgtoGg,"ERROR"))</f>
        <v>0.42451313630685894</v>
      </c>
      <c r="U1102" s="93">
        <f>IF('Net zero activities &amp; levers'!$C$14="Off",('Activity data'!AN8*EF!$H39*EF!$H57)*NtoN2O*kgtoGg,IF('Net zero activities &amp; levers'!$C$14="On",('Net zero Activity data'!AN8*EF!$H39*EF!$H57)*NtoN2O*kgtoGg,"ERROR"))</f>
        <v>0.4286991163276202</v>
      </c>
      <c r="V1102" s="93">
        <f>IF('Net zero activities &amp; levers'!$C$14="Off",('Activity data'!AO8*EF!$H39*EF!$H57)*NtoN2O*kgtoGg,IF('Net zero activities &amp; levers'!$C$14="On",('Net zero Activity data'!AO8*EF!$H39*EF!$H57)*NtoN2O*kgtoGg,"ERROR"))</f>
        <v>0.43157432624643138</v>
      </c>
      <c r="W1102" s="93">
        <f>IF('Net zero activities &amp; levers'!$C$14="Off",('Activity data'!AP8*EF!$H39*EF!$H57)*NtoN2O*kgtoGg,IF('Net zero activities &amp; levers'!$C$14="On",('Net zero Activity data'!AP8*EF!$H39*EF!$H57)*NtoN2O*kgtoGg,"ERROR"))</f>
        <v>0.43515982036417711</v>
      </c>
      <c r="X1102" s="93">
        <f>IF('Net zero activities &amp; levers'!$C$14="Off",('Activity data'!AQ8*EF!$H39*EF!$H57)*NtoN2O*kgtoGg,IF('Net zero activities &amp; levers'!$C$14="On",('Net zero Activity data'!AQ8*EF!$H39*EF!$H57)*NtoN2O*kgtoGg,"ERROR"))</f>
        <v>0.43781914980719577</v>
      </c>
      <c r="Y1102" s="93">
        <f>IF('Net zero activities &amp; levers'!$C$14="Off",('Activity data'!AR8*EF!$H39*EF!$H57)*NtoN2O*kgtoGg,IF('Net zero activities &amp; levers'!$C$14="On",('Net zero Activity data'!AR8*EF!$H39*EF!$H57)*NtoN2O*kgtoGg,"ERROR"))</f>
        <v>0.4387616341293572</v>
      </c>
      <c r="Z1102" s="93">
        <f>IF('Net zero activities &amp; levers'!$C$14="Off",('Activity data'!AS8*EF!$H39*EF!$H57)*NtoN2O*kgtoGg,IF('Net zero activities &amp; levers'!$C$14="On",('Net zero Activity data'!AS8*EF!$H39*EF!$H57)*NtoN2O*kgtoGg,"ERROR"))</f>
        <v>0.43955846787949271</v>
      </c>
      <c r="AA1102" s="93">
        <f>IF('Net zero activities &amp; levers'!$C$14="Off",('Activity data'!AT8*EF!$H39*EF!$H57)*NtoN2O*kgtoGg,IF('Net zero activities &amp; levers'!$C$14="On",('Net zero Activity data'!AT8*EF!$H39*EF!$H57)*NtoN2O*kgtoGg,"ERROR"))</f>
        <v>0.44050931708898167</v>
      </c>
      <c r="AB1102" s="93">
        <f>IF('Net zero activities &amp; levers'!$C$14="Off",('Activity data'!AU8*EF!$H39*EF!$H57)*NtoN2O*kgtoGg,IF('Net zero activities &amp; levers'!$C$14="On",('Net zero Activity data'!AU8*EF!$H39*EF!$H57)*NtoN2O*kgtoGg,"ERROR"))</f>
        <v>0.44468815973711034</v>
      </c>
      <c r="AC1102" s="93">
        <f>IF('Net zero activities &amp; levers'!$C$14="Off",('Activity data'!AV8*EF!$H39*EF!$H57)*NtoN2O*kgtoGg,IF('Net zero activities &amp; levers'!$C$14="On",('Net zero Activity data'!AV8*EF!$H39*EF!$H57)*NtoN2O*kgtoGg,"ERROR"))</f>
        <v>0.44717916776077588</v>
      </c>
      <c r="AD1102" s="93">
        <f>IF('Net zero activities &amp; levers'!$C$14="Off",('Activity data'!AW8*EF!$H39*EF!$H57)*NtoN2O*kgtoGg,IF('Net zero activities &amp; levers'!$C$14="On",('Net zero Activity data'!AW8*EF!$H39*EF!$H57)*NtoN2O*kgtoGg,"ERROR"))</f>
        <v>0.44795787394049319</v>
      </c>
      <c r="AE1102" s="93">
        <f>IF('Net zero activities &amp; levers'!$C$14="Off",('Activity data'!AX8*EF!$H39*EF!$H57)*NtoN2O*kgtoGg,IF('Net zero activities &amp; levers'!$C$14="On",('Net zero Activity data'!AX8*EF!$H39*EF!$H57)*NtoN2O*kgtoGg,"ERROR"))</f>
        <v>0.44893794812886795</v>
      </c>
      <c r="AF1102" s="93">
        <f>IF('Net zero activities &amp; levers'!$C$14="Off",('Activity data'!AY8*EF!$H39*EF!$H57)*NtoN2O*kgtoGg,IF('Net zero activities &amp; levers'!$C$14="On",('Net zero Activity data'!AY8*EF!$H39*EF!$H57)*NtoN2O*kgtoGg,"ERROR"))</f>
        <v>0.45195950346387948</v>
      </c>
      <c r="AG1102" s="93">
        <f>IF('Net zero activities &amp; levers'!$C$14="Off",('Activity data'!AZ8*EF!$H39*EF!$H57)*NtoN2O*kgtoGg,IF('Net zero activities &amp; levers'!$C$14="On",('Net zero Activity data'!AZ8*EF!$H39*EF!$H57)*NtoN2O*kgtoGg,"ERROR"))</f>
        <v>0.45571709675818911</v>
      </c>
      <c r="AH1102" s="93">
        <f>IF('Net zero activities &amp; levers'!$C$14="Off",('Activity data'!BA8*EF!$H39*EF!$H57)*NtoN2O*kgtoGg,IF('Net zero activities &amp; levers'!$C$14="On",('Net zero Activity data'!BA8*EF!$H39*EF!$H57)*NtoN2O*kgtoGg,"ERROR"))</f>
        <v>0.45560947851100364</v>
      </c>
      <c r="AI1102" s="93">
        <f>IF('Net zero activities &amp; levers'!$C$14="Off",('Activity data'!BB8*EF!$H39*EF!$H57)*NtoN2O*kgtoGg,IF('Net zero activities &amp; levers'!$C$14="On",('Net zero Activity data'!BB8*EF!$H39*EF!$H57)*NtoN2O*kgtoGg,"ERROR"))</f>
        <v>0.45517080807564986</v>
      </c>
      <c r="AJ1102" s="93">
        <f>IF('Net zero activities &amp; levers'!$C$14="Off",('Activity data'!BC8*EF!$H39*EF!$H57)*NtoN2O*kgtoGg,IF('Net zero activities &amp; levers'!$C$14="On",('Net zero Activity data'!BC8*EF!$H39*EF!$H57)*NtoN2O*kgtoGg,"ERROR"))</f>
        <v>0.45557129458330387</v>
      </c>
      <c r="AK1102" s="93">
        <f>IF('Net zero activities &amp; levers'!$C$14="Off",('Activity data'!BD8*EF!$H39*EF!$H57)*NtoN2O*kgtoGg,IF('Net zero activities &amp; levers'!$C$14="On",('Net zero Activity data'!BD8*EF!$H39*EF!$H57)*NtoN2O*kgtoGg,"ERROR"))</f>
        <v>0.45551103520168579</v>
      </c>
      <c r="AL1102" s="93">
        <f>IF('Net zero activities &amp; levers'!$C$14="Off",('Activity data'!BE8*EF!$H39*EF!$H57)*NtoN2O*kgtoGg,IF('Net zero activities &amp; levers'!$C$14="On",('Net zero Activity data'!BE8*EF!$H39*EF!$H57)*NtoN2O*kgtoGg,"ERROR"))</f>
        <v>0.45629339680693076</v>
      </c>
      <c r="AM1102" s="93">
        <f>IF('Net zero activities &amp; levers'!$C$14="Off",('Activity data'!BF8*EF!$H39*EF!$H57)*NtoN2O*kgtoGg,IF('Net zero activities &amp; levers'!$C$14="On",('Net zero Activity data'!BF8*EF!$H39*EF!$H57)*NtoN2O*kgtoGg,"ERROR"))</f>
        <v>0.4562855211456151</v>
      </c>
      <c r="AN1102" s="93">
        <f>IF('Net zero activities &amp; levers'!$C$14="Off",('Activity data'!BG8*EF!$H39*EF!$H57)*NtoN2O*kgtoGg,IF('Net zero activities &amp; levers'!$C$14="On",('Net zero Activity data'!BG8*EF!$H39*EF!$H57)*NtoN2O*kgtoGg,"ERROR"))</f>
        <v>0.46007027411432189</v>
      </c>
      <c r="AO1102" s="93">
        <f>IF('Net zero activities &amp; levers'!$C$14="Off",('Activity data'!BH8*EF!$H39*EF!$H57)*NtoN2O*kgtoGg,IF('Net zero activities &amp; levers'!$C$14="On",('Net zero Activity data'!BH8*EF!$H39*EF!$H57)*NtoN2O*kgtoGg,"ERROR"))</f>
        <v>0.46360970707427518</v>
      </c>
      <c r="AP1102" s="93">
        <f>IF('Net zero activities &amp; levers'!$C$14="Off",('Activity data'!BI8*EF!$H39*EF!$H57)*NtoN2O*kgtoGg,IF('Net zero activities &amp; levers'!$C$14="On",('Net zero Activity data'!BI8*EF!$H39*EF!$H57)*NtoN2O*kgtoGg,"ERROR"))</f>
        <v>0.46711770616793746</v>
      </c>
      <c r="AQ1102" s="93">
        <f>IF('Net zero activities &amp; levers'!$C$14="Off",('Activity data'!BJ8*EF!$H39*EF!$H57)*NtoN2O*kgtoGg,IF('Net zero activities &amp; levers'!$C$14="On",('Net zero Activity data'!BJ8*EF!$H39*EF!$H57)*NtoN2O*kgtoGg,"ERROR"))</f>
        <v>0.47064653123907496</v>
      </c>
      <c r="AR1102" s="93">
        <f>IF('Net zero activities &amp; levers'!$C$14="Off",('Activity data'!BK8*EF!$H39*EF!$H57)*NtoN2O*kgtoGg,IF('Net zero activities &amp; levers'!$C$14="On",('Net zero Activity data'!BK8*EF!$H39*EF!$H57)*NtoN2O*kgtoGg,"ERROR"))</f>
        <v>0.47430490918472545</v>
      </c>
      <c r="AS1102" s="93">
        <f>IF('Net zero activities &amp; levers'!$C$14="Off",('Activity data'!BL8*EF!$H39*EF!$H57)*NtoN2O*kgtoGg,IF('Net zero activities &amp; levers'!$C$14="On",('Net zero Activity data'!BL8*EF!$H39*EF!$H57)*NtoN2O*kgtoGg,"ERROR"))</f>
        <v>0.47871314406279569</v>
      </c>
      <c r="AT1102" s="93">
        <f>IF('Net zero activities &amp; levers'!$C$14="Off",('Activity data'!BM8*EF!$H39*EF!$H57)*NtoN2O*kgtoGg,IF('Net zero activities &amp; levers'!$C$14="On",('Net zero Activity data'!BM8*EF!$H39*EF!$H57)*NtoN2O*kgtoGg,"ERROR"))</f>
        <v>0.47652467640913432</v>
      </c>
      <c r="AU1102" s="93">
        <f>IF('Net zero activities &amp; levers'!$C$14="Off",('Activity data'!BN8*EF!$H39*EF!$H57)*NtoN2O*kgtoGg,IF('Net zero activities &amp; levers'!$C$14="On",('Net zero Activity data'!BN8*EF!$H39*EF!$H57)*NtoN2O*kgtoGg,"ERROR"))</f>
        <v>0.47320373370283142</v>
      </c>
      <c r="AV1102" s="93">
        <f>IF('Net zero activities &amp; levers'!$C$14="Off",('Activity data'!BO8*EF!$H39*EF!$H57)*NtoN2O*kgtoGg,IF('Net zero activities &amp; levers'!$C$14="On",('Net zero Activity data'!BO8*EF!$H39*EF!$H57)*NtoN2O*kgtoGg,"ERROR"))</f>
        <v>0.46984529022543825</v>
      </c>
      <c r="AW1102" s="93">
        <f>IF('Net zero activities &amp; levers'!$C$14="Off",('Activity data'!BP8*EF!$H39*EF!$H57)*NtoN2O*kgtoGg,IF('Net zero activities &amp; levers'!$C$14="On",('Net zero Activity data'!BP8*EF!$H39*EF!$H57)*NtoN2O*kgtoGg,"ERROR"))</f>
        <v>0.46608012511214003</v>
      </c>
      <c r="AY1102" s="79"/>
    </row>
    <row r="1103" spans="1:51" x14ac:dyDescent="0.25">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0.63790918193935475</v>
      </c>
      <c r="T1103" s="93">
        <f>IF('Net zero activities &amp; levers'!$C$14="Off",('Activity data'!AM9*EF!$H40*EF!$H58)*NtoN2O*kgtoGg,IF('Net zero activities &amp; levers'!$C$14="On",('Net zero Activity data'!AM9*EF!$H40*EF!$H58)*NtoN2O*kgtoGg,"ERROR"))</f>
        <v>0.650224340750439</v>
      </c>
      <c r="U1103" s="93">
        <f>IF('Net zero activities &amp; levers'!$C$14="Off",('Activity data'!AN9*EF!$H40*EF!$H58)*NtoN2O*kgtoGg,IF('Net zero activities &amp; levers'!$C$14="On",('Net zero Activity data'!AN9*EF!$H40*EF!$H58)*NtoN2O*kgtoGg,"ERROR"))</f>
        <v>0.65663598238554377</v>
      </c>
      <c r="V1103" s="93">
        <f>IF('Net zero activities &amp; levers'!$C$14="Off",('Activity data'!AO9*EF!$H40*EF!$H58)*NtoN2O*kgtoGg,IF('Net zero activities &amp; levers'!$C$14="On",('Net zero Activity data'!AO9*EF!$H40*EF!$H58)*NtoN2O*kgtoGg,"ERROR"))</f>
        <v>0.66103992495901154</v>
      </c>
      <c r="W1103" s="93">
        <f>IF('Net zero activities &amp; levers'!$C$14="Off",('Activity data'!AP9*EF!$H40*EF!$H58)*NtoN2O*kgtoGg,IF('Net zero activities &amp; levers'!$C$14="On",('Net zero Activity data'!AP9*EF!$H40*EF!$H58)*NtoN2O*kgtoGg,"ERROR"))</f>
        <v>0.66653180577395654</v>
      </c>
      <c r="X1103" s="93">
        <f>IF('Net zero activities &amp; levers'!$C$14="Off",('Activity data'!AQ9*EF!$H40*EF!$H58)*NtoN2O*kgtoGg,IF('Net zero activities &amp; levers'!$C$14="On",('Net zero Activity data'!AQ9*EF!$H40*EF!$H58)*NtoN2O*kgtoGg,"ERROR"))</f>
        <v>0.67060508545846376</v>
      </c>
      <c r="Y1103" s="93">
        <f>IF('Net zero activities &amp; levers'!$C$14="Off",('Activity data'!AR9*EF!$H40*EF!$H58)*NtoN2O*kgtoGg,IF('Net zero activities &amp; levers'!$C$14="On",('Net zero Activity data'!AR9*EF!$H40*EF!$H58)*NtoN2O*kgtoGg,"ERROR"))</f>
        <v>0.672048683299455</v>
      </c>
      <c r="Z1103" s="93">
        <f>IF('Net zero activities &amp; levers'!$C$14="Off",('Activity data'!AS9*EF!$H40*EF!$H58)*NtoN2O*kgtoGg,IF('Net zero activities &amp; levers'!$C$14="On",('Net zero Activity data'!AS9*EF!$H40*EF!$H58)*NtoN2O*kgtoGg,"ERROR"))</f>
        <v>0.67326918899305277</v>
      </c>
      <c r="AA1103" s="93">
        <f>IF('Net zero activities &amp; levers'!$C$14="Off",('Activity data'!AT9*EF!$H40*EF!$H58)*NtoN2O*kgtoGg,IF('Net zero activities &amp; levers'!$C$14="On",('Net zero Activity data'!AT9*EF!$H40*EF!$H58)*NtoN2O*kgtoGg,"ERROR"))</f>
        <v>0.67472559928407883</v>
      </c>
      <c r="AB1103" s="93">
        <f>IF('Net zero activities &amp; levers'!$C$14="Off",('Activity data'!AU9*EF!$H40*EF!$H58)*NtoN2O*kgtoGg,IF('Net zero activities &amp; levers'!$C$14="On",('Net zero Activity data'!AU9*EF!$H40*EF!$H58)*NtoN2O*kgtoGg,"ERROR"))</f>
        <v>0.68112630864638002</v>
      </c>
      <c r="AC1103" s="93">
        <f>IF('Net zero activities &amp; levers'!$C$14="Off",('Activity data'!AV9*EF!$H40*EF!$H58)*NtoN2O*kgtoGg,IF('Net zero activities &amp; levers'!$C$14="On",('Net zero Activity data'!AV9*EF!$H40*EF!$H58)*NtoN2O*kgtoGg,"ERROR"))</f>
        <v>0.68494177137642187</v>
      </c>
      <c r="AD1103" s="93">
        <f>IF('Net zero activities &amp; levers'!$C$14="Off",('Activity data'!AW9*EF!$H40*EF!$H58)*NtoN2O*kgtoGg,IF('Net zero activities &amp; levers'!$C$14="On",('Net zero Activity data'!AW9*EF!$H40*EF!$H58)*NtoN2O*kgtoGg,"ERROR"))</f>
        <v>0.68613451117418145</v>
      </c>
      <c r="AE1103" s="93">
        <f>IF('Net zero activities &amp; levers'!$C$14="Off",('Activity data'!AX9*EF!$H40*EF!$H58)*NtoN2O*kgtoGg,IF('Net zero activities &amp; levers'!$C$14="On",('Net zero Activity data'!AX9*EF!$H40*EF!$H58)*NtoN2O*kgtoGg,"ERROR"))</f>
        <v>0.68763568519806828</v>
      </c>
      <c r="AF1103" s="93">
        <f>IF('Net zero activities &amp; levers'!$C$14="Off",('Activity data'!AY9*EF!$H40*EF!$H58)*NtoN2O*kgtoGg,IF('Net zero activities &amp; levers'!$C$14="On",('Net zero Activity data'!AY9*EF!$H40*EF!$H58)*NtoN2O*kgtoGg,"ERROR"))</f>
        <v>0.6922637842077739</v>
      </c>
      <c r="AG1103" s="93">
        <f>IF('Net zero activities &amp; levers'!$C$14="Off",('Activity data'!AZ9*EF!$H40*EF!$H58)*NtoN2O*kgtoGg,IF('Net zero activities &amp; levers'!$C$14="On",('Net zero Activity data'!AZ9*EF!$H40*EF!$H58)*NtoN2O*kgtoGg,"ERROR"))</f>
        <v>0.69801926834627781</v>
      </c>
      <c r="AH1103" s="93">
        <f>IF('Net zero activities &amp; levers'!$C$14="Off",('Activity data'!BA9*EF!$H40*EF!$H58)*NtoN2O*kgtoGg,IF('Net zero activities &amp; levers'!$C$14="On",('Net zero Activity data'!BA9*EF!$H40*EF!$H58)*NtoN2O*kgtoGg,"ERROR"))</f>
        <v>0.69785443009312609</v>
      </c>
      <c r="AI1103" s="93">
        <f>IF('Net zero activities &amp; levers'!$C$14="Off",('Activity data'!BB9*EF!$H40*EF!$H58)*NtoN2O*kgtoGg,IF('Net zero activities &amp; levers'!$C$14="On",('Net zero Activity data'!BB9*EF!$H40*EF!$H58)*NtoN2O*kgtoGg,"ERROR"))</f>
        <v>0.69718252109846901</v>
      </c>
      <c r="AJ1103" s="93">
        <f>IF('Net zero activities &amp; levers'!$C$14="Off",('Activity data'!BC9*EF!$H40*EF!$H58)*NtoN2O*kgtoGg,IF('Net zero activities &amp; levers'!$C$14="On",('Net zero Activity data'!BC9*EF!$H40*EF!$H58)*NtoN2O*kgtoGg,"ERROR"))</f>
        <v>0.69779594398965272</v>
      </c>
      <c r="AK1103" s="93">
        <f>IF('Net zero activities &amp; levers'!$C$14="Off",('Activity data'!BD9*EF!$H40*EF!$H58)*NtoN2O*kgtoGg,IF('Net zero activities &amp; levers'!$C$14="On",('Net zero Activity data'!BD9*EF!$H40*EF!$H58)*NtoN2O*kgtoGg,"ERROR"))</f>
        <v>0.69770364503978377</v>
      </c>
      <c r="AL1103" s="93">
        <f>IF('Net zero activities &amp; levers'!$C$14="Off",('Activity data'!BE9*EF!$H40*EF!$H58)*NtoN2O*kgtoGg,IF('Net zero activities &amp; levers'!$C$14="On",('Net zero Activity data'!BE9*EF!$H40*EF!$H58)*NtoN2O*kgtoGg,"ERROR"))</f>
        <v>0.69890198383189894</v>
      </c>
      <c r="AM1103" s="93">
        <f>IF('Net zero activities &amp; levers'!$C$14="Off",('Activity data'!BF9*EF!$H40*EF!$H58)*NtoN2O*kgtoGg,IF('Net zero activities &amp; levers'!$C$14="On",('Net zero Activity data'!BF9*EF!$H40*EF!$H58)*NtoN2O*kgtoGg,"ERROR"))</f>
        <v>0.69888992072654588</v>
      </c>
      <c r="AN1103" s="93">
        <f>IF('Net zero activities &amp; levers'!$C$14="Off",('Activity data'!BG9*EF!$H40*EF!$H58)*NtoN2O*kgtoGg,IF('Net zero activities &amp; levers'!$C$14="On",('Net zero Activity data'!BG9*EF!$H40*EF!$H58)*NtoN2O*kgtoGg,"ERROR"))</f>
        <v>0.70468700518284833</v>
      </c>
      <c r="AO1103" s="93">
        <f>IF('Net zero activities &amp; levers'!$C$14="Off",('Activity data'!BH9*EF!$H40*EF!$H58)*NtoN2O*kgtoGg,IF('Net zero activities &amp; levers'!$C$14="On",('Net zero Activity data'!BH9*EF!$H40*EF!$H58)*NtoN2O*kgtoGg,"ERROR"))</f>
        <v>0.71010833438608023</v>
      </c>
      <c r="AP1103" s="93">
        <f>IF('Net zero activities &amp; levers'!$C$14="Off",('Activity data'!BI9*EF!$H40*EF!$H58)*NtoN2O*kgtoGg,IF('Net zero activities &amp; levers'!$C$14="On",('Net zero Activity data'!BI9*EF!$H40*EF!$H58)*NtoN2O*kgtoGg,"ERROR"))</f>
        <v>0.71548151651625824</v>
      </c>
      <c r="AQ1103" s="93">
        <f>IF('Net zero activities &amp; levers'!$C$14="Off",('Activity data'!BJ9*EF!$H40*EF!$H58)*NtoN2O*kgtoGg,IF('Net zero activities &amp; levers'!$C$14="On",('Net zero Activity data'!BJ9*EF!$H40*EF!$H58)*NtoN2O*kgtoGg,"ERROR"))</f>
        <v>0.72088659767691576</v>
      </c>
      <c r="AR1103" s="93">
        <f>IF('Net zero activities &amp; levers'!$C$14="Off",('Activity data'!BK9*EF!$H40*EF!$H58)*NtoN2O*kgtoGg,IF('Net zero activities &amp; levers'!$C$14="On",('Net zero Activity data'!BK9*EF!$H40*EF!$H58)*NtoN2O*kgtoGg,"ERROR"))</f>
        <v>0.72649011423383802</v>
      </c>
      <c r="AS1103" s="93">
        <f>IF('Net zero activities &amp; levers'!$C$14="Off",('Activity data'!BL9*EF!$H40*EF!$H58)*NtoN2O*kgtoGg,IF('Net zero activities &amp; levers'!$C$14="On",('Net zero Activity data'!BL9*EF!$H40*EF!$H58)*NtoN2O*kgtoGg,"ERROR"))</f>
        <v>0.73324218236158256</v>
      </c>
      <c r="AT1103" s="93">
        <f>IF('Net zero activities &amp; levers'!$C$14="Off",('Activity data'!BM9*EF!$H40*EF!$H58)*NtoN2O*kgtoGg,IF('Net zero activities &amp; levers'!$C$14="On",('Net zero Activity data'!BM9*EF!$H40*EF!$H58)*NtoN2O*kgtoGg,"ERROR"))</f>
        <v>0.72989011898438005</v>
      </c>
      <c r="AU1103" s="93">
        <f>IF('Net zero activities &amp; levers'!$C$14="Off",('Activity data'!BN9*EF!$H40*EF!$H58)*NtoN2O*kgtoGg,IF('Net zero activities &amp; levers'!$C$14="On",('Net zero Activity data'!BN9*EF!$H40*EF!$H58)*NtoN2O*kgtoGg,"ERROR"))</f>
        <v>0.72480345005191393</v>
      </c>
      <c r="AV1103" s="93">
        <f>IF('Net zero activities &amp; levers'!$C$14="Off",('Activity data'!BO9*EF!$H40*EF!$H58)*NtoN2O*kgtoGg,IF('Net zero activities &amp; levers'!$C$14="On",('Net zero Activity data'!BO9*EF!$H40*EF!$H58)*NtoN2O*kgtoGg,"ERROR"))</f>
        <v>0.71965934140304277</v>
      </c>
      <c r="AW1103" s="93">
        <f>IF('Net zero activities &amp; levers'!$C$14="Off",('Activity data'!BP9*EF!$H40*EF!$H58)*NtoN2O*kgtoGg,IF('Net zero activities &amp; levers'!$C$14="On",('Net zero Activity data'!BP9*EF!$H40*EF!$H58)*NtoN2O*kgtoGg,"ERROR"))</f>
        <v>0.71389225955273872</v>
      </c>
      <c r="AY1103" s="79"/>
    </row>
    <row r="1104" spans="1:51" x14ac:dyDescent="0.25">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1.0735880393445663</v>
      </c>
      <c r="T1104" s="93">
        <f>IF('Net zero activities &amp; levers'!$C$14="Off",('Activity data'!AM10*EF!$H41*EF!$H59)*NtoN2O*kgtoGg,IF('Net zero activities &amp; levers'!$C$14="On",('Net zero Activity data'!AM10*EF!$H41*EF!$H59)*NtoN2O*kgtoGg,"ERROR"))</f>
        <v>1.1206791752670291</v>
      </c>
      <c r="U1104" s="93">
        <f>IF('Net zero activities &amp; levers'!$C$14="Off",('Activity data'!AN10*EF!$H41*EF!$H59)*NtoN2O*kgtoGg,IF('Net zero activities &amp; levers'!$C$14="On",('Net zero Activity data'!AN10*EF!$H41*EF!$H59)*NtoN2O*kgtoGg,"ERROR"))</f>
        <v>1.1586218116882778</v>
      </c>
      <c r="V1104" s="93">
        <f>IF('Net zero activities &amp; levers'!$C$14="Off",('Activity data'!AO10*EF!$H41*EF!$H59)*NtoN2O*kgtoGg,IF('Net zero activities &amp; levers'!$C$14="On",('Net zero Activity data'!AO10*EF!$H41*EF!$H59)*NtoN2O*kgtoGg,"ERROR"))</f>
        <v>1.193755876753942</v>
      </c>
      <c r="W1104" s="93">
        <f>IF('Net zero activities &amp; levers'!$C$14="Off",('Activity data'!AP10*EF!$H41*EF!$H59)*NtoN2O*kgtoGg,IF('Net zero activities &amp; levers'!$C$14="On",('Net zero Activity data'!AP10*EF!$H41*EF!$H59)*NtoN2O*kgtoGg,"ERROR"))</f>
        <v>1.2315791498975122</v>
      </c>
      <c r="X1104" s="93">
        <f>IF('Net zero activities &amp; levers'!$C$14="Off",('Activity data'!AQ10*EF!$H41*EF!$H59)*NtoN2O*kgtoGg,IF('Net zero activities &amp; levers'!$C$14="On",('Net zero Activity data'!AQ10*EF!$H41*EF!$H59)*NtoN2O*kgtoGg,"ERROR"))</f>
        <v>1.2675193224067141</v>
      </c>
      <c r="Y1104" s="93">
        <f>IF('Net zero activities &amp; levers'!$C$14="Off",('Activity data'!AR10*EF!$H41*EF!$H59)*NtoN2O*kgtoGg,IF('Net zero activities &amp; levers'!$C$14="On",('Net zero Activity data'!AR10*EF!$H41*EF!$H59)*NtoN2O*kgtoGg,"ERROR"))</f>
        <v>1.2990815062418122</v>
      </c>
      <c r="Z1104" s="93">
        <f>IF('Net zero activities &amp; levers'!$C$14="Off",('Activity data'!AS10*EF!$H41*EF!$H59)*NtoN2O*kgtoGg,IF('Net zero activities &amp; levers'!$C$14="On",('Net zero Activity data'!AS10*EF!$H41*EF!$H59)*NtoN2O*kgtoGg,"ERROR"))</f>
        <v>1.330705924484584</v>
      </c>
      <c r="AA1104" s="93">
        <f>IF('Net zero activities &amp; levers'!$C$14="Off",('Activity data'!AT10*EF!$H41*EF!$H59)*NtoN2O*kgtoGg,IF('Net zero activities &amp; levers'!$C$14="On",('Net zero Activity data'!AT10*EF!$H41*EF!$H59)*NtoN2O*kgtoGg,"ERROR"))</f>
        <v>1.3633125373913351</v>
      </c>
      <c r="AB1104" s="93">
        <f>IF('Net zero activities &amp; levers'!$C$14="Off",('Activity data'!AU10*EF!$H41*EF!$H59)*NtoN2O*kgtoGg,IF('Net zero activities &amp; levers'!$C$14="On",('Net zero Activity data'!AU10*EF!$H41*EF!$H59)*NtoN2O*kgtoGg,"ERROR"))</f>
        <v>1.4066784058095376</v>
      </c>
      <c r="AC1104" s="93">
        <f>IF('Net zero activities &amp; levers'!$C$14="Off",('Activity data'!AV10*EF!$H41*EF!$H59)*NtoN2O*kgtoGg,IF('Net zero activities &amp; levers'!$C$14="On",('Net zero Activity data'!AV10*EF!$H41*EF!$H59)*NtoN2O*kgtoGg,"ERROR"))</f>
        <v>1.4456064067190921</v>
      </c>
      <c r="AD1104" s="93">
        <f>IF('Net zero activities &amp; levers'!$C$14="Off",('Activity data'!AW10*EF!$H41*EF!$H59)*NtoN2O*kgtoGg,IF('Net zero activities &amp; levers'!$C$14="On",('Net zero Activity data'!AW10*EF!$H41*EF!$H59)*NtoN2O*kgtoGg,"ERROR"))</f>
        <v>1.4961474550120406</v>
      </c>
      <c r="AE1104" s="93">
        <f>IF('Net zero activities &amp; levers'!$C$14="Off",('Activity data'!AX10*EF!$H41*EF!$H59)*NtoN2O*kgtoGg,IF('Net zero activities &amp; levers'!$C$14="On",('Net zero Activity data'!AX10*EF!$H41*EF!$H59)*NtoN2O*kgtoGg,"ERROR"))</f>
        <v>1.5492410156104657</v>
      </c>
      <c r="AF1104" s="93">
        <f>IF('Net zero activities &amp; levers'!$C$14="Off",('Activity data'!AY10*EF!$H41*EF!$H59)*NtoN2O*kgtoGg,IF('Net zero activities &amp; levers'!$C$14="On",('Net zero Activity data'!AY10*EF!$H41*EF!$H59)*NtoN2O*kgtoGg,"ERROR"))</f>
        <v>1.6116224355839281</v>
      </c>
      <c r="AG1104" s="93">
        <f>IF('Net zero activities &amp; levers'!$C$14="Off",('Activity data'!AZ10*EF!$H41*EF!$H59)*NtoN2O*kgtoGg,IF('Net zero activities &amp; levers'!$C$14="On",('Net zero Activity data'!AZ10*EF!$H41*EF!$H59)*NtoN2O*kgtoGg,"ERROR"))</f>
        <v>1.679324833990389</v>
      </c>
      <c r="AH1104" s="93">
        <f>IF('Net zero activities &amp; levers'!$C$14="Off",('Activity data'!BA10*EF!$H41*EF!$H59)*NtoN2O*kgtoGg,IF('Net zero activities &amp; levers'!$C$14="On",('Net zero Activity data'!BA10*EF!$H41*EF!$H59)*NtoN2O*kgtoGg,"ERROR"))</f>
        <v>1.7352457952977047</v>
      </c>
      <c r="AI1104" s="93">
        <f>IF('Net zero activities &amp; levers'!$C$14="Off",('Activity data'!BB10*EF!$H41*EF!$H59)*NtoN2O*kgtoGg,IF('Net zero activities &amp; levers'!$C$14="On",('Net zero Activity data'!BB10*EF!$H41*EF!$H59)*NtoN2O*kgtoGg,"ERROR"))</f>
        <v>1.7919814632369884</v>
      </c>
      <c r="AJ1104" s="93">
        <f>IF('Net zero activities &amp; levers'!$C$14="Off",('Activity data'!BC10*EF!$H41*EF!$H59)*NtoN2O*kgtoGg,IF('Net zero activities &amp; levers'!$C$14="On",('Net zero Activity data'!BC10*EF!$H41*EF!$H59)*NtoN2O*kgtoGg,"ERROR"))</f>
        <v>1.8542876245355222</v>
      </c>
      <c r="AK1104" s="93">
        <f>IF('Net zero activities &amp; levers'!$C$14="Off",('Activity data'!BD10*EF!$H41*EF!$H59)*NtoN2O*kgtoGg,IF('Net zero activities &amp; levers'!$C$14="On",('Net zero Activity data'!BD10*EF!$H41*EF!$H59)*NtoN2O*kgtoGg,"ERROR"))</f>
        <v>1.9171712808139438</v>
      </c>
      <c r="AL1104" s="93">
        <f>IF('Net zero activities &amp; levers'!$C$14="Off",('Activity data'!BE10*EF!$H41*EF!$H59)*NtoN2O*kgtoGg,IF('Net zero activities &amp; levers'!$C$14="On",('Net zero Activity data'!BE10*EF!$H41*EF!$H59)*NtoN2O*kgtoGg,"ERROR"))</f>
        <v>1.9862598301241912</v>
      </c>
      <c r="AM1104" s="93">
        <f>IF('Net zero activities &amp; levers'!$C$14="Off",('Activity data'!BF10*EF!$H41*EF!$H59)*NtoN2O*kgtoGg,IF('Net zero activities &amp; levers'!$C$14="On",('Net zero Activity data'!BF10*EF!$H41*EF!$H59)*NtoN2O*kgtoGg,"ERROR"))</f>
        <v>2.0547366446751507</v>
      </c>
      <c r="AN1104" s="93">
        <f>IF('Net zero activities &amp; levers'!$C$14="Off",('Activity data'!BG10*EF!$H41*EF!$H59)*NtoN2O*kgtoGg,IF('Net zero activities &amp; levers'!$C$14="On",('Net zero Activity data'!BG10*EF!$H41*EF!$H59)*NtoN2O*kgtoGg,"ERROR"))</f>
        <v>2.1302358375538848</v>
      </c>
      <c r="AO1104" s="93">
        <f>IF('Net zero activities &amp; levers'!$C$14="Off",('Activity data'!BH10*EF!$H41*EF!$H59)*NtoN2O*kgtoGg,IF('Net zero activities &amp; levers'!$C$14="On",('Net zero Activity data'!BH10*EF!$H41*EF!$H59)*NtoN2O*kgtoGg,"ERROR"))</f>
        <v>2.2074011478677935</v>
      </c>
      <c r="AP1104" s="93">
        <f>IF('Net zero activities &amp; levers'!$C$14="Off",('Activity data'!BI10*EF!$H41*EF!$H59)*NtoN2O*kgtoGg,IF('Net zero activities &amp; levers'!$C$14="On",('Net zero Activity data'!BI10*EF!$H41*EF!$H59)*NtoN2O*kgtoGg,"ERROR"))</f>
        <v>2.2873197269602517</v>
      </c>
      <c r="AQ1104" s="93">
        <f>IF('Net zero activities &amp; levers'!$C$14="Off",('Activity data'!BJ10*EF!$H41*EF!$H59)*NtoN2O*kgtoGg,IF('Net zero activities &amp; levers'!$C$14="On",('Net zero Activity data'!BJ10*EF!$H41*EF!$H59)*NtoN2O*kgtoGg,"ERROR"))</f>
        <v>2.3703865568909399</v>
      </c>
      <c r="AR1104" s="93">
        <f>IF('Net zero activities &amp; levers'!$C$14="Off",('Activity data'!BK10*EF!$H41*EF!$H59)*NtoN2O*kgtoGg,IF('Net zero activities &amp; levers'!$C$14="On",('Net zero Activity data'!BK10*EF!$H41*EF!$H59)*NtoN2O*kgtoGg,"ERROR"))</f>
        <v>2.4573278020022085</v>
      </c>
      <c r="AS1104" s="93">
        <f>IF('Net zero activities &amp; levers'!$C$14="Off",('Activity data'!BL10*EF!$H41*EF!$H59)*NtoN2O*kgtoGg,IF('Net zero activities &amp; levers'!$C$14="On",('Net zero Activity data'!BL10*EF!$H41*EF!$H59)*NtoN2O*kgtoGg,"ERROR"))</f>
        <v>2.551672114039726</v>
      </c>
      <c r="AT1104" s="93">
        <f>IF('Net zero activities &amp; levers'!$C$14="Off",('Activity data'!BM10*EF!$H41*EF!$H59)*NtoN2O*kgtoGg,IF('Net zero activities &amp; levers'!$C$14="On",('Net zero Activity data'!BM10*EF!$H41*EF!$H59)*NtoN2O*kgtoGg,"ERROR"))</f>
        <v>2.6136497793637963</v>
      </c>
      <c r="AU1104" s="93">
        <f>IF('Net zero activities &amp; levers'!$C$14="Off",('Activity data'!BN10*EF!$H41*EF!$H59)*NtoN2O*kgtoGg,IF('Net zero activities &amp; levers'!$C$14="On",('Net zero Activity data'!BN10*EF!$H41*EF!$H59)*NtoN2O*kgtoGg,"ERROR"))</f>
        <v>2.6711405705973985</v>
      </c>
      <c r="AV1104" s="93">
        <f>IF('Net zero activities &amp; levers'!$C$14="Off",('Activity data'!BO10*EF!$H41*EF!$H59)*NtoN2O*kgtoGg,IF('Net zero activities &amp; levers'!$C$14="On",('Net zero Activity data'!BO10*EF!$H41*EF!$H59)*NtoN2O*kgtoGg,"ERROR"))</f>
        <v>2.7300457042892705</v>
      </c>
      <c r="AW1104" s="93">
        <f>IF('Net zero activities &amp; levers'!$C$14="Off",('Activity data'!BP10*EF!$H41*EF!$H59)*NtoN2O*kgtoGg,IF('Net zero activities &amp; levers'!$C$14="On",('Net zero Activity data'!BP10*EF!$H41*EF!$H59)*NtoN2O*kgtoGg,"ERROR"))</f>
        <v>2.7882253522868798</v>
      </c>
      <c r="AY1104" s="79"/>
    </row>
    <row r="1105" spans="1:51" x14ac:dyDescent="0.25">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0.11740318150277544</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0.11945208166397166</v>
      </c>
      <c r="T1105" s="93">
        <f>IF('Net zero activities &amp; levers'!$C$14="Off",('Activity data'!AM11*EF!$H42*EF!$H60)*NtoN2O*kgtoGg,IF('Net zero activities &amp; levers'!$C$14="On",('Net zero Activity data'!AM11*EF!$H42*EF!$H60)*NtoN2O*kgtoGg,"ERROR"))</f>
        <v>0.11996589244916799</v>
      </c>
      <c r="U1105" s="93">
        <f>IF('Net zero activities &amp; levers'!$C$14="Off",('Activity data'!AN11*EF!$H42*EF!$H60)*NtoN2O*kgtoGg,IF('Net zero activities &amp; levers'!$C$14="On",('Net zero Activity data'!AN11*EF!$H42*EF!$H60)*NtoN2O*kgtoGg,"ERROR"))</f>
        <v>0.12053453259501594</v>
      </c>
      <c r="V1105" s="93">
        <f>IF('Net zero activities &amp; levers'!$C$14="Off",('Activity data'!AO11*EF!$H42*EF!$H60)*NtoN2O*kgtoGg,IF('Net zero activities &amp; levers'!$C$14="On",('Net zero Activity data'!AO11*EF!$H42*EF!$H60)*NtoN2O*kgtoGg,"ERROR"))</f>
        <v>0.12113119194780692</v>
      </c>
      <c r="W1105" s="93">
        <f>IF('Net zero activities &amp; levers'!$C$14="Off",('Activity data'!AP11*EF!$H42*EF!$H60)*NtoN2O*kgtoGg,IF('Net zero activities &amp; levers'!$C$14="On",('Net zero Activity data'!AP11*EF!$H42*EF!$H60)*NtoN2O*kgtoGg,"ERROR"))</f>
        <v>0.12176155038943258</v>
      </c>
      <c r="X1105" s="93">
        <f>IF('Net zero activities &amp; levers'!$C$14="Off",('Activity data'!AQ11*EF!$H42*EF!$H60)*NtoN2O*kgtoGg,IF('Net zero activities &amp; levers'!$C$14="On",('Net zero Activity data'!AQ11*EF!$H42*EF!$H60)*NtoN2O*kgtoGg,"ERROR"))</f>
        <v>0.12242164450013776</v>
      </c>
      <c r="Y1105" s="93">
        <f>IF('Net zero activities &amp; levers'!$C$14="Off",('Activity data'!AR11*EF!$H42*EF!$H60)*NtoN2O*kgtoGg,IF('Net zero activities &amp; levers'!$C$14="On",('Net zero Activity data'!AR11*EF!$H42*EF!$H60)*NtoN2O*kgtoGg,"ERROR"))</f>
        <v>0.12303316997803727</v>
      </c>
      <c r="Z1105" s="93">
        <f>IF('Net zero activities &amp; levers'!$C$14="Off",('Activity data'!AS11*EF!$H42*EF!$H60)*NtoN2O*kgtoGg,IF('Net zero activities &amp; levers'!$C$14="On",('Net zero Activity data'!AS11*EF!$H42*EF!$H60)*NtoN2O*kgtoGg,"ERROR"))</f>
        <v>0.12359567571233554</v>
      </c>
      <c r="AA1105" s="93">
        <f>IF('Net zero activities &amp; levers'!$C$14="Off",('Activity data'!AT11*EF!$H42*EF!$H60)*NtoN2O*kgtoGg,IF('Net zero activities &amp; levers'!$C$14="On",('Net zero Activity data'!AT11*EF!$H42*EF!$H60)*NtoN2O*kgtoGg,"ERROR"))</f>
        <v>0.12410672884634125</v>
      </c>
      <c r="AB1105" s="93">
        <f>IF('Net zero activities &amp; levers'!$C$14="Off",('Activity data'!AU11*EF!$H42*EF!$H60)*NtoN2O*kgtoGg,IF('Net zero activities &amp; levers'!$C$14="On",('Net zero Activity data'!AU11*EF!$H42*EF!$H60)*NtoN2O*kgtoGg,"ERROR"))</f>
        <v>0.12456935317880485</v>
      </c>
      <c r="AC1105" s="93">
        <f>IF('Net zero activities &amp; levers'!$C$14="Off",('Activity data'!AV11*EF!$H42*EF!$H60)*NtoN2O*kgtoGg,IF('Net zero activities &amp; levers'!$C$14="On",('Net zero Activity data'!AV11*EF!$H42*EF!$H60)*NtoN2O*kgtoGg,"ERROR"))</f>
        <v>0.12497188029607036</v>
      </c>
      <c r="AD1105" s="93">
        <f>IF('Net zero activities &amp; levers'!$C$14="Off",('Activity data'!AW11*EF!$H42*EF!$H60)*NtoN2O*kgtoGg,IF('Net zero activities &amp; levers'!$C$14="On",('Net zero Activity data'!AW11*EF!$H42*EF!$H60)*NtoN2O*kgtoGg,"ERROR"))</f>
        <v>0.12536989596586467</v>
      </c>
      <c r="AE1105" s="93">
        <f>IF('Net zero activities &amp; levers'!$C$14="Off",('Activity data'!AX11*EF!$H42*EF!$H60)*NtoN2O*kgtoGg,IF('Net zero activities &amp; levers'!$C$14="On",('Net zero Activity data'!AX11*EF!$H42*EF!$H60)*NtoN2O*kgtoGg,"ERROR"))</f>
        <v>0.12575896751332971</v>
      </c>
      <c r="AF1105" s="93">
        <f>IF('Net zero activities &amp; levers'!$C$14="Off",('Activity data'!AY11*EF!$H42*EF!$H60)*NtoN2O*kgtoGg,IF('Net zero activities &amp; levers'!$C$14="On",('Net zero Activity data'!AY11*EF!$H42*EF!$H60)*NtoN2O*kgtoGg,"ERROR"))</f>
        <v>0.12614177638163557</v>
      </c>
      <c r="AG1105" s="93">
        <f>IF('Net zero activities &amp; levers'!$C$14="Off",('Activity data'!AZ11*EF!$H42*EF!$H60)*NtoN2O*kgtoGg,IF('Net zero activities &amp; levers'!$C$14="On",('Net zero Activity data'!AZ11*EF!$H42*EF!$H60)*NtoN2O*kgtoGg,"ERROR"))</f>
        <v>0.12651484622650078</v>
      </c>
      <c r="AH1105" s="93">
        <f>IF('Net zero activities &amp; levers'!$C$14="Off",('Activity data'!BA11*EF!$H42*EF!$H60)*NtoN2O*kgtoGg,IF('Net zero activities &amp; levers'!$C$14="On",('Net zero Activity data'!BA11*EF!$H42*EF!$H60)*NtoN2O*kgtoGg,"ERROR"))</f>
        <v>0.12686745922982584</v>
      </c>
      <c r="AI1105" s="93">
        <f>IF('Net zero activities &amp; levers'!$C$14="Off",('Activity data'!BB11*EF!$H42*EF!$H60)*NtoN2O*kgtoGg,IF('Net zero activities &amp; levers'!$C$14="On",('Net zero Activity data'!BB11*EF!$H42*EF!$H60)*NtoN2O*kgtoGg,"ERROR"))</f>
        <v>0.12721208055263392</v>
      </c>
      <c r="AJ1105" s="93">
        <f>IF('Net zero activities &amp; levers'!$C$14="Off",('Activity data'!BC11*EF!$H42*EF!$H60)*NtoN2O*kgtoGg,IF('Net zero activities &amp; levers'!$C$14="On",('Net zero Activity data'!BC11*EF!$H42*EF!$H60)*NtoN2O*kgtoGg,"ERROR"))</f>
        <v>0.12755050797833958</v>
      </c>
      <c r="AK1105" s="93">
        <f>IF('Net zero activities &amp; levers'!$C$14="Off",('Activity data'!BD11*EF!$H42*EF!$H60)*NtoN2O*kgtoGg,IF('Net zero activities &amp; levers'!$C$14="On",('Net zero Activity data'!BD11*EF!$H42*EF!$H60)*NtoN2O*kgtoGg,"ERROR"))</f>
        <v>0.12787915025688415</v>
      </c>
      <c r="AL1105" s="93">
        <f>IF('Net zero activities &amp; levers'!$C$14="Off",('Activity data'!BE11*EF!$H42*EF!$H60)*NtoN2O*kgtoGg,IF('Net zero activities &amp; levers'!$C$14="On",('Net zero Activity data'!BE11*EF!$H42*EF!$H60)*NtoN2O*kgtoGg,"ERROR"))</f>
        <v>0.12820031427030817</v>
      </c>
      <c r="AM1105" s="93">
        <f>IF('Net zero activities &amp; levers'!$C$14="Off",('Activity data'!BF11*EF!$H42*EF!$H60)*NtoN2O*kgtoGg,IF('Net zero activities &amp; levers'!$C$14="On",('Net zero Activity data'!BF11*EF!$H42*EF!$H60)*NtoN2O*kgtoGg,"ERROR"))</f>
        <v>0.12850954378673363</v>
      </c>
      <c r="AN1105" s="93">
        <f>IF('Net zero activities &amp; levers'!$C$14="Off",('Activity data'!BG11*EF!$H42*EF!$H60)*NtoN2O*kgtoGg,IF('Net zero activities &amp; levers'!$C$14="On",('Net zero Activity data'!BG11*EF!$H42*EF!$H60)*NtoN2O*kgtoGg,"ERROR"))</f>
        <v>0.12881344298730901</v>
      </c>
      <c r="AO1105" s="93">
        <f>IF('Net zero activities &amp; levers'!$C$14="Off",('Activity data'!BH11*EF!$H42*EF!$H60)*NtoN2O*kgtoGg,IF('Net zero activities &amp; levers'!$C$14="On",('Net zero Activity data'!BH11*EF!$H42*EF!$H60)*NtoN2O*kgtoGg,"ERROR"))</f>
        <v>0.12910712424209544</v>
      </c>
      <c r="AP1105" s="93">
        <f>IF('Net zero activities &amp; levers'!$C$14="Off",('Activity data'!BI11*EF!$H42*EF!$H60)*NtoN2O*kgtoGg,IF('Net zero activities &amp; levers'!$C$14="On",('Net zero Activity data'!BI11*EF!$H42*EF!$H60)*NtoN2O*kgtoGg,"ERROR"))</f>
        <v>0.12939055437105906</v>
      </c>
      <c r="AQ1105" s="93">
        <f>IF('Net zero activities &amp; levers'!$C$14="Off",('Activity data'!BJ11*EF!$H42*EF!$H60)*NtoN2O*kgtoGg,IF('Net zero activities &amp; levers'!$C$14="On",('Net zero Activity data'!BJ11*EF!$H42*EF!$H60)*NtoN2O*kgtoGg,"ERROR"))</f>
        <v>0.12966334958227196</v>
      </c>
      <c r="AR1105" s="93">
        <f>IF('Net zero activities &amp; levers'!$C$14="Off",('Activity data'!BK11*EF!$H42*EF!$H60)*NtoN2O*kgtoGg,IF('Net zero activities &amp; levers'!$C$14="On",('Net zero Activity data'!BK11*EF!$H42*EF!$H60)*NtoN2O*kgtoGg,"ERROR"))</f>
        <v>0.12992531849335337</v>
      </c>
      <c r="AS1105" s="93">
        <f>IF('Net zero activities &amp; levers'!$C$14="Off",('Activity data'!BL11*EF!$H42*EF!$H60)*NtoN2O*kgtoGg,IF('Net zero activities &amp; levers'!$C$14="On",('Net zero Activity data'!BL11*EF!$H42*EF!$H60)*NtoN2O*kgtoGg,"ERROR"))</f>
        <v>0.13017961587308713</v>
      </c>
      <c r="AT1105" s="93">
        <f>IF('Net zero activities &amp; levers'!$C$14="Off",('Activity data'!BM11*EF!$H42*EF!$H60)*NtoN2O*kgtoGg,IF('Net zero activities &amp; levers'!$C$14="On",('Net zero Activity data'!BM11*EF!$H42*EF!$H60)*NtoN2O*kgtoGg,"ERROR"))</f>
        <v>0.1304053609764971</v>
      </c>
      <c r="AU1105" s="93">
        <f>IF('Net zero activities &amp; levers'!$C$14="Off",('Activity data'!BN11*EF!$H42*EF!$H60)*NtoN2O*kgtoGg,IF('Net zero activities &amp; levers'!$C$14="On",('Net zero Activity data'!BN11*EF!$H42*EF!$H60)*NtoN2O*kgtoGg,"ERROR"))</f>
        <v>0.13061661327960919</v>
      </c>
      <c r="AV1105" s="93">
        <f>IF('Net zero activities &amp; levers'!$C$14="Off",('Activity data'!BO11*EF!$H42*EF!$H60)*NtoN2O*kgtoGg,IF('Net zero activities &amp; levers'!$C$14="On",('Net zero Activity data'!BO11*EF!$H42*EF!$H60)*NtoN2O*kgtoGg,"ERROR"))</f>
        <v>0.13081596944979548</v>
      </c>
      <c r="AW1105" s="93">
        <f>IF('Net zero activities &amp; levers'!$C$14="Off",('Activity data'!BP11*EF!$H42*EF!$H60)*NtoN2O*kgtoGg,IF('Net zero activities &amp; levers'!$C$14="On",('Net zero Activity data'!BP11*EF!$H42*EF!$H60)*NtoN2O*kgtoGg,"ERROR"))</f>
        <v>0.13100193530910495</v>
      </c>
      <c r="AY1105" s="79"/>
    </row>
    <row r="1106" spans="1:51" x14ac:dyDescent="0.25">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6.2665450726748353E-2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6.2780346741822507E-2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6.3875978571495157E-2</v>
      </c>
      <c r="T1106" s="93">
        <f>IF('Net zero activities &amp; levers'!$C$14="Off",('Activity data'!AM12*EF!$H43*EF!$H61)*NtoN2O*kgtoGg,IF('Net zero activities &amp; levers'!$C$14="On",('Net zero Activity data'!AM12*EF!$H43*EF!$H61)*NtoN2O*kgtoGg,"ERROR"))</f>
        <v>6.4150734492428599E-2</v>
      </c>
      <c r="U1106" s="93">
        <f>IF('Net zero activities &amp; levers'!$C$14="Off",('Activity data'!AN12*EF!$H43*EF!$H61)*NtoN2O*kgtoGg,IF('Net zero activities &amp; levers'!$C$14="On",('Net zero Activity data'!AN12*EF!$H43*EF!$H61)*NtoN2O*kgtoGg,"ERROR"))</f>
        <v>6.4454809944820071E-2</v>
      </c>
      <c r="V1106" s="93">
        <f>IF('Net zero activities &amp; levers'!$C$14="Off",('Activity data'!AO12*EF!$H43*EF!$H61)*NtoN2O*kgtoGg,IF('Net zero activities &amp; levers'!$C$14="On",('Net zero Activity data'!AO12*EF!$H43*EF!$H61)*NtoN2O*kgtoGg,"ERROR"))</f>
        <v>6.4773868428376444E-2</v>
      </c>
      <c r="W1106" s="93">
        <f>IF('Net zero activities &amp; levers'!$C$14="Off",('Activity data'!AP12*EF!$H43*EF!$H61)*NtoN2O*kgtoGg,IF('Net zero activities &amp; levers'!$C$14="On",('Net zero Activity data'!AP12*EF!$H43*EF!$H61)*NtoN2O*kgtoGg,"ERROR"))</f>
        <v>6.5110947211339046E-2</v>
      </c>
      <c r="X1106" s="93">
        <f>IF('Net zero activities &amp; levers'!$C$14="Off",('Activity data'!AQ12*EF!$H43*EF!$H61)*NtoN2O*kgtoGg,IF('Net zero activities &amp; levers'!$C$14="On",('Net zero Activity data'!AQ12*EF!$H43*EF!$H61)*NtoN2O*kgtoGg,"ERROR"))</f>
        <v>6.5463926888907065E-2</v>
      </c>
      <c r="Y1106" s="93">
        <f>IF('Net zero activities &amp; levers'!$C$14="Off",('Activity data'!AR12*EF!$H43*EF!$H61)*NtoN2O*kgtoGg,IF('Net zero activities &amp; levers'!$C$14="On",('Net zero Activity data'!AR12*EF!$H43*EF!$H61)*NtoN2O*kgtoGg,"ERROR"))</f>
        <v>6.5790934905662388E-2</v>
      </c>
      <c r="Z1106" s="93">
        <f>IF('Net zero activities &amp; levers'!$C$14="Off",('Activity data'!AS12*EF!$H43*EF!$H61)*NtoN2O*kgtoGg,IF('Net zero activities &amp; levers'!$C$14="On",('Net zero Activity data'!AS12*EF!$H43*EF!$H61)*NtoN2O*kgtoGg,"ERROR"))</f>
        <v>6.6091730033967122E-2</v>
      </c>
      <c r="AA1106" s="93">
        <f>IF('Net zero activities &amp; levers'!$C$14="Off",('Activity data'!AT12*EF!$H43*EF!$H61)*NtoN2O*kgtoGg,IF('Net zero activities &amp; levers'!$C$14="On",('Net zero Activity data'!AT12*EF!$H43*EF!$H61)*NtoN2O*kgtoGg,"ERROR"))</f>
        <v>6.6365011324522383E-2</v>
      </c>
      <c r="AB1106" s="93">
        <f>IF('Net zero activities &amp; levers'!$C$14="Off",('Activity data'!AU12*EF!$H43*EF!$H61)*NtoN2O*kgtoGg,IF('Net zero activities &amp; levers'!$C$14="On",('Net zero Activity data'!AU12*EF!$H43*EF!$H61)*NtoN2O*kgtoGg,"ERROR"))</f>
        <v>6.6612395727836712E-2</v>
      </c>
      <c r="AC1106" s="93">
        <f>IF('Net zero activities &amp; levers'!$C$14="Off",('Activity data'!AV12*EF!$H43*EF!$H61)*NtoN2O*kgtoGg,IF('Net zero activities &amp; levers'!$C$14="On",('Net zero Activity data'!AV12*EF!$H43*EF!$H61)*NtoN2O*kgtoGg,"ERROR"))</f>
        <v>6.6827643659549019E-2</v>
      </c>
      <c r="AD1106" s="93">
        <f>IF('Net zero activities &amp; levers'!$C$14="Off",('Activity data'!AW12*EF!$H43*EF!$H61)*NtoN2O*kgtoGg,IF('Net zero activities &amp; levers'!$C$14="On",('Net zero Activity data'!AW12*EF!$H43*EF!$H61)*NtoN2O*kgtoGg,"ERROR"))</f>
        <v>6.7040479133328515E-2</v>
      </c>
      <c r="AE1106" s="93">
        <f>IF('Net zero activities &amp; levers'!$C$14="Off",('Activity data'!AX12*EF!$H43*EF!$H61)*NtoN2O*kgtoGg,IF('Net zero activities &amp; levers'!$C$14="On",('Net zero Activity data'!AX12*EF!$H43*EF!$H61)*NtoN2O*kgtoGg,"ERROR"))</f>
        <v>6.7248531814223342E-2</v>
      </c>
      <c r="AF1106" s="93">
        <f>IF('Net zero activities &amp; levers'!$C$14="Off",('Activity data'!AY12*EF!$H43*EF!$H61)*NtoN2O*kgtoGg,IF('Net zero activities &amp; levers'!$C$14="On",('Net zero Activity data'!AY12*EF!$H43*EF!$H61)*NtoN2O*kgtoGg,"ERROR"))</f>
        <v>6.7453235581024756E-2</v>
      </c>
      <c r="AG1106" s="93">
        <f>IF('Net zero activities &amp; levers'!$C$14="Off",('Activity data'!AZ12*EF!$H43*EF!$H61)*NtoN2O*kgtoGg,IF('Net zero activities &amp; levers'!$C$14="On",('Net zero Activity data'!AZ12*EF!$H43*EF!$H61)*NtoN2O*kgtoGg,"ERROR"))</f>
        <v>6.7652731488373724E-2</v>
      </c>
      <c r="AH1106" s="93">
        <f>IF('Net zero activities &amp; levers'!$C$14="Off",('Activity data'!BA12*EF!$H43*EF!$H61)*NtoN2O*kgtoGg,IF('Net zero activities &amp; levers'!$C$14="On",('Net zero Activity data'!BA12*EF!$H43*EF!$H61)*NtoN2O*kgtoGg,"ERROR"))</f>
        <v>6.7841288274749237E-2</v>
      </c>
      <c r="AI1106" s="93">
        <f>IF('Net zero activities &amp; levers'!$C$14="Off",('Activity data'!BB12*EF!$H43*EF!$H61)*NtoN2O*kgtoGg,IF('Net zero activities &amp; levers'!$C$14="On",('Net zero Activity data'!BB12*EF!$H43*EF!$H61)*NtoN2O*kgtoGg,"ERROR"))</f>
        <v>6.8025571578349556E-2</v>
      </c>
      <c r="AJ1106" s="93">
        <f>IF('Net zero activities &amp; levers'!$C$14="Off",('Activity data'!BC12*EF!$H43*EF!$H61)*NtoN2O*kgtoGg,IF('Net zero activities &amp; levers'!$C$14="On",('Net zero Activity data'!BC12*EF!$H43*EF!$H61)*NtoN2O*kgtoGg,"ERROR"))</f>
        <v>6.8206542748472723E-2</v>
      </c>
      <c r="AK1106" s="93">
        <f>IF('Net zero activities &amp; levers'!$C$14="Off",('Activity data'!BD12*EF!$H43*EF!$H61)*NtoN2O*kgtoGg,IF('Net zero activities &amp; levers'!$C$14="On",('Net zero Activity data'!BD12*EF!$H43*EF!$H61)*NtoN2O*kgtoGg,"ERROR"))</f>
        <v>6.8382281394878702E-2</v>
      </c>
      <c r="AL1106" s="93">
        <f>IF('Net zero activities &amp; levers'!$C$14="Off",('Activity data'!BE12*EF!$H43*EF!$H61)*NtoN2O*kgtoGg,IF('Net zero activities &amp; levers'!$C$14="On",('Net zero Activity data'!BE12*EF!$H43*EF!$H61)*NtoN2O*kgtoGg,"ERROR"))</f>
        <v>6.8554021102999629E-2</v>
      </c>
      <c r="AM1106" s="93">
        <f>IF('Net zero activities &amp; levers'!$C$14="Off",('Activity data'!BF12*EF!$H43*EF!$H61)*NtoN2O*kgtoGg,IF('Net zero activities &amp; levers'!$C$14="On",('Net zero Activity data'!BF12*EF!$H43*EF!$H61)*NtoN2O*kgtoGg,"ERROR"))</f>
        <v>6.8719378940968759E-2</v>
      </c>
      <c r="AN1106" s="93">
        <f>IF('Net zero activities &amp; levers'!$C$14="Off",('Activity data'!BG12*EF!$H43*EF!$H61)*NtoN2O*kgtoGg,IF('Net zero activities &amp; levers'!$C$14="On",('Net zero Activity data'!BG12*EF!$H43*EF!$H61)*NtoN2O*kgtoGg,"ERROR"))</f>
        <v>6.8881886438146203E-2</v>
      </c>
      <c r="AO1106" s="93">
        <f>IF('Net zero activities &amp; levers'!$C$14="Off",('Activity data'!BH12*EF!$H43*EF!$H61)*NtoN2O*kgtoGg,IF('Net zero activities &amp; levers'!$C$14="On",('Net zero Activity data'!BH12*EF!$H43*EF!$H61)*NtoN2O*kgtoGg,"ERROR"))</f>
        <v>6.9038929976243418E-2</v>
      </c>
      <c r="AP1106" s="93">
        <f>IF('Net zero activities &amp; levers'!$C$14="Off",('Activity data'!BI12*EF!$H43*EF!$H61)*NtoN2O*kgtoGg,IF('Net zero activities &amp; levers'!$C$14="On",('Net zero Activity data'!BI12*EF!$H43*EF!$H61)*NtoN2O*kgtoGg,"ERROR"))</f>
        <v>6.919049181252121E-2</v>
      </c>
      <c r="AQ1106" s="93">
        <f>IF('Net zero activities &amp; levers'!$C$14="Off",('Activity data'!BJ12*EF!$H43*EF!$H61)*NtoN2O*kgtoGg,IF('Net zero activities &amp; levers'!$C$14="On",('Net zero Activity data'!BJ12*EF!$H43*EF!$H61)*NtoN2O*kgtoGg,"ERROR"))</f>
        <v>6.933636671753006E-2</v>
      </c>
      <c r="AR1106" s="93">
        <f>IF('Net zero activities &amp; levers'!$C$14="Off",('Activity data'!BK12*EF!$H43*EF!$H61)*NtoN2O*kgtoGg,IF('Net zero activities &amp; levers'!$C$14="On",('Net zero Activity data'!BK12*EF!$H43*EF!$H61)*NtoN2O*kgtoGg,"ERROR"))</f>
        <v>6.9476452351179455E-2</v>
      </c>
      <c r="AS1106" s="93">
        <f>IF('Net zero activities &amp; levers'!$C$14="Off",('Activity data'!BL12*EF!$H43*EF!$H61)*NtoN2O*kgtoGg,IF('Net zero activities &amp; levers'!$C$14="On",('Net zero Activity data'!BL12*EF!$H43*EF!$H61)*NtoN2O*kgtoGg,"ERROR"))</f>
        <v>6.9612435699082542E-2</v>
      </c>
      <c r="AT1106" s="93">
        <f>IF('Net zero activities &amp; levers'!$C$14="Off",('Activity data'!BM12*EF!$H43*EF!$H61)*NtoN2O*kgtoGg,IF('Net zero activities &amp; levers'!$C$14="On",('Net zero Activity data'!BM12*EF!$H43*EF!$H61)*NtoN2O*kgtoGg,"ERROR"))</f>
        <v>6.9733150961530599E-2</v>
      </c>
      <c r="AU1106" s="93">
        <f>IF('Net zero activities &amp; levers'!$C$14="Off",('Activity data'!BN12*EF!$H43*EF!$H61)*NtoN2O*kgtoGg,IF('Net zero activities &amp; levers'!$C$14="On",('Net zero Activity data'!BN12*EF!$H43*EF!$H61)*NtoN2O*kgtoGg,"ERROR"))</f>
        <v>6.9846116323027854E-2</v>
      </c>
      <c r="AV1106" s="93">
        <f>IF('Net zero activities &amp; levers'!$C$14="Off",('Activity data'!BO12*EF!$H43*EF!$H61)*NtoN2O*kgtoGg,IF('Net zero activities &amp; levers'!$C$14="On",('Net zero Activity data'!BO12*EF!$H43*EF!$H61)*NtoN2O*kgtoGg,"ERROR"))</f>
        <v>6.9952720329232901E-2</v>
      </c>
      <c r="AW1106" s="93">
        <f>IF('Net zero activities &amp; levers'!$C$14="Off",('Activity data'!BP12*EF!$H43*EF!$H61)*NtoN2O*kgtoGg,IF('Net zero activities &amp; levers'!$C$14="On",('Net zero Activity data'!BP12*EF!$H43*EF!$H61)*NtoN2O*kgtoGg,"ERROR"))</f>
        <v>7.0052163981271523E-2</v>
      </c>
      <c r="AY1106" s="79"/>
    </row>
    <row r="1107" spans="1:51" x14ac:dyDescent="0.25">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1.5059853867070929E-2</v>
      </c>
      <c r="T1107" s="93">
        <f>IF('Net zero activities &amp; levers'!$C$14="Off",('Activity data'!AM13*EF!$H44*EF!$H62)*NtoN2O*kgtoGg,IF('Net zero activities &amp; levers'!$C$14="On",('Net zero Activity data'!AM13*EF!$H44*EF!$H62)*NtoN2O*kgtoGg,"ERROR"))</f>
        <v>1.5167124625631526E-2</v>
      </c>
      <c r="U1107" s="93">
        <f>IF('Net zero activities &amp; levers'!$C$14="Off",('Activity data'!AN13*EF!$H44*EF!$H62)*NtoN2O*kgtoGg,IF('Net zero activities &amp; levers'!$C$14="On",('Net zero Activity data'!AN13*EF!$H44*EF!$H62)*NtoN2O*kgtoGg,"ERROR"))</f>
        <v>1.5283284642477728E-2</v>
      </c>
      <c r="V1107" s="93">
        <f>IF('Net zero activities &amp; levers'!$C$14="Off",('Activity data'!AO13*EF!$H44*EF!$H62)*NtoN2O*kgtoGg,IF('Net zero activities &amp; levers'!$C$14="On",('Net zero Activity data'!AO13*EF!$H44*EF!$H62)*NtoN2O*kgtoGg,"ERROR"))</f>
        <v>1.5403277705574446E-2</v>
      </c>
      <c r="W1107" s="93">
        <f>IF('Net zero activities &amp; levers'!$C$14="Off",('Activity data'!AP13*EF!$H44*EF!$H62)*NtoN2O*kgtoGg,IF('Net zero activities &amp; levers'!$C$14="On",('Net zero Activity data'!AP13*EF!$H44*EF!$H62)*NtoN2O*kgtoGg,"ERROR"))</f>
        <v>1.5528250734118242E-2</v>
      </c>
      <c r="X1107" s="93">
        <f>IF('Net zero activities &amp; levers'!$C$14="Off",('Activity data'!AQ13*EF!$H44*EF!$H62)*NtoN2O*kgtoGg,IF('Net zero activities &amp; levers'!$C$14="On",('Net zero Activity data'!AQ13*EF!$H44*EF!$H62)*NtoN2O*kgtoGg,"ERROR"))</f>
        <v>1.5657505187360494E-2</v>
      </c>
      <c r="Y1107" s="93">
        <f>IF('Net zero activities &amp; levers'!$C$14="Off",('Activity data'!AR13*EF!$H44*EF!$H62)*NtoN2O*kgtoGg,IF('Net zero activities &amp; levers'!$C$14="On",('Net zero Activity data'!AR13*EF!$H44*EF!$H62)*NtoN2O*kgtoGg,"ERROR"))</f>
        <v>1.5776302669215047E-2</v>
      </c>
      <c r="Z1107" s="93">
        <f>IF('Net zero activities &amp; levers'!$C$14="Off",('Activity data'!AS13*EF!$H44*EF!$H62)*NtoN2O*kgtoGg,IF('Net zero activities &amp; levers'!$C$14="On",('Net zero Activity data'!AS13*EF!$H44*EF!$H62)*NtoN2O*kgtoGg,"ERROR"))</f>
        <v>1.5884699128932849E-2</v>
      </c>
      <c r="AA1107" s="93">
        <f>IF('Net zero activities &amp; levers'!$C$14="Off",('Activity data'!AT13*EF!$H44*EF!$H62)*NtoN2O*kgtoGg,IF('Net zero activities &amp; levers'!$C$14="On",('Net zero Activity data'!AT13*EF!$H44*EF!$H62)*NtoN2O*kgtoGg,"ERROR"))</f>
        <v>1.5982367921845868E-2</v>
      </c>
      <c r="AB1107" s="93">
        <f>IF('Net zero activities &amp; levers'!$C$14="Off",('Activity data'!AU13*EF!$H44*EF!$H62)*NtoN2O*kgtoGg,IF('Net zero activities &amp; levers'!$C$14="On",('Net zero Activity data'!AU13*EF!$H44*EF!$H62)*NtoN2O*kgtoGg,"ERROR"))</f>
        <v>1.6070000497479042E-2</v>
      </c>
      <c r="AC1107" s="93">
        <f>IF('Net zero activities &amp; levers'!$C$14="Off",('Activity data'!AV13*EF!$H44*EF!$H62)*NtoN2O*kgtoGg,IF('Net zero activities &amp; levers'!$C$14="On",('Net zero Activity data'!AV13*EF!$H44*EF!$H62)*NtoN2O*kgtoGg,"ERROR"))</f>
        <v>1.6145524591945036E-2</v>
      </c>
      <c r="AD1107" s="93">
        <f>IF('Net zero activities &amp; levers'!$C$14="Off",('Activity data'!AW13*EF!$H44*EF!$H62)*NtoN2O*kgtoGg,IF('Net zero activities &amp; levers'!$C$14="On",('Net zero Activity data'!AW13*EF!$H44*EF!$H62)*NtoN2O*kgtoGg,"ERROR"))</f>
        <v>1.6219442580938142E-2</v>
      </c>
      <c r="AE1107" s="93">
        <f>IF('Net zero activities &amp; levers'!$C$14="Off",('Activity data'!AX13*EF!$H44*EF!$H62)*NtoN2O*kgtoGg,IF('Net zero activities &amp; levers'!$C$14="On",('Net zero Activity data'!AX13*EF!$H44*EF!$H62)*NtoN2O*kgtoGg,"ERROR"))</f>
        <v>1.6290975743204119E-2</v>
      </c>
      <c r="AF1107" s="93">
        <f>IF('Net zero activities &amp; levers'!$C$14="Off",('Activity data'!AY13*EF!$H44*EF!$H62)*NtoN2O*kgtoGg,IF('Net zero activities &amp; levers'!$C$14="On",('Net zero Activity data'!AY13*EF!$H44*EF!$H62)*NtoN2O*kgtoGg,"ERROR"))</f>
        <v>1.6360671671875947E-2</v>
      </c>
      <c r="AG1107" s="93">
        <f>IF('Net zero activities &amp; levers'!$C$14="Off",('Activity data'!AZ13*EF!$H44*EF!$H62)*NtoN2O*kgtoGg,IF('Net zero activities &amp; levers'!$C$14="On",('Net zero Activity data'!AZ13*EF!$H44*EF!$H62)*NtoN2O*kgtoGg,"ERROR"))</f>
        <v>1.6427926876189464E-2</v>
      </c>
      <c r="AH1107" s="93">
        <f>IF('Net zero activities &amp; levers'!$C$14="Off",('Activity data'!BA13*EF!$H44*EF!$H62)*NtoN2O*kgtoGg,IF('Net zero activities &amp; levers'!$C$14="On",('Net zero Activity data'!BA13*EF!$H44*EF!$H62)*NtoN2O*kgtoGg,"ERROR"))</f>
        <v>1.6490797561748882E-2</v>
      </c>
      <c r="AI1107" s="93">
        <f>IF('Net zero activities &amp; levers'!$C$14="Off",('Activity data'!BB13*EF!$H44*EF!$H62)*NtoN2O*kgtoGg,IF('Net zero activities &amp; levers'!$C$14="On",('Net zero Activity data'!BB13*EF!$H44*EF!$H62)*NtoN2O*kgtoGg,"ERROR"))</f>
        <v>1.6551640518648342E-2</v>
      </c>
      <c r="AJ1107" s="93">
        <f>IF('Net zero activities &amp; levers'!$C$14="Off",('Activity data'!BC13*EF!$H44*EF!$H62)*NtoN2O*kgtoGg,IF('Net zero activities &amp; levers'!$C$14="On",('Net zero Activity data'!BC13*EF!$H44*EF!$H62)*NtoN2O*kgtoGg,"ERROR"))</f>
        <v>1.6610822596898271E-2</v>
      </c>
      <c r="AK1107" s="93">
        <f>IF('Net zero activities &amp; levers'!$C$14="Off",('Activity data'!BD13*EF!$H44*EF!$H62)*NtoN2O*kgtoGg,IF('Net zero activities &amp; levers'!$C$14="On",('Net zero Activity data'!BD13*EF!$H44*EF!$H62)*NtoN2O*kgtoGg,"ERROR"))</f>
        <v>1.6667712669704054E-2</v>
      </c>
      <c r="AL1107" s="93">
        <f>IF('Net zero activities &amp; levers'!$C$14="Off",('Activity data'!BE13*EF!$H44*EF!$H62)*NtoN2O*kgtoGg,IF('Net zero activities &amp; levers'!$C$14="On",('Net zero Activity data'!BE13*EF!$H44*EF!$H62)*NtoN2O*kgtoGg,"ERROR"))</f>
        <v>1.6722767389990501E-2</v>
      </c>
      <c r="AM1107" s="93">
        <f>IF('Net zero activities &amp; levers'!$C$14="Off",('Activity data'!BF13*EF!$H44*EF!$H62)*NtoN2O*kgtoGg,IF('Net zero activities &amp; levers'!$C$14="On",('Net zero Activity data'!BF13*EF!$H44*EF!$H62)*NtoN2O*kgtoGg,"ERROR"))</f>
        <v>1.6775196463174172E-2</v>
      </c>
      <c r="AN1107" s="93">
        <f>IF('Net zero activities &amp; levers'!$C$14="Off",('Activity data'!BG13*EF!$H44*EF!$H62)*NtoN2O*kgtoGg,IF('Net zero activities &amp; levers'!$C$14="On",('Net zero Activity data'!BG13*EF!$H44*EF!$H62)*NtoN2O*kgtoGg,"ERROR"))</f>
        <v>1.6826241109997638E-2</v>
      </c>
      <c r="AO1107" s="93">
        <f>IF('Net zero activities &amp; levers'!$C$14="Off",('Activity data'!BH13*EF!$H44*EF!$H62)*NtoN2O*kgtoGg,IF('Net zero activities &amp; levers'!$C$14="On",('Net zero Activity data'!BH13*EF!$H44*EF!$H62)*NtoN2O*kgtoGg,"ERROR"))</f>
        <v>1.6875029537007157E-2</v>
      </c>
      <c r="AP1107" s="93">
        <f>IF('Net zero activities &amp; levers'!$C$14="Off",('Activity data'!BI13*EF!$H44*EF!$H62)*NtoN2O*kgtoGg,IF('Net zero activities &amp; levers'!$C$14="On",('Net zero Activity data'!BI13*EF!$H44*EF!$H62)*NtoN2O*kgtoGg,"ERROR"))</f>
        <v>1.6921581513240178E-2</v>
      </c>
      <c r="AQ1107" s="93">
        <f>IF('Net zero activities &amp; levers'!$C$14="Off",('Activity data'!BJ13*EF!$H44*EF!$H62)*NtoN2O*kgtoGg,IF('Net zero activities &amp; levers'!$C$14="On",('Net zero Activity data'!BJ13*EF!$H44*EF!$H62)*NtoN2O*kgtoGg,"ERROR"))</f>
        <v>1.6965851524050946E-2</v>
      </c>
      <c r="AR1107" s="93">
        <f>IF('Net zero activities &amp; levers'!$C$14="Off",('Activity data'!BK13*EF!$H44*EF!$H62)*NtoN2O*kgtoGg,IF('Net zero activities &amp; levers'!$C$14="On",('Net zero Activity data'!BK13*EF!$H44*EF!$H62)*NtoN2O*kgtoGg,"ERROR"))</f>
        <v>1.7007828281763254E-2</v>
      </c>
      <c r="AS1107" s="93">
        <f>IF('Net zero activities &amp; levers'!$C$14="Off",('Activity data'!BL13*EF!$H44*EF!$H62)*NtoN2O*kgtoGg,IF('Net zero activities &amp; levers'!$C$14="On",('Net zero Activity data'!BL13*EF!$H44*EF!$H62)*NtoN2O*kgtoGg,"ERROR"))</f>
        <v>1.7048107740674834E-2</v>
      </c>
      <c r="AT1107" s="93">
        <f>IF('Net zero activities &amp; levers'!$C$14="Off",('Activity data'!BM13*EF!$H44*EF!$H62)*NtoN2O*kgtoGg,IF('Net zero activities &amp; levers'!$C$14="On",('Net zero Activity data'!BM13*EF!$H44*EF!$H62)*NtoN2O*kgtoGg,"ERROR"))</f>
        <v>1.7082919504257801E-2</v>
      </c>
      <c r="AU1107" s="93">
        <f>IF('Net zero activities &amp; levers'!$C$14="Off",('Activity data'!BN13*EF!$H44*EF!$H62)*NtoN2O*kgtoGg,IF('Net zero activities &amp; levers'!$C$14="On",('Net zero Activity data'!BN13*EF!$H44*EF!$H62)*NtoN2O*kgtoGg,"ERROR"))</f>
        <v>1.711484677454183E-2</v>
      </c>
      <c r="AV1107" s="93">
        <f>IF('Net zero activities &amp; levers'!$C$14="Off",('Activity data'!BO13*EF!$H44*EF!$H62)*NtoN2O*kgtoGg,IF('Net zero activities &amp; levers'!$C$14="On",('Net zero Activity data'!BO13*EF!$H44*EF!$H62)*NtoN2O*kgtoGg,"ERROR"))</f>
        <v>1.7144381767875482E-2</v>
      </c>
      <c r="AW1107" s="93">
        <f>IF('Net zero activities &amp; levers'!$C$14="Off",('Activity data'!BP13*EF!$H44*EF!$H62)*NtoN2O*kgtoGg,IF('Net zero activities &amp; levers'!$C$14="On",('Net zero Activity data'!BP13*EF!$H44*EF!$H62)*NtoN2O*kgtoGg,"ERROR"))</f>
        <v>1.7171274019271092E-2</v>
      </c>
      <c r="AY1107" s="79"/>
    </row>
    <row r="1108" spans="1:51" x14ac:dyDescent="0.25">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0.11732381389682568</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0.11939281317295336</v>
      </c>
      <c r="T1108" s="93">
        <f>IF('Net zero activities &amp; levers'!$C$14="Off",('Activity data'!AM14*EF!$H45*EF!$H63)*NtoN2O*kgtoGg,IF('Net zero activities &amp; levers'!$C$14="On",('Net zero Activity data'!AM14*EF!$H45*EF!$H63)*NtoN2O*kgtoGg,"ERROR"))</f>
        <v>0.1202432435787722</v>
      </c>
      <c r="U1108" s="93">
        <f>IF('Net zero activities &amp; levers'!$C$14="Off",('Activity data'!AN14*EF!$H45*EF!$H63)*NtoN2O*kgtoGg,IF('Net zero activities &amp; levers'!$C$14="On",('Net zero Activity data'!AN14*EF!$H45*EF!$H63)*NtoN2O*kgtoGg,"ERROR"))</f>
        <v>0.12116414701594369</v>
      </c>
      <c r="V1108" s="93">
        <f>IF('Net zero activities &amp; levers'!$C$14="Off",('Activity data'!AO14*EF!$H45*EF!$H63)*NtoN2O*kgtoGg,IF('Net zero activities &amp; levers'!$C$14="On",('Net zero Activity data'!AO14*EF!$H45*EF!$H63)*NtoN2O*kgtoGg,"ERROR"))</f>
        <v>0.12211543840899508</v>
      </c>
      <c r="W1108" s="93">
        <f>IF('Net zero activities &amp; levers'!$C$14="Off",('Activity data'!AP14*EF!$H45*EF!$H63)*NtoN2O*kgtoGg,IF('Net zero activities &amp; levers'!$C$14="On",('Net zero Activity data'!AP14*EF!$H45*EF!$H63)*NtoN2O*kgtoGg,"ERROR"))</f>
        <v>0.12310621040321831</v>
      </c>
      <c r="X1108" s="93">
        <f>IF('Net zero activities &amp; levers'!$C$14="Off",('Activity data'!AQ14*EF!$H45*EF!$H63)*NtoN2O*kgtoGg,IF('Net zero activities &amp; levers'!$C$14="On",('Net zero Activity data'!AQ14*EF!$H45*EF!$H63)*NtoN2O*kgtoGg,"ERROR"))</f>
        <v>0.12413092504679578</v>
      </c>
      <c r="Y1108" s="93">
        <f>IF('Net zero activities &amp; levers'!$C$14="Off",('Activity data'!AR14*EF!$H45*EF!$H63)*NtoN2O*kgtoGg,IF('Net zero activities &amp; levers'!$C$14="On",('Net zero Activity data'!AR14*EF!$H45*EF!$H63)*NtoN2O*kgtoGg,"ERROR"))</f>
        <v>0.12507273800737775</v>
      </c>
      <c r="Z1108" s="93">
        <f>IF('Net zero activities &amp; levers'!$C$14="Off",('Activity data'!AS14*EF!$H45*EF!$H63)*NtoN2O*kgtoGg,IF('Net zero activities &amp; levers'!$C$14="On",('Net zero Activity data'!AS14*EF!$H45*EF!$H63)*NtoN2O*kgtoGg,"ERROR"))</f>
        <v>0.12593209284427923</v>
      </c>
      <c r="AA1108" s="93">
        <f>IF('Net zero activities &amp; levers'!$C$14="Off",('Activity data'!AT14*EF!$H45*EF!$H63)*NtoN2O*kgtoGg,IF('Net zero activities &amp; levers'!$C$14="On",('Net zero Activity data'!AT14*EF!$H45*EF!$H63)*NtoN2O*kgtoGg,"ERROR"))</f>
        <v>0.12670639995562441</v>
      </c>
      <c r="AB1108" s="93">
        <f>IF('Net zero activities &amp; levers'!$C$14="Off",('Activity data'!AU14*EF!$H45*EF!$H63)*NtoN2O*kgtoGg,IF('Net zero activities &amp; levers'!$C$14="On",('Net zero Activity data'!AU14*EF!$H45*EF!$H63)*NtoN2O*kgtoGg,"ERROR"))</f>
        <v>0.12740114107481371</v>
      </c>
      <c r="AC1108" s="93">
        <f>IF('Net zero activities &amp; levers'!$C$14="Off",('Activity data'!AV14*EF!$H45*EF!$H63)*NtoN2O*kgtoGg,IF('Net zero activities &amp; levers'!$C$14="On",('Net zero Activity data'!AV14*EF!$H45*EF!$H63)*NtoN2O*kgtoGg,"ERROR"))</f>
        <v>0.12799988752881153</v>
      </c>
      <c r="AD1108" s="93">
        <f>IF('Net zero activities &amp; levers'!$C$14="Off",('Activity data'!AW14*EF!$H45*EF!$H63)*NtoN2O*kgtoGg,IF('Net zero activities &amp; levers'!$C$14="On",('Net zero Activity data'!AW14*EF!$H45*EF!$H63)*NtoN2O*kgtoGg,"ERROR"))</f>
        <v>0.12858590096080583</v>
      </c>
      <c r="AE1108" s="93">
        <f>IF('Net zero activities &amp; levers'!$C$14="Off",('Activity data'!AX14*EF!$H45*EF!$H63)*NtoN2O*kgtoGg,IF('Net zero activities &amp; levers'!$C$14="On",('Net zero Activity data'!AX14*EF!$H45*EF!$H63)*NtoN2O*kgtoGg,"ERROR"))</f>
        <v>0.1291530077570256</v>
      </c>
      <c r="AF1108" s="93">
        <f>IF('Net zero activities &amp; levers'!$C$14="Off",('Activity data'!AY14*EF!$H45*EF!$H63)*NtoN2O*kgtoGg,IF('Net zero activities &amp; levers'!$C$14="On",('Net zero Activity data'!AY14*EF!$H45*EF!$H63)*NtoN2O*kgtoGg,"ERROR"))</f>
        <v>0.12970554917371394</v>
      </c>
      <c r="AG1108" s="93">
        <f>IF('Net zero activities &amp; levers'!$C$14="Off",('Activity data'!AZ14*EF!$H45*EF!$H63)*NtoN2O*kgtoGg,IF('Net zero activities &amp; levers'!$C$14="On",('Net zero Activity data'!AZ14*EF!$H45*EF!$H63)*NtoN2O*kgtoGg,"ERROR"))</f>
        <v>0.13023874080454845</v>
      </c>
      <c r="AH1108" s="93">
        <f>IF('Net zero activities &amp; levers'!$C$14="Off",('Activity data'!BA14*EF!$H45*EF!$H63)*NtoN2O*kgtoGg,IF('Net zero activities &amp; levers'!$C$14="On",('Net zero Activity data'!BA14*EF!$H45*EF!$H63)*NtoN2O*kgtoGg,"ERROR"))</f>
        <v>0.13073717246804978</v>
      </c>
      <c r="AI1108" s="93">
        <f>IF('Net zero activities &amp; levers'!$C$14="Off",('Activity data'!BB14*EF!$H45*EF!$H63)*NtoN2O*kgtoGg,IF('Net zero activities &amp; levers'!$C$14="On",('Net zero Activity data'!BB14*EF!$H45*EF!$H63)*NtoN2O*kgtoGg,"ERROR"))</f>
        <v>0.13121952852874641</v>
      </c>
      <c r="AJ1108" s="93">
        <f>IF('Net zero activities &amp; levers'!$C$14="Off",('Activity data'!BC14*EF!$H45*EF!$H63)*NtoN2O*kgtoGg,IF('Net zero activities &amp; levers'!$C$14="On",('Net zero Activity data'!BC14*EF!$H45*EF!$H63)*NtoN2O*kgtoGg,"ERROR"))</f>
        <v>0.13168871733190812</v>
      </c>
      <c r="AK1108" s="93">
        <f>IF('Net zero activities &amp; levers'!$C$14="Off",('Activity data'!BD14*EF!$H45*EF!$H63)*NtoN2O*kgtoGg,IF('Net zero activities &amp; levers'!$C$14="On",('Net zero Activity data'!BD14*EF!$H45*EF!$H63)*NtoN2O*kgtoGg,"ERROR"))</f>
        <v>0.13213973537589774</v>
      </c>
      <c r="AL1108" s="93">
        <f>IF('Net zero activities &amp; levers'!$C$14="Off",('Activity data'!BE14*EF!$H45*EF!$H63)*NtoN2O*kgtoGg,IF('Net zero activities &amp; levers'!$C$14="On",('Net zero Activity data'!BE14*EF!$H45*EF!$H63)*NtoN2O*kgtoGg,"ERROR"))</f>
        <v>0.13257620295330377</v>
      </c>
      <c r="AM1108" s="93">
        <f>IF('Net zero activities &amp; levers'!$C$14="Off",('Activity data'!BF14*EF!$H45*EF!$H63)*NtoN2O*kgtoGg,IF('Net zero activities &amp; levers'!$C$14="On",('Net zero Activity data'!BF14*EF!$H45*EF!$H63)*NtoN2O*kgtoGg,"ERROR"))</f>
        <v>0.13299185469831412</v>
      </c>
      <c r="AN1108" s="93">
        <f>IF('Net zero activities &amp; levers'!$C$14="Off",('Activity data'!BG14*EF!$H45*EF!$H63)*NtoN2O*kgtoGg,IF('Net zero activities &amp; levers'!$C$14="On",('Net zero Activity data'!BG14*EF!$H45*EF!$H63)*NtoN2O*kgtoGg,"ERROR"))</f>
        <v>0.13339653086818046</v>
      </c>
      <c r="AO1108" s="93">
        <f>IF('Net zero activities &amp; levers'!$C$14="Off",('Activity data'!BH14*EF!$H45*EF!$H63)*NtoN2O*kgtoGg,IF('Net zero activities &amp; levers'!$C$14="On",('Net zero Activity data'!BH14*EF!$H45*EF!$H63)*NtoN2O*kgtoGg,"ERROR"))</f>
        <v>0.13378331998329182</v>
      </c>
      <c r="AP1108" s="93">
        <f>IF('Net zero activities &amp; levers'!$C$14="Off",('Activity data'!BI14*EF!$H45*EF!$H63)*NtoN2O*kgtoGg,IF('Net zero activities &amp; levers'!$C$14="On",('Net zero Activity data'!BI14*EF!$H45*EF!$H63)*NtoN2O*kgtoGg,"ERROR"))</f>
        <v>0.13415237877033442</v>
      </c>
      <c r="AQ1108" s="93">
        <f>IF('Net zero activities &amp; levers'!$C$14="Off",('Activity data'!BJ14*EF!$H45*EF!$H63)*NtoN2O*kgtoGg,IF('Net zero activities &amp; levers'!$C$14="On",('Net zero Activity data'!BJ14*EF!$H45*EF!$H63)*NtoN2O*kgtoGg,"ERROR"))</f>
        <v>0.13450334639435979</v>
      </c>
      <c r="AR1108" s="93">
        <f>IF('Net zero activities &amp; levers'!$C$14="Off",('Activity data'!BK14*EF!$H45*EF!$H63)*NtoN2O*kgtoGg,IF('Net zero activities &amp; levers'!$C$14="On",('Net zero Activity data'!BK14*EF!$H45*EF!$H63)*NtoN2O*kgtoGg,"ERROR"))</f>
        <v>0.13483613336795122</v>
      </c>
      <c r="AS1108" s="93">
        <f>IF('Net zero activities &amp; levers'!$C$14="Off",('Activity data'!BL14*EF!$H45*EF!$H63)*NtoN2O*kgtoGg,IF('Net zero activities &amp; levers'!$C$14="On",('Net zero Activity data'!BL14*EF!$H45*EF!$H63)*NtoN2O*kgtoGg,"ERROR"))</f>
        <v>0.13515546434918027</v>
      </c>
      <c r="AT1108" s="93">
        <f>IF('Net zero activities &amp; levers'!$C$14="Off",('Activity data'!BM14*EF!$H45*EF!$H63)*NtoN2O*kgtoGg,IF('Net zero activities &amp; levers'!$C$14="On",('Net zero Activity data'!BM14*EF!$H45*EF!$H63)*NtoN2O*kgtoGg,"ERROR"))</f>
        <v>0.13543144806206145</v>
      </c>
      <c r="AU1108" s="93">
        <f>IF('Net zero activities &amp; levers'!$C$14="Off",('Activity data'!BN14*EF!$H45*EF!$H63)*NtoN2O*kgtoGg,IF('Net zero activities &amp; levers'!$C$14="On",('Net zero Activity data'!BN14*EF!$H45*EF!$H63)*NtoN2O*kgtoGg,"ERROR"))</f>
        <v>0.13568456383926555</v>
      </c>
      <c r="AV1108" s="93">
        <f>IF('Net zero activities &amp; levers'!$C$14="Off",('Activity data'!BO14*EF!$H45*EF!$H63)*NtoN2O*kgtoGg,IF('Net zero activities &amp; levers'!$C$14="On",('Net zero Activity data'!BO14*EF!$H45*EF!$H63)*NtoN2O*kgtoGg,"ERROR"))</f>
        <v>0.13591871391617028</v>
      </c>
      <c r="AW1108" s="93">
        <f>IF('Net zero activities &amp; levers'!$C$14="Off",('Activity data'!BP14*EF!$H45*EF!$H63)*NtoN2O*kgtoGg,IF('Net zero activities &amp; levers'!$C$14="On",('Net zero Activity data'!BP14*EF!$H45*EF!$H63)*NtoN2O*kgtoGg,"ERROR"))</f>
        <v>0.13613191263476454</v>
      </c>
      <c r="AY1108" s="79"/>
    </row>
    <row r="1109" spans="1:51" x14ac:dyDescent="0.25">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5">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5">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9.6937181363551492E-2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8.0131492579011976E-2</v>
      </c>
      <c r="T1111" s="93">
        <f>IF('Net zero activities &amp; levers'!$C$14="Off",('Activity data'!AM17*EF!$H48*EF!$H66)*NtoN2O*kgtoGg,IF('Net zero activities &amp; levers'!$C$14="On",('Net zero Activity data'!AM17*EF!$H48*EF!$H66)*NtoN2O*kgtoGg,"ERROR"))</f>
        <v>8.1320176749873491E-2</v>
      </c>
      <c r="U1111" s="93">
        <f>IF('Net zero activities &amp; levers'!$C$14="Off",('Activity data'!AN17*EF!$H48*EF!$H66)*NtoN2O*kgtoGg,IF('Net zero activities &amp; levers'!$C$14="On",('Net zero Activity data'!AN17*EF!$H48*EF!$H66)*NtoN2O*kgtoGg,"ERROR"))</f>
        <v>8.1755769683812693E-2</v>
      </c>
      <c r="V1111" s="93">
        <f>IF('Net zero activities &amp; levers'!$C$14="Off",('Activity data'!AO17*EF!$H48*EF!$H66)*NtoN2O*kgtoGg,IF('Net zero activities &amp; levers'!$C$14="On",('Net zero Activity data'!AO17*EF!$H48*EF!$H66)*NtoN2O*kgtoGg,"ERROR"))</f>
        <v>8.1947417915130535E-2</v>
      </c>
      <c r="W1111" s="93">
        <f>IF('Net zero activities &amp; levers'!$C$14="Off",('Activity data'!AP17*EF!$H48*EF!$H66)*NtoN2O*kgtoGg,IF('Net zero activities &amp; levers'!$C$14="On",('Net zero Activity data'!AP17*EF!$H48*EF!$H66)*NtoN2O*kgtoGg,"ERROR"))</f>
        <v>8.2290673772656878E-2</v>
      </c>
      <c r="X1111" s="93">
        <f>IF('Net zero activities &amp; levers'!$C$14="Off",('Activity data'!AQ17*EF!$H48*EF!$H66)*NtoN2O*kgtoGg,IF('Net zero activities &amp; levers'!$C$14="On",('Net zero Activity data'!AQ17*EF!$H48*EF!$H66)*NtoN2O*kgtoGg,"ERROR"))</f>
        <v>8.2464156515144993E-2</v>
      </c>
      <c r="Y1111" s="93">
        <f>IF('Net zero activities &amp; levers'!$C$14="Off",('Activity data'!AR17*EF!$H48*EF!$H66)*NtoN2O*kgtoGg,IF('Net zero activities &amp; levers'!$C$14="On",('Net zero Activity data'!AR17*EF!$H48*EF!$H66)*NtoN2O*kgtoGg,"ERROR"))</f>
        <v>8.2329714897169684E-2</v>
      </c>
      <c r="Z1111" s="93">
        <f>IF('Net zero activities &amp; levers'!$C$14="Off",('Activity data'!AS17*EF!$H48*EF!$H66)*NtoN2O*kgtoGg,IF('Net zero activities &amp; levers'!$C$14="On",('Net zero Activity data'!AS17*EF!$H48*EF!$H66)*NtoN2O*kgtoGg,"ERROR"))</f>
        <v>8.2194256790838402E-2</v>
      </c>
      <c r="AA1111" s="93">
        <f>IF('Net zero activities &amp; levers'!$C$14="Off",('Activity data'!AT17*EF!$H48*EF!$H66)*NtoN2O*kgtoGg,IF('Net zero activities &amp; levers'!$C$14="On",('Net zero Activity data'!AT17*EF!$H48*EF!$H66)*NtoN2O*kgtoGg,"ERROR"))</f>
        <v>8.2115355994907518E-2</v>
      </c>
      <c r="AB1111" s="93">
        <f>IF('Net zero activities &amp; levers'!$C$14="Off",('Activity data'!AU17*EF!$H48*EF!$H66)*NtoN2O*kgtoGg,IF('Net zero activities &amp; levers'!$C$14="On",('Net zero Activity data'!AU17*EF!$H48*EF!$H66)*NtoN2O*kgtoGg,"ERROR"))</f>
        <v>8.2690027423312107E-2</v>
      </c>
      <c r="AC1111" s="93">
        <f>IF('Net zero activities &amp; levers'!$C$14="Off",('Activity data'!AV17*EF!$H48*EF!$H66)*NtoN2O*kgtoGg,IF('Net zero activities &amp; levers'!$C$14="On",('Net zero Activity data'!AV17*EF!$H48*EF!$H66)*NtoN2O*kgtoGg,"ERROR"))</f>
        <v>8.296009212239043E-2</v>
      </c>
      <c r="AD1111" s="93">
        <f>IF('Net zero activities &amp; levers'!$C$14="Off",('Activity data'!AW17*EF!$H48*EF!$H66)*NtoN2O*kgtoGg,IF('Net zero activities &amp; levers'!$C$14="On",('Net zero Activity data'!AW17*EF!$H48*EF!$H66)*NtoN2O*kgtoGg,"ERROR"))</f>
        <v>8.3648081672890048E-2</v>
      </c>
      <c r="AE1111" s="93">
        <f>IF('Net zero activities &amp; levers'!$C$14="Off",('Activity data'!AX17*EF!$H48*EF!$H66)*NtoN2O*kgtoGg,IF('Net zero activities &amp; levers'!$C$14="On",('Net zero Activity data'!AX17*EF!$H48*EF!$H66)*NtoN2O*kgtoGg,"ERROR"))</f>
        <v>8.441591669226077E-2</v>
      </c>
      <c r="AF1111" s="93">
        <f>IF('Net zero activities &amp; levers'!$C$14="Off",('Activity data'!AY17*EF!$H48*EF!$H66)*NtoN2O*kgtoGg,IF('Net zero activities &amp; levers'!$C$14="On",('Net zero Activity data'!AY17*EF!$H48*EF!$H66)*NtoN2O*kgtoGg,"ERROR"))</f>
        <v>8.5631430031798308E-2</v>
      </c>
      <c r="AG1111" s="93">
        <f>IF('Net zero activities &amp; levers'!$C$14="Off",('Activity data'!AZ17*EF!$H48*EF!$H66)*NtoN2O*kgtoGg,IF('Net zero activities &amp; levers'!$C$14="On",('Net zero Activity data'!AZ17*EF!$H48*EF!$H66)*NtoN2O*kgtoGg,"ERROR"))</f>
        <v>8.7044176273065529E-2</v>
      </c>
      <c r="AH1111" s="93">
        <f>IF('Net zero activities &amp; levers'!$C$14="Off",('Activity data'!BA17*EF!$H48*EF!$H66)*NtoN2O*kgtoGg,IF('Net zero activities &amp; levers'!$C$14="On",('Net zero Activity data'!BA17*EF!$H48*EF!$H66)*NtoN2O*kgtoGg,"ERROR"))</f>
        <v>8.7729449451354205E-2</v>
      </c>
      <c r="AI1111" s="93">
        <f>IF('Net zero activities &amp; levers'!$C$14="Off",('Activity data'!BB17*EF!$H48*EF!$H66)*NtoN2O*kgtoGg,IF('Net zero activities &amp; levers'!$C$14="On",('Net zero Activity data'!BB17*EF!$H48*EF!$H66)*NtoN2O*kgtoGg,"ERROR"))</f>
        <v>8.8388337904653738E-2</v>
      </c>
      <c r="AJ1111" s="93">
        <f>IF('Net zero activities &amp; levers'!$C$14="Off",('Activity data'!BC17*EF!$H48*EF!$H66)*NtoN2O*kgtoGg,IF('Net zero activities &amp; levers'!$C$14="On",('Net zero Activity data'!BC17*EF!$H48*EF!$H66)*NtoN2O*kgtoGg,"ERROR"))</f>
        <v>8.9261287415006552E-2</v>
      </c>
      <c r="AK1111" s="93">
        <f>IF('Net zero activities &amp; levers'!$C$14="Off",('Activity data'!BD17*EF!$H48*EF!$H66)*NtoN2O*kgtoGg,IF('Net zero activities &amp; levers'!$C$14="On",('Net zero Activity data'!BD17*EF!$H48*EF!$H66)*NtoN2O*kgtoGg,"ERROR"))</f>
        <v>9.0084596913497461E-2</v>
      </c>
      <c r="AL1111" s="93">
        <f>IF('Net zero activities &amp; levers'!$C$14="Off",('Activity data'!BE17*EF!$H48*EF!$H66)*NtoN2O*kgtoGg,IF('Net zero activities &amp; levers'!$C$14="On",('Net zero Activity data'!BE17*EF!$H48*EF!$H66)*NtoN2O*kgtoGg,"ERROR"))</f>
        <v>9.113081957033374E-2</v>
      </c>
      <c r="AM1111" s="93">
        <f>IF('Net zero activities &amp; levers'!$C$14="Off",('Activity data'!BF17*EF!$H48*EF!$H66)*NtoN2O*kgtoGg,IF('Net zero activities &amp; levers'!$C$14="On",('Net zero Activity data'!BF17*EF!$H48*EF!$H66)*NtoN2O*kgtoGg,"ERROR"))</f>
        <v>9.2061153664707532E-2</v>
      </c>
      <c r="AN1111" s="93">
        <f>IF('Net zero activities &amp; levers'!$C$14="Off",('Activity data'!BG17*EF!$H48*EF!$H66)*NtoN2O*kgtoGg,IF('Net zero activities &amp; levers'!$C$14="On",('Net zero Activity data'!BG17*EF!$H48*EF!$H66)*NtoN2O*kgtoGg,"ERROR"))</f>
        <v>9.3353826186487521E-2</v>
      </c>
      <c r="AO1111" s="93">
        <f>IF('Net zero activities &amp; levers'!$C$14="Off",('Activity data'!BH17*EF!$H48*EF!$H66)*NtoN2O*kgtoGg,IF('Net zero activities &amp; levers'!$C$14="On",('Net zero Activity data'!BH17*EF!$H48*EF!$H66)*NtoN2O*kgtoGg,"ERROR"))</f>
        <v>9.4629182446879845E-2</v>
      </c>
      <c r="AP1111" s="93">
        <f>IF('Net zero activities &amp; levers'!$C$14="Off",('Activity data'!BI17*EF!$H48*EF!$H66)*NtoN2O*kgtoGg,IF('Net zero activities &amp; levers'!$C$14="On",('Net zero Activity data'!BI17*EF!$H48*EF!$H66)*NtoN2O*kgtoGg,"ERROR"))</f>
        <v>9.5933528572989299E-2</v>
      </c>
      <c r="AQ1111" s="93">
        <f>IF('Net zero activities &amp; levers'!$C$14="Off",('Activity data'!BJ17*EF!$H48*EF!$H66)*NtoN2O*kgtoGg,IF('Net zero activities &amp; levers'!$C$14="On",('Net zero Activity data'!BJ17*EF!$H48*EF!$H66)*NtoN2O*kgtoGg,"ERROR"))</f>
        <v>9.7279241540805181E-2</v>
      </c>
      <c r="AR1111" s="93">
        <f>IF('Net zero activities &amp; levers'!$C$14="Off",('Activity data'!BK17*EF!$H48*EF!$H66)*NtoN2O*kgtoGg,IF('Net zero activities &amp; levers'!$C$14="On",('Net zero Activity data'!BK17*EF!$H48*EF!$H66)*NtoN2O*kgtoGg,"ERROR"))</f>
        <v>9.8691383532743496E-2</v>
      </c>
      <c r="AS1111" s="93">
        <f>IF('Net zero activities &amp; levers'!$C$14="Off",('Activity data'!BL17*EF!$H48*EF!$H66)*NtoN2O*kgtoGg,IF('Net zero activities &amp; levers'!$C$14="On",('Net zero Activity data'!BL17*EF!$H48*EF!$H66)*NtoN2O*kgtoGg,"ERROR"))</f>
        <v>0.10030777547351701</v>
      </c>
      <c r="AT1111" s="93">
        <f>IF('Net zero activities &amp; levers'!$C$14="Off",('Activity data'!BM17*EF!$H48*EF!$H66)*NtoN2O*kgtoGg,IF('Net zero activities &amp; levers'!$C$14="On",('Net zero Activity data'!BM17*EF!$H48*EF!$H66)*NtoN2O*kgtoGg,"ERROR"))</f>
        <v>0.10050923080261732</v>
      </c>
      <c r="AU1111" s="93">
        <f>IF('Net zero activities &amp; levers'!$C$14="Off",('Activity data'!BN17*EF!$H48*EF!$H66)*NtoN2O*kgtoGg,IF('Net zero activities &amp; levers'!$C$14="On",('Net zero Activity data'!BN17*EF!$H48*EF!$H66)*NtoN2O*kgtoGg,"ERROR"))</f>
        <v>0.10048374921216208</v>
      </c>
      <c r="AV1111" s="93">
        <f>IF('Net zero activities &amp; levers'!$C$14="Off",('Activity data'!BO17*EF!$H48*EF!$H66)*NtoN2O*kgtoGg,IF('Net zero activities &amp; levers'!$C$14="On",('Net zero Activity data'!BO17*EF!$H48*EF!$H66)*NtoN2O*kgtoGg,"ERROR"))</f>
        <v>0.10047210309477214</v>
      </c>
      <c r="AW1111" s="93">
        <f>IF('Net zero activities &amp; levers'!$C$14="Off",('Activity data'!BP17*EF!$H48*EF!$H66)*NtoN2O*kgtoGg,IF('Net zero activities &amp; levers'!$C$14="On",('Net zero Activity data'!BP17*EF!$H48*EF!$H66)*NtoN2O*kgtoGg,"ERROR"))</f>
        <v>0.10039130543656628</v>
      </c>
      <c r="AY1111" s="79"/>
    </row>
    <row r="1112" spans="1:51" x14ac:dyDescent="0.25">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3.7923788015899955E-2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3.1349062302184247E-2</v>
      </c>
      <c r="T1112" s="93">
        <f>IF('Net zero activities &amp; levers'!$C$14="Off",('Activity data'!AM18*EF!$H49*EF!$H67)*NtoN2O*kgtoGg,IF('Net zero activities &amp; levers'!$C$14="On",('Net zero Activity data'!AM18*EF!$H49*EF!$H67)*NtoN2O*kgtoGg,"ERROR"))</f>
        <v>3.1814099616860686E-2</v>
      </c>
      <c r="U1112" s="93">
        <f>IF('Net zero activities &amp; levers'!$C$14="Off",('Activity data'!AN18*EF!$H49*EF!$H67)*NtoN2O*kgtoGg,IF('Net zero activities &amp; levers'!$C$14="On",('Net zero Activity data'!AN18*EF!$H49*EF!$H67)*NtoN2O*kgtoGg,"ERROR"))</f>
        <v>3.1984512391975112E-2</v>
      </c>
      <c r="V1112" s="93">
        <f>IF('Net zero activities &amp; levers'!$C$14="Off",('Activity data'!AO18*EF!$H49*EF!$H67)*NtoN2O*kgtoGg,IF('Net zero activities &amp; levers'!$C$14="On",('Net zero Activity data'!AO18*EF!$H49*EF!$H67)*NtoN2O*kgtoGg,"ERROR"))</f>
        <v>3.2059489060327608E-2</v>
      </c>
      <c r="W1112" s="93">
        <f>IF('Net zero activities &amp; levers'!$C$14="Off",('Activity data'!AP18*EF!$H49*EF!$H67)*NtoN2O*kgtoGg,IF('Net zero activities &amp; levers'!$C$14="On",('Net zero Activity data'!AP18*EF!$H49*EF!$H67)*NtoN2O*kgtoGg,"ERROR"))</f>
        <v>3.2193777701620192E-2</v>
      </c>
      <c r="X1112" s="93">
        <f>IF('Net zero activities &amp; levers'!$C$14="Off",('Activity data'!AQ18*EF!$H49*EF!$H67)*NtoN2O*kgtoGg,IF('Net zero activities &amp; levers'!$C$14="On",('Net zero Activity data'!AQ18*EF!$H49*EF!$H67)*NtoN2O*kgtoGg,"ERROR"))</f>
        <v>3.2261647662949706E-2</v>
      </c>
      <c r="Y1112" s="93">
        <f>IF('Net zero activities &amp; levers'!$C$14="Off",('Activity data'!AR18*EF!$H49*EF!$H67)*NtoN2O*kgtoGg,IF('Net zero activities &amp; levers'!$C$14="On",('Net zero Activity data'!AR18*EF!$H49*EF!$H67)*NtoN2O*kgtoGg,"ERROR"))</f>
        <v>3.2209051379986933E-2</v>
      </c>
      <c r="Z1112" s="93">
        <f>IF('Net zero activities &amp; levers'!$C$14="Off",('Activity data'!AS18*EF!$H49*EF!$H67)*NtoN2O*kgtoGg,IF('Net zero activities &amp; levers'!$C$14="On",('Net zero Activity data'!AS18*EF!$H49*EF!$H67)*NtoN2O*kgtoGg,"ERROR"))</f>
        <v>3.2156057426198696E-2</v>
      </c>
      <c r="AA1112" s="93">
        <f>IF('Net zero activities &amp; levers'!$C$14="Off",('Activity data'!AT18*EF!$H49*EF!$H67)*NtoN2O*kgtoGg,IF('Net zero activities &amp; levers'!$C$14="On",('Net zero Activity data'!AT18*EF!$H49*EF!$H67)*NtoN2O*kgtoGg,"ERROR"))</f>
        <v>3.2125189837342923E-2</v>
      </c>
      <c r="AB1112" s="93">
        <f>IF('Net zero activities &amp; levers'!$C$14="Off",('Activity data'!AU18*EF!$H49*EF!$H67)*NtoN2O*kgtoGg,IF('Net zero activities &amp; levers'!$C$14="On",('Net zero Activity data'!AU18*EF!$H49*EF!$H67)*NtoN2O*kgtoGg,"ERROR"))</f>
        <v>3.2350012935384892E-2</v>
      </c>
      <c r="AC1112" s="93">
        <f>IF('Net zero activities &amp; levers'!$C$14="Off",('Activity data'!AV18*EF!$H49*EF!$H67)*NtoN2O*kgtoGg,IF('Net zero activities &amp; levers'!$C$14="On",('Net zero Activity data'!AV18*EF!$H49*EF!$H67)*NtoN2O*kgtoGg,"ERROR"))</f>
        <v>3.2455667713606806E-2</v>
      </c>
      <c r="AD1112" s="93">
        <f>IF('Net zero activities &amp; levers'!$C$14="Off",('Activity data'!AW18*EF!$H49*EF!$H67)*NtoN2O*kgtoGg,IF('Net zero activities &amp; levers'!$C$14="On",('Net zero Activity data'!AW18*EF!$H49*EF!$H67)*NtoN2O*kgtoGg,"ERROR"))</f>
        <v>3.2724823155340255E-2</v>
      </c>
      <c r="AE1112" s="93">
        <f>IF('Net zero activities &amp; levers'!$C$14="Off",('Activity data'!AX18*EF!$H49*EF!$H67)*NtoN2O*kgtoGg,IF('Net zero activities &amp; levers'!$C$14="On",('Net zero Activity data'!AX18*EF!$H49*EF!$H67)*NtoN2O*kgtoGg,"ERROR"))</f>
        <v>3.302521576111029E-2</v>
      </c>
      <c r="AF1112" s="93">
        <f>IF('Net zero activities &amp; levers'!$C$14="Off",('Activity data'!AY18*EF!$H49*EF!$H67)*NtoN2O*kgtoGg,IF('Net zero activities &amp; levers'!$C$14="On",('Net zero Activity data'!AY18*EF!$H49*EF!$H67)*NtoN2O*kgtoGg,"ERROR"))</f>
        <v>3.3500749189777246E-2</v>
      </c>
      <c r="AG1112" s="93">
        <f>IF('Net zero activities &amp; levers'!$C$14="Off",('Activity data'!AZ18*EF!$H49*EF!$H67)*NtoN2O*kgtoGg,IF('Net zero activities &amp; levers'!$C$14="On",('Net zero Activity data'!AZ18*EF!$H49*EF!$H67)*NtoN2O*kgtoGg,"ERROR"))</f>
        <v>3.4053444122933429E-2</v>
      </c>
      <c r="AH1112" s="93">
        <f>IF('Net zero activities &amp; levers'!$C$14="Off",('Activity data'!BA18*EF!$H49*EF!$H67)*NtoN2O*kgtoGg,IF('Net zero activities &amp; levers'!$C$14="On",('Net zero Activity data'!BA18*EF!$H49*EF!$H67)*NtoN2O*kgtoGg,"ERROR"))</f>
        <v>3.4321536864860155E-2</v>
      </c>
      <c r="AI1112" s="93">
        <f>IF('Net zero activities &amp; levers'!$C$14="Off",('Activity data'!BB18*EF!$H49*EF!$H67)*NtoN2O*kgtoGg,IF('Net zero activities &amp; levers'!$C$14="On",('Net zero Activity data'!BB18*EF!$H49*EF!$H67)*NtoN2O*kgtoGg,"ERROR"))</f>
        <v>3.457930736816521E-2</v>
      </c>
      <c r="AJ1112" s="93">
        <f>IF('Net zero activities &amp; levers'!$C$14="Off",('Activity data'!BC18*EF!$H49*EF!$H67)*NtoN2O*kgtoGg,IF('Net zero activities &amp; levers'!$C$14="On",('Net zero Activity data'!BC18*EF!$H49*EF!$H67)*NtoN2O*kgtoGg,"ERROR"))</f>
        <v>3.4920822891038157E-2</v>
      </c>
      <c r="AK1112" s="93">
        <f>IF('Net zero activities &amp; levers'!$C$14="Off",('Activity data'!BD18*EF!$H49*EF!$H67)*NtoN2O*kgtoGg,IF('Net zero activities &amp; levers'!$C$14="On",('Net zero Activity data'!BD18*EF!$H49*EF!$H67)*NtoN2O*kgtoGg,"ERROR"))</f>
        <v>3.5242918236219972E-2</v>
      </c>
      <c r="AL1112" s="93">
        <f>IF('Net zero activities &amp; levers'!$C$14="Off",('Activity data'!BE18*EF!$H49*EF!$H67)*NtoN2O*kgtoGg,IF('Net zero activities &amp; levers'!$C$14="On",('Net zero Activity data'!BE18*EF!$H49*EF!$H67)*NtoN2O*kgtoGg,"ERROR"))</f>
        <v>3.565222172222178E-2</v>
      </c>
      <c r="AM1112" s="93">
        <f>IF('Net zero activities &amp; levers'!$C$14="Off",('Activity data'!BF18*EF!$H49*EF!$H67)*NtoN2O*kgtoGg,IF('Net zero activities &amp; levers'!$C$14="On",('Net zero Activity data'!BF18*EF!$H49*EF!$H67)*NtoN2O*kgtoGg,"ERROR"))</f>
        <v>3.6016187256217198E-2</v>
      </c>
      <c r="AN1112" s="93">
        <f>IF('Net zero activities &amp; levers'!$C$14="Off",('Activity data'!BG18*EF!$H49*EF!$H67)*NtoN2O*kgtoGg,IF('Net zero activities &amp; levers'!$C$14="On",('Net zero Activity data'!BG18*EF!$H49*EF!$H67)*NtoN2O*kgtoGg,"ERROR"))</f>
        <v>3.6521906919202943E-2</v>
      </c>
      <c r="AO1112" s="93">
        <f>IF('Net zero activities &amp; levers'!$C$14="Off",('Activity data'!BH18*EF!$H49*EF!$H67)*NtoN2O*kgtoGg,IF('Net zero activities &amp; levers'!$C$14="On",('Net zero Activity data'!BH18*EF!$H49*EF!$H67)*NtoN2O*kgtoGg,"ERROR"))</f>
        <v>3.7020852110135179E-2</v>
      </c>
      <c r="AP1112" s="93">
        <f>IF('Net zero activities &amp; levers'!$C$14="Off",('Activity data'!BI18*EF!$H49*EF!$H67)*NtoN2O*kgtoGg,IF('Net zero activities &amp; levers'!$C$14="On",('Net zero Activity data'!BI18*EF!$H49*EF!$H67)*NtoN2O*kgtoGg,"ERROR"))</f>
        <v>3.7531138723487602E-2</v>
      </c>
      <c r="AQ1112" s="93">
        <f>IF('Net zero activities &amp; levers'!$C$14="Off",('Activity data'!BJ18*EF!$H49*EF!$H67)*NtoN2O*kgtoGg,IF('Net zero activities &amp; levers'!$C$14="On",('Net zero Activity data'!BJ18*EF!$H49*EF!$H67)*NtoN2O*kgtoGg,"ERROR"))</f>
        <v>3.8057608882861187E-2</v>
      </c>
      <c r="AR1112" s="93">
        <f>IF('Net zero activities &amp; levers'!$C$14="Off",('Activity data'!BK18*EF!$H49*EF!$H67)*NtoN2O*kgtoGg,IF('Net zero activities &amp; levers'!$C$14="On",('Net zero Activity data'!BK18*EF!$H49*EF!$H67)*NtoN2O*kgtoGg,"ERROR"))</f>
        <v>3.86100674214458E-2</v>
      </c>
      <c r="AS1112" s="93">
        <f>IF('Net zero activities &amp; levers'!$C$14="Off",('Activity data'!BL18*EF!$H49*EF!$H67)*NtoN2O*kgtoGg,IF('Net zero activities &amp; levers'!$C$14="On",('Net zero Activity data'!BL18*EF!$H49*EF!$H67)*NtoN2O*kgtoGg,"ERROR"))</f>
        <v>3.9242432675419991E-2</v>
      </c>
      <c r="AT1112" s="93">
        <f>IF('Net zero activities &amp; levers'!$C$14="Off",('Activity data'!BM18*EF!$H49*EF!$H67)*NtoN2O*kgtoGg,IF('Net zero activities &amp; levers'!$C$14="On",('Net zero Activity data'!BM18*EF!$H49*EF!$H67)*NtoN2O*kgtoGg,"ERROR"))</f>
        <v>3.9321246078987203E-2</v>
      </c>
      <c r="AU1112" s="93">
        <f>IF('Net zero activities &amp; levers'!$C$14="Off",('Activity data'!BN18*EF!$H49*EF!$H67)*NtoN2O*kgtoGg,IF('Net zero activities &amp; levers'!$C$14="On",('Net zero Activity data'!BN18*EF!$H49*EF!$H67)*NtoN2O*kgtoGg,"ERROR"))</f>
        <v>3.9311277164880767E-2</v>
      </c>
      <c r="AV1112" s="93">
        <f>IF('Net zero activities &amp; levers'!$C$14="Off",('Activity data'!BO18*EF!$H49*EF!$H67)*NtoN2O*kgtoGg,IF('Net zero activities &amp; levers'!$C$14="On",('Net zero Activity data'!BO18*EF!$H49*EF!$H67)*NtoN2O*kgtoGg,"ERROR"))</f>
        <v>3.9306720967961367E-2</v>
      </c>
      <c r="AW1112" s="93">
        <f>IF('Net zero activities &amp; levers'!$C$14="Off",('Activity data'!BP18*EF!$H49*EF!$H67)*NtoN2O*kgtoGg,IF('Net zero activities &amp; levers'!$C$14="On",('Net zero Activity data'!BP18*EF!$H49*EF!$H67)*NtoN2O*kgtoGg,"ERROR"))</f>
        <v>3.9275111288178247E-2</v>
      </c>
      <c r="AY1112" s="79"/>
    </row>
    <row r="1113" spans="1:51" x14ac:dyDescent="0.25">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0.33450793008613727</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0.3513244326937256</v>
      </c>
      <c r="T1113" s="93">
        <f>IF('Net zero activities &amp; levers'!$C$14="Off",('Activity data'!AM19*EF!$H50*EF!$H68)*NtoN2O*kgtoGg,IF('Net zero activities &amp; levers'!$C$14="On",('Net zero Activity data'!AM19*EF!$H50*EF!$H68)*NtoN2O*kgtoGg,"ERROR"))</f>
        <v>0.36129485217399038</v>
      </c>
      <c r="U1113" s="93">
        <f>IF('Net zero activities &amp; levers'!$C$14="Off",('Activity data'!AN19*EF!$H50*EF!$H68)*NtoN2O*kgtoGg,IF('Net zero activities &amp; levers'!$C$14="On",('Net zero Activity data'!AN19*EF!$H50*EF!$H68)*NtoN2O*kgtoGg,"ERROR"))</f>
        <v>0.36971919193734865</v>
      </c>
      <c r="V1113" s="93">
        <f>IF('Net zero activities &amp; levers'!$C$14="Off",('Activity data'!AO19*EF!$H50*EF!$H68)*NtoN2O*kgtoGg,IF('Net zero activities &amp; levers'!$C$14="On",('Net zero Activity data'!AO19*EF!$H50*EF!$H68)*NtoN2O*kgtoGg,"ERROR"))</f>
        <v>0.37765549017976352</v>
      </c>
      <c r="W1113" s="93">
        <f>IF('Net zero activities &amp; levers'!$C$14="Off",('Activity data'!AP19*EF!$H50*EF!$H68)*NtoN2O*kgtoGg,IF('Net zero activities &amp; levers'!$C$14="On",('Net zero Activity data'!AP19*EF!$H50*EF!$H68)*NtoN2O*kgtoGg,"ERROR"))</f>
        <v>0.38606521724231002</v>
      </c>
      <c r="X1113" s="93">
        <f>IF('Net zero activities &amp; levers'!$C$14="Off",('Activity data'!AQ19*EF!$H50*EF!$H68)*NtoN2O*kgtoGg,IF('Net zero activities &amp; levers'!$C$14="On",('Net zero Activity data'!AQ19*EF!$H50*EF!$H68)*NtoN2O*kgtoGg,"ERROR"))</f>
        <v>0.39415739256933385</v>
      </c>
      <c r="Y1113" s="93">
        <f>IF('Net zero activities &amp; levers'!$C$14="Off",('Activity data'!AR19*EF!$H50*EF!$H68)*NtoN2O*kgtoGg,IF('Net zero activities &amp; levers'!$C$14="On",('Net zero Activity data'!AR19*EF!$H50*EF!$H68)*NtoN2O*kgtoGg,"ERROR"))</f>
        <v>0.40136222552476242</v>
      </c>
      <c r="Z1113" s="93">
        <f>IF('Net zero activities &amp; levers'!$C$14="Off",('Activity data'!AS19*EF!$H50*EF!$H68)*NtoN2O*kgtoGg,IF('Net zero activities &amp; levers'!$C$14="On",('Net zero Activity data'!AS19*EF!$H50*EF!$H68)*NtoN2O*kgtoGg,"ERROR"))</f>
        <v>0.4084411828633559</v>
      </c>
      <c r="AA1113" s="93">
        <f>IF('Net zero activities &amp; levers'!$C$14="Off",('Activity data'!AT19*EF!$H50*EF!$H68)*NtoN2O*kgtoGg,IF('Net zero activities &amp; levers'!$C$14="On",('Net zero Activity data'!AT19*EF!$H50*EF!$H68)*NtoN2O*kgtoGg,"ERROR"))</f>
        <v>0.41554585769628438</v>
      </c>
      <c r="AB1113" s="93">
        <f>IF('Net zero activities &amp; levers'!$C$14="Off",('Activity data'!AU19*EF!$H50*EF!$H68)*NtoN2O*kgtoGg,IF('Net zero activities &amp; levers'!$C$14="On",('Net zero Activity data'!AU19*EF!$H50*EF!$H68)*NtoN2O*kgtoGg,"ERROR"))</f>
        <v>0.42433720571729061</v>
      </c>
      <c r="AC1113" s="93">
        <f>IF('Net zero activities &amp; levers'!$C$14="Off",('Activity data'!AV19*EF!$H50*EF!$H68)*NtoN2O*kgtoGg,IF('Net zero activities &amp; levers'!$C$14="On",('Net zero Activity data'!AV19*EF!$H50*EF!$H68)*NtoN2O*kgtoGg,"ERROR"))</f>
        <v>0.43221026242499966</v>
      </c>
      <c r="AD1113" s="93">
        <f>IF('Net zero activities &amp; levers'!$C$14="Off",('Activity data'!AW19*EF!$H50*EF!$H68)*NtoN2O*kgtoGg,IF('Net zero activities &amp; levers'!$C$14="On",('Net zero Activity data'!AW19*EF!$H50*EF!$H68)*NtoN2O*kgtoGg,"ERROR"))</f>
        <v>0.44132410161661811</v>
      </c>
      <c r="AE1113" s="93">
        <f>IF('Net zero activities &amp; levers'!$C$14="Off",('Activity data'!AX19*EF!$H50*EF!$H68)*NtoN2O*kgtoGg,IF('Net zero activities &amp; levers'!$C$14="On",('Net zero Activity data'!AX19*EF!$H50*EF!$H68)*NtoN2O*kgtoGg,"ERROR"))</f>
        <v>0.4507567081830976</v>
      </c>
      <c r="AF1113" s="93">
        <f>IF('Net zero activities &amp; levers'!$C$14="Off",('Activity data'!AY19*EF!$H50*EF!$H68)*NtoN2O*kgtoGg,IF('Net zero activities &amp; levers'!$C$14="On",('Net zero Activity data'!AY19*EF!$H50*EF!$H68)*NtoN2O*kgtoGg,"ERROR"))</f>
        <v>0.46162911738095824</v>
      </c>
      <c r="AG1113" s="93">
        <f>IF('Net zero activities &amp; levers'!$C$14="Off",('Activity data'!AZ19*EF!$H50*EF!$H68)*NtoN2O*kgtoGg,IF('Net zero activities &amp; levers'!$C$14="On",('Net zero Activity data'!AZ19*EF!$H50*EF!$H68)*NtoN2O*kgtoGg,"ERROR"))</f>
        <v>0.47325598618388309</v>
      </c>
      <c r="AH1113" s="93">
        <f>IF('Net zero activities &amp; levers'!$C$14="Off",('Activity data'!BA19*EF!$H50*EF!$H68)*NtoN2O*kgtoGg,IF('Net zero activities &amp; levers'!$C$14="On",('Net zero Activity data'!BA19*EF!$H50*EF!$H68)*NtoN2O*kgtoGg,"ERROR"))</f>
        <v>0.4827883532678468</v>
      </c>
      <c r="AI1113" s="93">
        <f>IF('Net zero activities &amp; levers'!$C$14="Off",('Activity data'!BB19*EF!$H50*EF!$H68)*NtoN2O*kgtoGg,IF('Net zero activities &amp; levers'!$C$14="On",('Net zero Activity data'!BB19*EF!$H50*EF!$H68)*NtoN2O*kgtoGg,"ERROR"))</f>
        <v>0.49234599547233626</v>
      </c>
      <c r="AJ1113" s="93">
        <f>IF('Net zero activities &amp; levers'!$C$14="Off",('Activity data'!BC19*EF!$H50*EF!$H68)*NtoN2O*kgtoGg,IF('Net zero activities &amp; levers'!$C$14="On",('Net zero Activity data'!BC19*EF!$H50*EF!$H68)*NtoN2O*kgtoGg,"ERROR"))</f>
        <v>0.50270736613247102</v>
      </c>
      <c r="AK1113" s="93">
        <f>IF('Net zero activities &amp; levers'!$C$14="Off",('Activity data'!BD19*EF!$H50*EF!$H68)*NtoN2O*kgtoGg,IF('Net zero activities &amp; levers'!$C$14="On",('Net zero Activity data'!BD19*EF!$H50*EF!$H68)*NtoN2O*kgtoGg,"ERROR"))</f>
        <v>0.51304348129567745</v>
      </c>
      <c r="AL1113" s="93">
        <f>IF('Net zero activities &amp; levers'!$C$14="Off",('Activity data'!BE19*EF!$H50*EF!$H68)*NtoN2O*kgtoGg,IF('Net zero activities &amp; levers'!$C$14="On",('Net zero Activity data'!BE19*EF!$H50*EF!$H68)*NtoN2O*kgtoGg,"ERROR"))</f>
        <v>0.52426733625916189</v>
      </c>
      <c r="AM1113" s="93">
        <f>IF('Net zero activities &amp; levers'!$C$14="Off",('Activity data'!BF19*EF!$H50*EF!$H68)*NtoN2O*kgtoGg,IF('Net zero activities &amp; levers'!$C$14="On",('Net zero Activity data'!BF19*EF!$H50*EF!$H68)*NtoN2O*kgtoGg,"ERROR"))</f>
        <v>0.53526214768117875</v>
      </c>
      <c r="AN1113" s="93">
        <f>IF('Net zero activities &amp; levers'!$C$14="Off",('Activity data'!BG19*EF!$H50*EF!$H68)*NtoN2O*kgtoGg,IF('Net zero activities &amp; levers'!$C$14="On",('Net zero Activity data'!BG19*EF!$H50*EF!$H68)*NtoN2O*kgtoGg,"ERROR"))</f>
        <v>0.54768796647792339</v>
      </c>
      <c r="AO1113" s="93">
        <f>IF('Net zero activities &amp; levers'!$C$14="Off",('Activity data'!BH19*EF!$H50*EF!$H68)*NtoN2O*kgtoGg,IF('Net zero activities &amp; levers'!$C$14="On",('Net zero Activity data'!BH19*EF!$H50*EF!$H68)*NtoN2O*kgtoGg,"ERROR"))</f>
        <v>0.56026774471009355</v>
      </c>
      <c r="AP1113" s="93">
        <f>IF('Net zero activities &amp; levers'!$C$14="Off",('Activity data'!BI19*EF!$H50*EF!$H68)*NtoN2O*kgtoGg,IF('Net zero activities &amp; levers'!$C$14="On",('Net zero Activity data'!BI19*EF!$H50*EF!$H68)*NtoN2O*kgtoGg,"ERROR"))</f>
        <v>0.57317222813050317</v>
      </c>
      <c r="AQ1113" s="93">
        <f>IF('Net zero activities &amp; levers'!$C$14="Off",('Activity data'!BJ19*EF!$H50*EF!$H68)*NtoN2O*kgtoGg,IF('Net zero activities &amp; levers'!$C$14="On",('Net zero Activity data'!BJ19*EF!$H50*EF!$H68)*NtoN2O*kgtoGg,"ERROR"))</f>
        <v>0.58645940885908054</v>
      </c>
      <c r="AR1113" s="93">
        <f>IF('Net zero activities &amp; levers'!$C$14="Off",('Activity data'!BK19*EF!$H50*EF!$H68)*NtoN2O*kgtoGg,IF('Net zero activities &amp; levers'!$C$14="On",('Net zero Activity data'!BK19*EF!$H50*EF!$H68)*NtoN2O*kgtoGg,"ERROR"))</f>
        <v>0.60023898528070463</v>
      </c>
      <c r="AS1113" s="93">
        <f>IF('Net zero activities &amp; levers'!$C$14="Off",('Activity data'!BL19*EF!$H50*EF!$H68)*NtoN2O*kgtoGg,IF('Net zero activities &amp; levers'!$C$14="On",('Net zero Activity data'!BL19*EF!$H50*EF!$H68)*NtoN2O*kgtoGg,"ERROR"))</f>
        <v>0.61506604816862342</v>
      </c>
      <c r="AT1113" s="93">
        <f>IF('Net zero activities &amp; levers'!$C$14="Off",('Activity data'!BM19*EF!$H50*EF!$H68)*NtoN2O*kgtoGg,IF('Net zero activities &amp; levers'!$C$14="On",('Net zero Activity data'!BM19*EF!$H50*EF!$H68)*NtoN2O*kgtoGg,"ERROR"))</f>
        <v>0.62466302454053602</v>
      </c>
      <c r="AU1113" s="93">
        <f>IF('Net zero activities &amp; levers'!$C$14="Off",('Activity data'!BN19*EF!$H50*EF!$H68)*NtoN2O*kgtoGg,IF('Net zero activities &amp; levers'!$C$14="On",('Net zero Activity data'!BN19*EF!$H50*EF!$H68)*NtoN2O*kgtoGg,"ERROR"))</f>
        <v>0.63346164694077634</v>
      </c>
      <c r="AV1113" s="93">
        <f>IF('Net zero activities &amp; levers'!$C$14="Off",('Activity data'!BO19*EF!$H50*EF!$H68)*NtoN2O*kgtoGg,IF('Net zero activities &amp; levers'!$C$14="On",('Net zero Activity data'!BO19*EF!$H50*EF!$H68)*NtoN2O*kgtoGg,"ERROR"))</f>
        <v>0.64239231479762804</v>
      </c>
      <c r="AW1113" s="93">
        <f>IF('Net zero activities &amp; levers'!$C$14="Off",('Activity data'!BP19*EF!$H50*EF!$H68)*NtoN2O*kgtoGg,IF('Net zero activities &amp; levers'!$C$14="On",('Net zero Activity data'!BP19*EF!$H50*EF!$H68)*NtoN2O*kgtoGg,"ERROR"))</f>
        <v>0.65111900498696662</v>
      </c>
      <c r="AY1113" s="79"/>
    </row>
    <row r="1114" spans="1:51" x14ac:dyDescent="0.25">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1.4765381650731566</v>
      </c>
      <c r="T1114" s="93">
        <f>IF('Net zero activities &amp; levers'!$C$14="Off",('Activity data'!AM20*EF!$H51*EF!$H69)*NtoN2O*kgtoGg,IF('Net zero activities &amp; levers'!$C$14="On",('Net zero Activity data'!AM20*EF!$H51*EF!$H69)*NtoN2O*kgtoGg,"ERROR"))</f>
        <v>1.5360965677893541</v>
      </c>
      <c r="U1114" s="93">
        <f>IF('Net zero activities &amp; levers'!$C$14="Off",('Activity data'!AN20*EF!$H51*EF!$H69)*NtoN2O*kgtoGg,IF('Net zero activities &amp; levers'!$C$14="On",('Net zero Activity data'!AN20*EF!$H51*EF!$H69)*NtoN2O*kgtoGg,"ERROR"))</f>
        <v>1.5741024562473178</v>
      </c>
      <c r="V1114" s="93">
        <f>IF('Net zero activities &amp; levers'!$C$14="Off",('Activity data'!AO20*EF!$H51*EF!$H69)*NtoN2O*kgtoGg,IF('Net zero activities &amp; levers'!$C$14="On",('Net zero Activity data'!AO20*EF!$H51*EF!$H69)*NtoN2O*kgtoGg,"ERROR"))</f>
        <v>1.6051397901416917</v>
      </c>
      <c r="W1114" s="93">
        <f>IF('Net zero activities &amp; levers'!$C$14="Off",('Activity data'!AP20*EF!$H51*EF!$H69)*NtoN2O*kgtoGg,IF('Net zero activities &amp; levers'!$C$14="On",('Net zero Activity data'!AP20*EF!$H51*EF!$H69)*NtoN2O*kgtoGg,"ERROR"))</f>
        <v>1.6408050922270412</v>
      </c>
      <c r="X1114" s="93">
        <f>IF('Net zero activities &amp; levers'!$C$14="Off",('Activity data'!AQ20*EF!$H51*EF!$H69)*NtoN2O*kgtoGg,IF('Net zero activities &amp; levers'!$C$14="On",('Net zero Activity data'!AQ20*EF!$H51*EF!$H69)*NtoN2O*kgtoGg,"ERROR"))</f>
        <v>1.6715308332573406</v>
      </c>
      <c r="Y1114" s="93">
        <f>IF('Net zero activities &amp; levers'!$C$14="Off",('Activity data'!AR20*EF!$H51*EF!$H69)*NtoN2O*kgtoGg,IF('Net zero activities &amp; levers'!$C$14="On",('Net zero Activity data'!AR20*EF!$H51*EF!$H69)*NtoN2O*kgtoGg,"ERROR"))</f>
        <v>1.6937089465743533</v>
      </c>
      <c r="Z1114" s="93">
        <f>IF('Net zero activities &amp; levers'!$C$14="Off",('Activity data'!AS20*EF!$H51*EF!$H69)*NtoN2O*kgtoGg,IF('Net zero activities &amp; levers'!$C$14="On",('Net zero Activity data'!AS20*EF!$H51*EF!$H69)*NtoN2O*kgtoGg,"ERROR"))</f>
        <v>1.7166052445178333</v>
      </c>
      <c r="AA1114" s="93">
        <f>IF('Net zero activities &amp; levers'!$C$14="Off",('Activity data'!AT20*EF!$H51*EF!$H69)*NtoN2O*kgtoGg,IF('Net zero activities &amp; levers'!$C$14="On",('Net zero Activity data'!AT20*EF!$H51*EF!$H69)*NtoN2O*kgtoGg,"ERROR"))</f>
        <v>1.7420839707309372</v>
      </c>
      <c r="AB1114" s="93">
        <f>IF('Net zero activities &amp; levers'!$C$14="Off",('Activity data'!AU20*EF!$H51*EF!$H69)*NtoN2O*kgtoGg,IF('Net zero activities &amp; levers'!$C$14="On",('Net zero Activity data'!AU20*EF!$H51*EF!$H69)*NtoN2O*kgtoGg,"ERROR"))</f>
        <v>1.7893892676148484</v>
      </c>
      <c r="AC1114" s="93">
        <f>IF('Net zero activities &amp; levers'!$C$14="Off",('Activity data'!AV20*EF!$H51*EF!$H69)*NtoN2O*kgtoGg,IF('Net zero activities &amp; levers'!$C$14="On",('Net zero Activity data'!AV20*EF!$H51*EF!$H69)*NtoN2O*kgtoGg,"ERROR"))</f>
        <v>1.828264209477662</v>
      </c>
      <c r="AD1114" s="93">
        <f>IF('Net zero activities &amp; levers'!$C$14="Off",('Activity data'!AW20*EF!$H51*EF!$H69)*NtoN2O*kgtoGg,IF('Net zero activities &amp; levers'!$C$14="On",('Net zero Activity data'!AW20*EF!$H51*EF!$H69)*NtoN2O*kgtoGg,"ERROR"))</f>
        <v>1.8815865579703432</v>
      </c>
      <c r="AE1114" s="93">
        <f>IF('Net zero activities &amp; levers'!$C$14="Off",('Activity data'!AX20*EF!$H51*EF!$H69)*NtoN2O*kgtoGg,IF('Net zero activities &amp; levers'!$C$14="On",('Net zero Activity data'!AX20*EF!$H51*EF!$H69)*NtoN2O*kgtoGg,"ERROR"))</f>
        <v>1.9386596655264206</v>
      </c>
      <c r="AF1114" s="93">
        <f>IF('Net zero activities &amp; levers'!$C$14="Off",('Activity data'!AY20*EF!$H51*EF!$H69)*NtoN2O*kgtoGg,IF('Net zero activities &amp; levers'!$C$14="On",('Net zero Activity data'!AY20*EF!$H51*EF!$H69)*NtoN2O*kgtoGg,"ERROR"))</f>
        <v>2.0120280805098902</v>
      </c>
      <c r="AG1114" s="93">
        <f>IF('Net zero activities &amp; levers'!$C$14="Off",('Activity data'!AZ20*EF!$H51*EF!$H69)*NtoN2O*kgtoGg,IF('Net zero activities &amp; levers'!$C$14="On",('Net zero Activity data'!AZ20*EF!$H51*EF!$H69)*NtoN2O*kgtoGg,"ERROR"))</f>
        <v>2.0937559003032562</v>
      </c>
      <c r="AH1114" s="93">
        <f>IF('Net zero activities &amp; levers'!$C$14="Off",('Activity data'!BA20*EF!$H51*EF!$H69)*NtoN2O*kgtoGg,IF('Net zero activities &amp; levers'!$C$14="On",('Net zero Activity data'!BA20*EF!$H51*EF!$H69)*NtoN2O*kgtoGg,"ERROR"))</f>
        <v>2.152165815375505</v>
      </c>
      <c r="AI1114" s="93">
        <f>IF('Net zero activities &amp; levers'!$C$14="Off",('Activity data'!BB20*EF!$H51*EF!$H69)*NtoN2O*kgtoGg,IF('Net zero activities &amp; levers'!$C$14="On",('Net zero Activity data'!BB20*EF!$H51*EF!$H69)*NtoN2O*kgtoGg,"ERROR"))</f>
        <v>2.2108394841137309</v>
      </c>
      <c r="AJ1114" s="93">
        <f>IF('Net zero activities &amp; levers'!$C$14="Off",('Activity data'!BC20*EF!$H51*EF!$H69)*NtoN2O*kgtoGg,IF('Net zero activities &amp; levers'!$C$14="On",('Net zero Activity data'!BC20*EF!$H51*EF!$H69)*NtoN2O*kgtoGg,"ERROR"))</f>
        <v>2.2783102512928846</v>
      </c>
      <c r="AK1114" s="93">
        <f>IF('Net zero activities &amp; levers'!$C$14="Off",('Activity data'!BD20*EF!$H51*EF!$H69)*NtoN2O*kgtoGg,IF('Net zero activities &amp; levers'!$C$14="On",('Net zero Activity data'!BD20*EF!$H51*EF!$H69)*NtoN2O*kgtoGg,"ERROR"))</f>
        <v>2.3454348377745018</v>
      </c>
      <c r="AL1114" s="93">
        <f>IF('Net zero activities &amp; levers'!$C$14="Off",('Activity data'!BE20*EF!$H51*EF!$H69)*NtoN2O*kgtoGg,IF('Net zero activities &amp; levers'!$C$14="On",('Net zero Activity data'!BE20*EF!$H51*EF!$H69)*NtoN2O*kgtoGg,"ERROR"))</f>
        <v>2.4221050334174183</v>
      </c>
      <c r="AM1114" s="93">
        <f>IF('Net zero activities &amp; levers'!$C$14="Off",('Activity data'!BF20*EF!$H51*EF!$H69)*NtoN2O*kgtoGg,IF('Net zero activities &amp; levers'!$C$14="On",('Net zero Activity data'!BF20*EF!$H51*EF!$H69)*NtoN2O*kgtoGg,"ERROR"))</f>
        <v>2.4961923885732098</v>
      </c>
      <c r="AN1114" s="93">
        <f>IF('Net zero activities &amp; levers'!$C$14="Off",('Activity data'!BG20*EF!$H51*EF!$H69)*NtoN2O*kgtoGg,IF('Net zero activities &amp; levers'!$C$14="On",('Net zero Activity data'!BG20*EF!$H51*EF!$H69)*NtoN2O*kgtoGg,"ERROR"))</f>
        <v>2.5854095684242697</v>
      </c>
      <c r="AO1114" s="93">
        <f>IF('Net zero activities &amp; levers'!$C$14="Off",('Activity data'!BH20*EF!$H51*EF!$H69)*NtoN2O*kgtoGg,IF('Net zero activities &amp; levers'!$C$14="On",('Net zero Activity data'!BH20*EF!$H51*EF!$H69)*NtoN2O*kgtoGg,"ERROR"))</f>
        <v>2.6759759760579005</v>
      </c>
      <c r="AP1114" s="93">
        <f>IF('Net zero activities &amp; levers'!$C$14="Off",('Activity data'!BI20*EF!$H51*EF!$H69)*NtoN2O*kgtoGg,IF('Net zero activities &amp; levers'!$C$14="On",('Net zero Activity data'!BI20*EF!$H51*EF!$H69)*NtoN2O*kgtoGg,"ERROR"))</f>
        <v>2.7696965255717316</v>
      </c>
      <c r="AQ1114" s="93">
        <f>IF('Net zero activities &amp; levers'!$C$14="Off",('Activity data'!BJ20*EF!$H51*EF!$H69)*NtoN2O*kgtoGg,IF('Net zero activities &amp; levers'!$C$14="On",('Net zero Activity data'!BJ20*EF!$H51*EF!$H69)*NtoN2O*kgtoGg,"ERROR"))</f>
        <v>2.8671529198341865</v>
      </c>
      <c r="AR1114" s="93">
        <f>IF('Net zero activities &amp; levers'!$C$14="Off",('Activity data'!BK20*EF!$H51*EF!$H69)*NtoN2O*kgtoGg,IF('Net zero activities &amp; levers'!$C$14="On",('Net zero Activity data'!BK20*EF!$H51*EF!$H69)*NtoN2O*kgtoGg,"ERROR"))</f>
        <v>2.9694530104266339</v>
      </c>
      <c r="AS1114" s="93">
        <f>IF('Net zero activities &amp; levers'!$C$14="Off",('Activity data'!BL20*EF!$H51*EF!$H69)*NtoN2O*kgtoGg,IF('Net zero activities &amp; levers'!$C$14="On",('Net zero Activity data'!BL20*EF!$H51*EF!$H69)*NtoN2O*kgtoGg,"ERROR"))</f>
        <v>3.0822253944449796</v>
      </c>
      <c r="AT1114" s="93">
        <f>IF('Net zero activities &amp; levers'!$C$14="Off",('Activity data'!BM20*EF!$H51*EF!$H69)*NtoN2O*kgtoGg,IF('Net zero activities &amp; levers'!$C$14="On",('Net zero Activity data'!BM20*EF!$H51*EF!$H69)*NtoN2O*kgtoGg,"ERROR"))</f>
        <v>3.1406129678118302</v>
      </c>
      <c r="AU1114" s="93">
        <f>IF('Net zero activities &amp; levers'!$C$14="Off",('Activity data'!BN20*EF!$H51*EF!$H69)*NtoN2O*kgtoGg,IF('Net zero activities &amp; levers'!$C$14="On",('Net zero Activity data'!BN20*EF!$H51*EF!$H69)*NtoN2O*kgtoGg,"ERROR"))</f>
        <v>3.190955820128321</v>
      </c>
      <c r="AV1114" s="93">
        <f>IF('Net zero activities &amp; levers'!$C$14="Off",('Activity data'!BO20*EF!$H51*EF!$H69)*NtoN2O*kgtoGg,IF('Net zero activities &amp; levers'!$C$14="On",('Net zero Activity data'!BO20*EF!$H51*EF!$H69)*NtoN2O*kgtoGg,"ERROR"))</f>
        <v>3.242887973994748</v>
      </c>
      <c r="AW1114" s="93">
        <f>IF('Net zero activities &amp; levers'!$C$14="Off",('Activity data'!BP20*EF!$H51*EF!$H69)*NtoN2O*kgtoGg,IF('Net zero activities &amp; levers'!$C$14="On",('Net zero Activity data'!BP20*EF!$H51*EF!$H69)*NtoN2O*kgtoGg,"ERROR"))</f>
        <v>3.2929911635625113</v>
      </c>
      <c r="AY1114" s="79"/>
    </row>
    <row r="1115" spans="1:51" x14ac:dyDescent="0.25">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1.3937830420255733E-2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1.4638518028905246E-2</v>
      </c>
      <c r="T1115" s="93">
        <f>IF('Net zero activities &amp; levers'!$C$14="Off",('Activity data'!AM21*EF!$H52*EF!$H70)*NtoN2O*kgtoGg,IF('Net zero activities &amp; levers'!$C$14="On",('Net zero Activity data'!AM21*EF!$H52*EF!$H70)*NtoN2O*kgtoGg,"ERROR"))</f>
        <v>1.505395217391628E-2</v>
      </c>
      <c r="U1115" s="93">
        <f>IF('Net zero activities &amp; levers'!$C$14="Off",('Activity data'!AN21*EF!$H52*EF!$H70)*NtoN2O*kgtoGg,IF('Net zero activities &amp; levers'!$C$14="On",('Net zero Activity data'!AN21*EF!$H52*EF!$H70)*NtoN2O*kgtoGg,"ERROR"))</f>
        <v>1.5404966330722875E-2</v>
      </c>
      <c r="V1115" s="93">
        <f>IF('Net zero activities &amp; levers'!$C$14="Off",('Activity data'!AO21*EF!$H52*EF!$H70)*NtoN2O*kgtoGg,IF('Net zero activities &amp; levers'!$C$14="On",('Net zero Activity data'!AO21*EF!$H52*EF!$H70)*NtoN2O*kgtoGg,"ERROR"))</f>
        <v>1.5735645424156824E-2</v>
      </c>
      <c r="W1115" s="93">
        <f>IF('Net zero activities &amp; levers'!$C$14="Off",('Activity data'!AP21*EF!$H52*EF!$H70)*NtoN2O*kgtoGg,IF('Net zero activities &amp; levers'!$C$14="On",('Net zero Activity data'!AP21*EF!$H52*EF!$H70)*NtoN2O*kgtoGg,"ERROR"))</f>
        <v>1.6086050718429598E-2</v>
      </c>
      <c r="X1115" s="93">
        <f>IF('Net zero activities &amp; levers'!$C$14="Off",('Activity data'!AQ21*EF!$H52*EF!$H70)*NtoN2O*kgtoGg,IF('Net zero activities &amp; levers'!$C$14="On",('Net zero Activity data'!AQ21*EF!$H52*EF!$H70)*NtoN2O*kgtoGg,"ERROR"))</f>
        <v>1.642322469038893E-2</v>
      </c>
      <c r="Y1115" s="93">
        <f>IF('Net zero activities &amp; levers'!$C$14="Off",('Activity data'!AR21*EF!$H52*EF!$H70)*NtoN2O*kgtoGg,IF('Net zero activities &amp; levers'!$C$14="On",('Net zero Activity data'!AR21*EF!$H52*EF!$H70)*NtoN2O*kgtoGg,"ERROR"))</f>
        <v>1.6723426063531784E-2</v>
      </c>
      <c r="Z1115" s="93">
        <f>IF('Net zero activities &amp; levers'!$C$14="Off",('Activity data'!AS21*EF!$H52*EF!$H70)*NtoN2O*kgtoGg,IF('Net zero activities &amp; levers'!$C$14="On",('Net zero Activity data'!AS21*EF!$H52*EF!$H70)*NtoN2O*kgtoGg,"ERROR"))</f>
        <v>1.7018382619306511E-2</v>
      </c>
      <c r="AA1115" s="93">
        <f>IF('Net zero activities &amp; levers'!$C$14="Off",('Activity data'!AT21*EF!$H52*EF!$H70)*NtoN2O*kgtoGg,IF('Net zero activities &amp; levers'!$C$14="On",('Net zero Activity data'!AT21*EF!$H52*EF!$H70)*NtoN2O*kgtoGg,"ERROR"))</f>
        <v>1.7314410737345198E-2</v>
      </c>
      <c r="AB1115" s="93">
        <f>IF('Net zero activities &amp; levers'!$C$14="Off",('Activity data'!AU21*EF!$H52*EF!$H70)*NtoN2O*kgtoGg,IF('Net zero activities &amp; levers'!$C$14="On",('Net zero Activity data'!AU21*EF!$H52*EF!$H70)*NtoN2O*kgtoGg,"ERROR"))</f>
        <v>1.7680716904887126E-2</v>
      </c>
      <c r="AC1115" s="93">
        <f>IF('Net zero activities &amp; levers'!$C$14="Off",('Activity data'!AV21*EF!$H52*EF!$H70)*NtoN2O*kgtoGg,IF('Net zero activities &amp; levers'!$C$14="On",('Net zero Activity data'!AV21*EF!$H52*EF!$H70)*NtoN2O*kgtoGg,"ERROR"))</f>
        <v>1.8008760934375E-2</v>
      </c>
      <c r="AD1115" s="93">
        <f>IF('Net zero activities &amp; levers'!$C$14="Off",('Activity data'!AW21*EF!$H52*EF!$H70)*NtoN2O*kgtoGg,IF('Net zero activities &amp; levers'!$C$14="On",('Net zero Activity data'!AW21*EF!$H52*EF!$H70)*NtoN2O*kgtoGg,"ERROR"))</f>
        <v>1.8388504234025771E-2</v>
      </c>
      <c r="AE1115" s="93">
        <f>IF('Net zero activities &amp; levers'!$C$14="Off",('Activity data'!AX21*EF!$H52*EF!$H70)*NtoN2O*kgtoGg,IF('Net zero activities &amp; levers'!$C$14="On",('Net zero Activity data'!AX21*EF!$H52*EF!$H70)*NtoN2O*kgtoGg,"ERROR"))</f>
        <v>1.8781529507629086E-2</v>
      </c>
      <c r="AF1115" s="93">
        <f>IF('Net zero activities &amp; levers'!$C$14="Off",('Activity data'!AY21*EF!$H52*EF!$H70)*NtoN2O*kgtoGg,IF('Net zero activities &amp; levers'!$C$14="On",('Net zero Activity data'!AY21*EF!$H52*EF!$H70)*NtoN2O*kgtoGg,"ERROR"))</f>
        <v>1.9234546557539943E-2</v>
      </c>
      <c r="AG1115" s="93">
        <f>IF('Net zero activities &amp; levers'!$C$14="Off",('Activity data'!AZ21*EF!$H52*EF!$H70)*NtoN2O*kgtoGg,IF('Net zero activities &amp; levers'!$C$14="On",('Net zero Activity data'!AZ21*EF!$H52*EF!$H70)*NtoN2O*kgtoGg,"ERROR"))</f>
        <v>1.9718999424328476E-2</v>
      </c>
      <c r="AH1115" s="93">
        <f>IF('Net zero activities &amp; levers'!$C$14="Off",('Activity data'!BA21*EF!$H52*EF!$H70)*NtoN2O*kgtoGg,IF('Net zero activities &amp; levers'!$C$14="On",('Net zero Activity data'!BA21*EF!$H52*EF!$H70)*NtoN2O*kgtoGg,"ERROR"))</f>
        <v>2.0116181386160299E-2</v>
      </c>
      <c r="AI1115" s="93">
        <f>IF('Net zero activities &amp; levers'!$C$14="Off",('Activity data'!BB21*EF!$H52*EF!$H70)*NtoN2O*kgtoGg,IF('Net zero activities &amp; levers'!$C$14="On",('Net zero Activity data'!BB21*EF!$H52*EF!$H70)*NtoN2O*kgtoGg,"ERROR"))</f>
        <v>2.0514416478014028E-2</v>
      </c>
      <c r="AJ1115" s="93">
        <f>IF('Net zero activities &amp; levers'!$C$14="Off",('Activity data'!BC21*EF!$H52*EF!$H70)*NtoN2O*kgtoGg,IF('Net zero activities &amp; levers'!$C$14="On",('Net zero Activity data'!BC21*EF!$H52*EF!$H70)*NtoN2O*kgtoGg,"ERROR"))</f>
        <v>2.0946140255519642E-2</v>
      </c>
      <c r="AK1115" s="93">
        <f>IF('Net zero activities &amp; levers'!$C$14="Off",('Activity data'!BD21*EF!$H52*EF!$H70)*NtoN2O*kgtoGg,IF('Net zero activities &amp; levers'!$C$14="On",('Net zero Activity data'!BD21*EF!$H52*EF!$H70)*NtoN2O*kgtoGg,"ERROR"))</f>
        <v>2.1376811720653244E-2</v>
      </c>
      <c r="AL1115" s="93">
        <f>IF('Net zero activities &amp; levers'!$C$14="Off",('Activity data'!BE21*EF!$H52*EF!$H70)*NtoN2O*kgtoGg,IF('Net zero activities &amp; levers'!$C$14="On",('Net zero Activity data'!BE21*EF!$H52*EF!$H70)*NtoN2O*kgtoGg,"ERROR"))</f>
        <v>2.1844472344131772E-2</v>
      </c>
      <c r="AM1115" s="93">
        <f>IF('Net zero activities &amp; levers'!$C$14="Off",('Activity data'!BF21*EF!$H52*EF!$H70)*NtoN2O*kgtoGg,IF('Net zero activities &amp; levers'!$C$14="On",('Net zero Activity data'!BF21*EF!$H52*EF!$H70)*NtoN2O*kgtoGg,"ERROR"))</f>
        <v>2.2302589486715801E-2</v>
      </c>
      <c r="AN1115" s="93">
        <f>IF('Net zero activities &amp; levers'!$C$14="Off",('Activity data'!BG21*EF!$H52*EF!$H70)*NtoN2O*kgtoGg,IF('Net zero activities &amp; levers'!$C$14="On",('Net zero Activity data'!BG21*EF!$H52*EF!$H70)*NtoN2O*kgtoGg,"ERROR"))</f>
        <v>2.2820331936580167E-2</v>
      </c>
      <c r="AO1115" s="93">
        <f>IF('Net zero activities &amp; levers'!$C$14="Off",('Activity data'!BH21*EF!$H52*EF!$H70)*NtoN2O*kgtoGg,IF('Net zero activities &amp; levers'!$C$14="On",('Net zero Activity data'!BH21*EF!$H52*EF!$H70)*NtoN2O*kgtoGg,"ERROR"))</f>
        <v>2.3344489362920589E-2</v>
      </c>
      <c r="AP1115" s="93">
        <f>IF('Net zero activities &amp; levers'!$C$14="Off",('Activity data'!BI21*EF!$H52*EF!$H70)*NtoN2O*kgtoGg,IF('Net zero activities &amp; levers'!$C$14="On",('Net zero Activity data'!BI21*EF!$H52*EF!$H70)*NtoN2O*kgtoGg,"ERROR"))</f>
        <v>2.3882176172104322E-2</v>
      </c>
      <c r="AQ1115" s="93">
        <f>IF('Net zero activities &amp; levers'!$C$14="Off",('Activity data'!BJ21*EF!$H52*EF!$H70)*NtoN2O*kgtoGg,IF('Net zero activities &amp; levers'!$C$14="On",('Net zero Activity data'!BJ21*EF!$H52*EF!$H70)*NtoN2O*kgtoGg,"ERROR"))</f>
        <v>2.443580870246171E-2</v>
      </c>
      <c r="AR1115" s="93">
        <f>IF('Net zero activities &amp; levers'!$C$14="Off",('Activity data'!BK21*EF!$H52*EF!$H70)*NtoN2O*kgtoGg,IF('Net zero activities &amp; levers'!$C$14="On",('Net zero Activity data'!BK21*EF!$H52*EF!$H70)*NtoN2O*kgtoGg,"ERROR"))</f>
        <v>2.5009957720029383E-2</v>
      </c>
      <c r="AS1115" s="93">
        <f>IF('Net zero activities &amp; levers'!$C$14="Off",('Activity data'!BL21*EF!$H52*EF!$H70)*NtoN2O*kgtoGg,IF('Net zero activities &amp; levers'!$C$14="On",('Net zero Activity data'!BL21*EF!$H52*EF!$H70)*NtoN2O*kgtoGg,"ERROR"))</f>
        <v>2.5627752007025998E-2</v>
      </c>
      <c r="AT1115" s="93">
        <f>IF('Net zero activities &amp; levers'!$C$14="Off",('Activity data'!BM21*EF!$H52*EF!$H70)*NtoN2O*kgtoGg,IF('Net zero activities &amp; levers'!$C$14="On",('Net zero Activity data'!BM21*EF!$H52*EF!$H70)*NtoN2O*kgtoGg,"ERROR"))</f>
        <v>2.6027626022522357E-2</v>
      </c>
      <c r="AU1115" s="93">
        <f>IF('Net zero activities &amp; levers'!$C$14="Off",('Activity data'!BN21*EF!$H52*EF!$H70)*NtoN2O*kgtoGg,IF('Net zero activities &amp; levers'!$C$14="On",('Net zero Activity data'!BN21*EF!$H52*EF!$H70)*NtoN2O*kgtoGg,"ERROR"))</f>
        <v>2.6394235289199042E-2</v>
      </c>
      <c r="AV1115" s="93">
        <f>IF('Net zero activities &amp; levers'!$C$14="Off",('Activity data'!BO21*EF!$H52*EF!$H70)*NtoN2O*kgtoGg,IF('Net zero activities &amp; levers'!$C$14="On",('Net zero Activity data'!BO21*EF!$H52*EF!$H70)*NtoN2O*kgtoGg,"ERROR"))</f>
        <v>2.6766346449901193E-2</v>
      </c>
      <c r="AW1115" s="93">
        <f>IF('Net zero activities &amp; levers'!$C$14="Off",('Activity data'!BP21*EF!$H52*EF!$H70)*NtoN2O*kgtoGg,IF('Net zero activities &amp; levers'!$C$14="On",('Net zero Activity data'!BP21*EF!$H52*EF!$H70)*NtoN2O*kgtoGg,"ERROR"))</f>
        <v>2.7129958541123631E-2</v>
      </c>
      <c r="AY1115" s="79"/>
    </row>
    <row r="1116" spans="1:51" x14ac:dyDescent="0.25">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6.1522423544714912E-2</v>
      </c>
      <c r="T1116" s="93">
        <f>IF('Net zero activities &amp; levers'!$C$14="Off",('Activity data'!AM22*EF!$H53*EF!$H71)*NtoN2O*kgtoGg,IF('Net zero activities &amp; levers'!$C$14="On",('Net zero Activity data'!AM22*EF!$H53*EF!$H71)*NtoN2O*kgtoGg,"ERROR"))</f>
        <v>6.4004023657889819E-2</v>
      </c>
      <c r="U1116" s="93">
        <f>IF('Net zero activities &amp; levers'!$C$14="Off",('Activity data'!AN22*EF!$H53*EF!$H71)*NtoN2O*kgtoGg,IF('Net zero activities &amp; levers'!$C$14="On",('Net zero Activity data'!AN22*EF!$H53*EF!$H71)*NtoN2O*kgtoGg,"ERROR"))</f>
        <v>6.5587602343638293E-2</v>
      </c>
      <c r="V1116" s="93">
        <f>IF('Net zero activities &amp; levers'!$C$14="Off",('Activity data'!AO22*EF!$H53*EF!$H71)*NtoN2O*kgtoGg,IF('Net zero activities &amp; levers'!$C$14="On",('Net zero Activity data'!AO22*EF!$H53*EF!$H71)*NtoN2O*kgtoGg,"ERROR"))</f>
        <v>6.688082458923722E-2</v>
      </c>
      <c r="W1116" s="93">
        <f>IF('Net zero activities &amp; levers'!$C$14="Off",('Activity data'!AP22*EF!$H53*EF!$H71)*NtoN2O*kgtoGg,IF('Net zero activities &amp; levers'!$C$14="On",('Net zero Activity data'!AP22*EF!$H53*EF!$H71)*NtoN2O*kgtoGg,"ERROR"))</f>
        <v>6.8366878842793452E-2</v>
      </c>
      <c r="X1116" s="93">
        <f>IF('Net zero activities &amp; levers'!$C$14="Off",('Activity data'!AQ22*EF!$H53*EF!$H71)*NtoN2O*kgtoGg,IF('Net zero activities &amp; levers'!$C$14="On",('Net zero Activity data'!AQ22*EF!$H53*EF!$H71)*NtoN2O*kgtoGg,"ERROR"))</f>
        <v>6.9647118052389267E-2</v>
      </c>
      <c r="Y1116" s="93">
        <f>IF('Net zero activities &amp; levers'!$C$14="Off",('Activity data'!AR22*EF!$H53*EF!$H71)*NtoN2O*kgtoGg,IF('Net zero activities &amp; levers'!$C$14="On",('Net zero Activity data'!AR22*EF!$H53*EF!$H71)*NtoN2O*kgtoGg,"ERROR"))</f>
        <v>7.0571206107264792E-2</v>
      </c>
      <c r="Z1116" s="93">
        <f>IF('Net zero activities &amp; levers'!$C$14="Off",('Activity data'!AS22*EF!$H53*EF!$H71)*NtoN2O*kgtoGg,IF('Net zero activities &amp; levers'!$C$14="On",('Net zero Activity data'!AS22*EF!$H53*EF!$H71)*NtoN2O*kgtoGg,"ERROR"))</f>
        <v>7.1525218521576464E-2</v>
      </c>
      <c r="AA1116" s="93">
        <f>IF('Net zero activities &amp; levers'!$C$14="Off",('Activity data'!AT22*EF!$H53*EF!$H71)*NtoN2O*kgtoGg,IF('Net zero activities &amp; levers'!$C$14="On",('Net zero Activity data'!AT22*EF!$H53*EF!$H71)*NtoN2O*kgtoGg,"ERROR"))</f>
        <v>7.2586832113789121E-2</v>
      </c>
      <c r="AB1116" s="93">
        <f>IF('Net zero activities &amp; levers'!$C$14="Off",('Activity data'!AU22*EF!$H53*EF!$H71)*NtoN2O*kgtoGg,IF('Net zero activities &amp; levers'!$C$14="On",('Net zero Activity data'!AU22*EF!$H53*EF!$H71)*NtoN2O*kgtoGg,"ERROR"))</f>
        <v>7.4557886150618743E-2</v>
      </c>
      <c r="AC1116" s="93">
        <f>IF('Net zero activities &amp; levers'!$C$14="Off",('Activity data'!AV22*EF!$H53*EF!$H71)*NtoN2O*kgtoGg,IF('Net zero activities &amp; levers'!$C$14="On",('Net zero Activity data'!AV22*EF!$H53*EF!$H71)*NtoN2O*kgtoGg,"ERROR"))</f>
        <v>7.6177675394902652E-2</v>
      </c>
      <c r="AD1116" s="93">
        <f>IF('Net zero activities &amp; levers'!$C$14="Off",('Activity data'!AW22*EF!$H53*EF!$H71)*NtoN2O*kgtoGg,IF('Net zero activities &amp; levers'!$C$14="On",('Net zero Activity data'!AW22*EF!$H53*EF!$H71)*NtoN2O*kgtoGg,"ERROR"))</f>
        <v>7.8399439915431052E-2</v>
      </c>
      <c r="AE1116" s="93">
        <f>IF('Net zero activities &amp; levers'!$C$14="Off",('Activity data'!AX22*EF!$H53*EF!$H71)*NtoN2O*kgtoGg,IF('Net zero activities &amp; levers'!$C$14="On",('Net zero Activity data'!AX22*EF!$H53*EF!$H71)*NtoN2O*kgtoGg,"ERROR"))</f>
        <v>8.0777486063600953E-2</v>
      </c>
      <c r="AF1116" s="93">
        <f>IF('Net zero activities &amp; levers'!$C$14="Off",('Activity data'!AY22*EF!$H53*EF!$H71)*NtoN2O*kgtoGg,IF('Net zero activities &amp; levers'!$C$14="On",('Net zero Activity data'!AY22*EF!$H53*EF!$H71)*NtoN2O*kgtoGg,"ERROR"))</f>
        <v>8.3834503354578829E-2</v>
      </c>
      <c r="AG1116" s="93">
        <f>IF('Net zero activities &amp; levers'!$C$14="Off",('Activity data'!AZ22*EF!$H53*EF!$H71)*NtoN2O*kgtoGg,IF('Net zero activities &amp; levers'!$C$14="On",('Net zero Activity data'!AZ22*EF!$H53*EF!$H71)*NtoN2O*kgtoGg,"ERROR"))</f>
        <v>8.7239829179302425E-2</v>
      </c>
      <c r="AH1116" s="93">
        <f>IF('Net zero activities &amp; levers'!$C$14="Off",('Activity data'!BA22*EF!$H53*EF!$H71)*NtoN2O*kgtoGg,IF('Net zero activities &amp; levers'!$C$14="On",('Net zero Activity data'!BA22*EF!$H53*EF!$H71)*NtoN2O*kgtoGg,"ERROR"))</f>
        <v>8.9673575640646125E-2</v>
      </c>
      <c r="AI1116" s="93">
        <f>IF('Net zero activities &amp; levers'!$C$14="Off",('Activity data'!BB22*EF!$H53*EF!$H71)*NtoN2O*kgtoGg,IF('Net zero activities &amp; levers'!$C$14="On",('Net zero Activity data'!BB22*EF!$H53*EF!$H71)*NtoN2O*kgtoGg,"ERROR"))</f>
        <v>9.2118311838072203E-2</v>
      </c>
      <c r="AJ1116" s="93">
        <f>IF('Net zero activities &amp; levers'!$C$14="Off",('Activity data'!BC22*EF!$H53*EF!$H71)*NtoN2O*kgtoGg,IF('Net zero activities &amp; levers'!$C$14="On",('Net zero Activity data'!BC22*EF!$H53*EF!$H71)*NtoN2O*kgtoGg,"ERROR"))</f>
        <v>9.4929593803870282E-2</v>
      </c>
      <c r="AK1116" s="93">
        <f>IF('Net zero activities &amp; levers'!$C$14="Off",('Activity data'!BD22*EF!$H53*EF!$H71)*NtoN2O*kgtoGg,IF('Net zero activities &amp; levers'!$C$14="On",('Net zero Activity data'!BD22*EF!$H53*EF!$H71)*NtoN2O*kgtoGg,"ERROR"))</f>
        <v>9.7726451573937681E-2</v>
      </c>
      <c r="AL1116" s="93">
        <f>IF('Net zero activities &amp; levers'!$C$14="Off",('Activity data'!BE22*EF!$H53*EF!$H71)*NtoN2O*kgtoGg,IF('Net zero activities &amp; levers'!$C$14="On",('Net zero Activity data'!BE22*EF!$H53*EF!$H71)*NtoN2O*kgtoGg,"ERROR"))</f>
        <v>0.10092104305905919</v>
      </c>
      <c r="AM1116" s="93">
        <f>IF('Net zero activities &amp; levers'!$C$14="Off",('Activity data'!BF22*EF!$H53*EF!$H71)*NtoN2O*kgtoGg,IF('Net zero activities &amp; levers'!$C$14="On",('Net zero Activity data'!BF22*EF!$H53*EF!$H71)*NtoN2O*kgtoGg,"ERROR"))</f>
        <v>0.10400801619055049</v>
      </c>
      <c r="AN1116" s="93">
        <f>IF('Net zero activities &amp; levers'!$C$14="Off",('Activity data'!BG22*EF!$H53*EF!$H71)*NtoN2O*kgtoGg,IF('Net zero activities &amp; levers'!$C$14="On",('Net zero Activity data'!BG22*EF!$H53*EF!$H71)*NtoN2O*kgtoGg,"ERROR"))</f>
        <v>0.10772539868434468</v>
      </c>
      <c r="AO1116" s="93">
        <f>IF('Net zero activities &amp; levers'!$C$14="Off",('Activity data'!BH22*EF!$H53*EF!$H71)*NtoN2O*kgtoGg,IF('Net zero activities &amp; levers'!$C$14="On",('Net zero Activity data'!BH22*EF!$H53*EF!$H71)*NtoN2O*kgtoGg,"ERROR"))</f>
        <v>0.11149899900241261</v>
      </c>
      <c r="AP1116" s="93">
        <f>IF('Net zero activities &amp; levers'!$C$14="Off",('Activity data'!BI22*EF!$H53*EF!$H71)*NtoN2O*kgtoGg,IF('Net zero activities &amp; levers'!$C$14="On",('Net zero Activity data'!BI22*EF!$H53*EF!$H71)*NtoN2O*kgtoGg,"ERROR"))</f>
        <v>0.11540402189882226</v>
      </c>
      <c r="AQ1116" s="93">
        <f>IF('Net zero activities &amp; levers'!$C$14="Off",('Activity data'!BJ22*EF!$H53*EF!$H71)*NtoN2O*kgtoGg,IF('Net zero activities &amp; levers'!$C$14="On",('Net zero Activity data'!BJ22*EF!$H53*EF!$H71)*NtoN2O*kgtoGg,"ERROR"))</f>
        <v>0.11946470499309121</v>
      </c>
      <c r="AR1116" s="93">
        <f>IF('Net zero activities &amp; levers'!$C$14="Off",('Activity data'!BK22*EF!$H53*EF!$H71)*NtoN2O*kgtoGg,IF('Net zero activities &amp; levers'!$C$14="On",('Net zero Activity data'!BK22*EF!$H53*EF!$H71)*NtoN2O*kgtoGg,"ERROR"))</f>
        <v>0.1237272087677765</v>
      </c>
      <c r="AS1116" s="93">
        <f>IF('Net zero activities &amp; levers'!$C$14="Off",('Activity data'!BL22*EF!$H53*EF!$H71)*NtoN2O*kgtoGg,IF('Net zero activities &amp; levers'!$C$14="On",('Net zero Activity data'!BL22*EF!$H53*EF!$H71)*NtoN2O*kgtoGg,"ERROR"))</f>
        <v>0.1284260581018743</v>
      </c>
      <c r="AT1116" s="93">
        <f>IF('Net zero activities &amp; levers'!$C$14="Off",('Activity data'!BM22*EF!$H53*EF!$H71)*NtoN2O*kgtoGg,IF('Net zero activities &amp; levers'!$C$14="On",('Net zero Activity data'!BM22*EF!$H53*EF!$H71)*NtoN2O*kgtoGg,"ERROR"))</f>
        <v>0.13085887365882637</v>
      </c>
      <c r="AU1116" s="93">
        <f>IF('Net zero activities &amp; levers'!$C$14="Off",('Activity data'!BN22*EF!$H53*EF!$H71)*NtoN2O*kgtoGg,IF('Net zero activities &amp; levers'!$C$14="On",('Net zero Activity data'!BN22*EF!$H53*EF!$H71)*NtoN2O*kgtoGg,"ERROR"))</f>
        <v>0.13295649250534683</v>
      </c>
      <c r="AV1116" s="93">
        <f>IF('Net zero activities &amp; levers'!$C$14="Off",('Activity data'!BO22*EF!$H53*EF!$H71)*NtoN2O*kgtoGg,IF('Net zero activities &amp; levers'!$C$14="On",('Net zero Activity data'!BO22*EF!$H53*EF!$H71)*NtoN2O*kgtoGg,"ERROR"))</f>
        <v>0.13512033224978132</v>
      </c>
      <c r="AW1116" s="93">
        <f>IF('Net zero activities &amp; levers'!$C$14="Off",('Activity data'!BP22*EF!$H53*EF!$H71)*NtoN2O*kgtoGg,IF('Net zero activities &amp; levers'!$C$14="On",('Net zero Activity data'!BP22*EF!$H53*EF!$H71)*NtoN2O*kgtoGg,"ERROR"))</f>
        <v>0.13720796514843811</v>
      </c>
      <c r="AY1116" s="79"/>
    </row>
    <row r="1117" spans="1:51" x14ac:dyDescent="0.25">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6.6038726306154443</v>
      </c>
      <c r="U1117" s="22">
        <f t="shared" si="375"/>
        <v>6.6020002997082523</v>
      </c>
      <c r="V1117" s="22">
        <f t="shared" si="375"/>
        <v>6.6005457366448876</v>
      </c>
      <c r="W1117" s="22">
        <f t="shared" si="375"/>
        <v>6.5992350562914988</v>
      </c>
      <c r="X1117" s="22">
        <f t="shared" si="375"/>
        <v>6.5978486389847708</v>
      </c>
      <c r="Y1117" s="22">
        <f t="shared" si="375"/>
        <v>6.5965639810393304</v>
      </c>
      <c r="Z1117" s="22">
        <f t="shared" si="375"/>
        <v>6.5954708141501044</v>
      </c>
      <c r="AA1117" s="22">
        <f t="shared" si="375"/>
        <v>6.5943979304985572</v>
      </c>
      <c r="AB1117" s="22">
        <f t="shared" si="375"/>
        <v>6.5933117474876308</v>
      </c>
      <c r="AC1117" s="22">
        <f t="shared" si="375"/>
        <v>6.5918690289756237</v>
      </c>
      <c r="AD1117" s="22">
        <f t="shared" si="375"/>
        <v>6.5906148508337079</v>
      </c>
      <c r="AE1117" s="22">
        <f t="shared" si="375"/>
        <v>6.5891273982698468</v>
      </c>
      <c r="AF1117" s="22">
        <f t="shared" si="375"/>
        <v>6.5875995086839829</v>
      </c>
      <c r="AG1117" s="22">
        <f t="shared" si="375"/>
        <v>6.5858199666465369</v>
      </c>
      <c r="AH1117" s="22">
        <f t="shared" si="375"/>
        <v>6.5839334830622374</v>
      </c>
      <c r="AI1117" s="22">
        <f t="shared" si="375"/>
        <v>6.5824663418886864</v>
      </c>
      <c r="AJ1117" s="22">
        <f t="shared" si="375"/>
        <v>6.5810171831654198</v>
      </c>
      <c r="AK1117" s="22">
        <f t="shared" si="375"/>
        <v>6.579448658451339</v>
      </c>
      <c r="AL1117" s="22">
        <f t="shared" si="375"/>
        <v>6.5779106785147636</v>
      </c>
      <c r="AM1117" s="22">
        <f t="shared" si="375"/>
        <v>6.5762480803267822</v>
      </c>
      <c r="AN1117" s="22">
        <f t="shared" si="375"/>
        <v>6.5746531158775889</v>
      </c>
      <c r="AO1117" s="22">
        <f t="shared" si="375"/>
        <v>6.5728549113125228</v>
      </c>
      <c r="AP1117" s="22">
        <f t="shared" si="375"/>
        <v>6.5710686783120691</v>
      </c>
      <c r="AQ1117" s="22">
        <f t="shared" si="375"/>
        <v>6.5692681387611636</v>
      </c>
      <c r="AR1117" s="22">
        <f t="shared" si="375"/>
        <v>6.5674463585813401</v>
      </c>
      <c r="AS1117" s="22">
        <f t="shared" si="375"/>
        <v>6.5655895511841793</v>
      </c>
      <c r="AT1117" s="22">
        <f t="shared" si="375"/>
        <v>6.563622195406432</v>
      </c>
      <c r="AU1117" s="22">
        <f t="shared" si="375"/>
        <v>6.5624320815905026</v>
      </c>
      <c r="AV1117" s="22">
        <f t="shared" si="375"/>
        <v>6.5613664431071133</v>
      </c>
      <c r="AW1117" s="22">
        <f t="shared" si="375"/>
        <v>6.5602928481299632</v>
      </c>
      <c r="AY1117" s="79"/>
    </row>
    <row r="1118" spans="1:51" x14ac:dyDescent="0.25">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4.3585559362061953E-2</v>
      </c>
      <c r="U1118" s="94">
        <f>IF('Net zero activities &amp; levers'!$C$14="Off",'Activity data'!AN48*ttokg*ONEF*NtoN2O*kgtoGg,IF('Net zero activities &amp; levers'!$C$14="On",'Net zero Activity data'!AN48*ttokg*ONEF*NtoN2O*kgtoGg,"ERROR"))</f>
        <v>4.3573201978074474E-2</v>
      </c>
      <c r="V1118" s="94">
        <f>IF('Net zero activities &amp; levers'!$C$14="Off",'Activity data'!AO48*ttokg*ONEF*NtoN2O*kgtoGg,IF('Net zero activities &amp; levers'!$C$14="On",'Net zero Activity data'!AO48*ttokg*ONEF*NtoN2O*kgtoGg,"ERROR"))</f>
        <v>4.3563601861856267E-2</v>
      </c>
      <c r="W1118" s="94">
        <f>IF('Net zero activities &amp; levers'!$C$14="Off",'Activity data'!AP48*ttokg*ONEF*NtoN2O*kgtoGg,IF('Net zero activities &amp; levers'!$C$14="On",'Net zero Activity data'!AP48*ttokg*ONEF*NtoN2O*kgtoGg,"ERROR"))</f>
        <v>4.3554951371523903E-2</v>
      </c>
      <c r="X1118" s="94">
        <f>IF('Net zero activities &amp; levers'!$C$14="Off",'Activity data'!AQ48*ttokg*ONEF*NtoN2O*kgtoGg,IF('Net zero activities &amp; levers'!$C$14="On",'Net zero Activity data'!AQ48*ttokg*ONEF*NtoN2O*kgtoGg,"ERROR"))</f>
        <v>4.3545801017299497E-2</v>
      </c>
      <c r="Y1118" s="94">
        <f>IF('Net zero activities &amp; levers'!$C$14="Off",'Activity data'!AR48*ttokg*ONEF*NtoN2O*kgtoGg,IF('Net zero activities &amp; levers'!$C$14="On",'Net zero Activity data'!AR48*ttokg*ONEF*NtoN2O*kgtoGg,"ERROR"))</f>
        <v>4.3537322274859583E-2</v>
      </c>
      <c r="Z1118" s="94">
        <f>IF('Net zero activities &amp; levers'!$C$14="Off",'Activity data'!AS48*ttokg*ONEF*NtoN2O*kgtoGg,IF('Net zero activities &amp; levers'!$C$14="On",'Net zero Activity data'!AS48*ttokg*ONEF*NtoN2O*kgtoGg,"ERROR"))</f>
        <v>4.3530107373390685E-2</v>
      </c>
      <c r="AA1118" s="94">
        <f>IF('Net zero activities &amp; levers'!$C$14="Off",'Activity data'!AT48*ttokg*ONEF*NtoN2O*kgtoGg,IF('Net zero activities &amp; levers'!$C$14="On",'Net zero Activity data'!AT48*ttokg*ONEF*NtoN2O*kgtoGg,"ERROR"))</f>
        <v>4.3523026341290488E-2</v>
      </c>
      <c r="AB1118" s="94">
        <f>IF('Net zero activities &amp; levers'!$C$14="Off",'Activity data'!AU48*ttokg*ONEF*NtoN2O*kgtoGg,IF('Net zero activities &amp; levers'!$C$14="On",'Net zero Activity data'!AU48*ttokg*ONEF*NtoN2O*kgtoGg,"ERROR"))</f>
        <v>4.351585753341837E-2</v>
      </c>
      <c r="AC1118" s="94">
        <f>IF('Net zero activities &amp; levers'!$C$14="Off",'Activity data'!AV48*ttokg*ONEF*NtoN2O*kgtoGg,IF('Net zero activities &amp; levers'!$C$14="On",'Net zero Activity data'!AV48*ttokg*ONEF*NtoN2O*kgtoGg,"ERROR"))</f>
        <v>4.3506335591239127E-2</v>
      </c>
      <c r="AD1118" s="94">
        <f>IF('Net zero activities &amp; levers'!$C$14="Off",'Activity data'!AW48*ttokg*ONEF*NtoN2O*kgtoGg,IF('Net zero activities &amp; levers'!$C$14="On",'Net zero Activity data'!AW48*ttokg*ONEF*NtoN2O*kgtoGg,"ERROR"))</f>
        <v>4.3498058015502487E-2</v>
      </c>
      <c r="AE1118" s="94">
        <f>IF('Net zero activities &amp; levers'!$C$14="Off",'Activity data'!AX48*ttokg*ONEF*NtoN2O*kgtoGg,IF('Net zero activities &amp; levers'!$C$14="On",'Net zero Activity data'!AX48*ttokg*ONEF*NtoN2O*kgtoGg,"ERROR"))</f>
        <v>4.3488240828581E-2</v>
      </c>
      <c r="AF1118" s="94">
        <f>IF('Net zero activities &amp; levers'!$C$14="Off",'Activity data'!AY48*ttokg*ONEF*NtoN2O*kgtoGg,IF('Net zero activities &amp; levers'!$C$14="On",'Net zero Activity data'!AY48*ttokg*ONEF*NtoN2O*kgtoGg,"ERROR"))</f>
        <v>4.3478156757314292E-2</v>
      </c>
      <c r="AG1118" s="94">
        <f>IF('Net zero activities &amp; levers'!$C$14="Off",'Activity data'!AZ48*ttokg*ONEF*NtoN2O*kgtoGg,IF('Net zero activities &amp; levers'!$C$14="On",'Net zero Activity data'!AZ48*ttokg*ONEF*NtoN2O*kgtoGg,"ERROR"))</f>
        <v>4.3466411779867153E-2</v>
      </c>
      <c r="AH1118" s="94">
        <f>IF('Net zero activities &amp; levers'!$C$14="Off",'Activity data'!BA48*ttokg*ONEF*NtoN2O*kgtoGg,IF('Net zero activities &amp; levers'!$C$14="On",'Net zero Activity data'!BA48*ttokg*ONEF*NtoN2O*kgtoGg,"ERROR"))</f>
        <v>4.3453960988210777E-2</v>
      </c>
      <c r="AI1118" s="94">
        <f>IF('Net zero activities &amp; levers'!$C$14="Off",'Activity data'!BB48*ttokg*ONEF*NtoN2O*kgtoGg,IF('Net zero activities &amp; levers'!$C$14="On",'Net zero Activity data'!BB48*ttokg*ONEF*NtoN2O*kgtoGg,"ERROR"))</f>
        <v>4.344427785646534E-2</v>
      </c>
      <c r="AJ1118" s="94">
        <f>IF('Net zero activities &amp; levers'!$C$14="Off",'Activity data'!BC48*ttokg*ONEF*NtoN2O*kgtoGg,IF('Net zero activities &amp; levers'!$C$14="On",'Net zero Activity data'!BC48*ttokg*ONEF*NtoN2O*kgtoGg,"ERROR"))</f>
        <v>4.3434713408891774E-2</v>
      </c>
      <c r="AK1118" s="94">
        <f>IF('Net zero activities &amp; levers'!$C$14="Off",'Activity data'!BD48*ttokg*ONEF*NtoN2O*kgtoGg,IF('Net zero activities &amp; levers'!$C$14="On",'Net zero Activity data'!BD48*ttokg*ONEF*NtoN2O*kgtoGg,"ERROR"))</f>
        <v>4.3424361145778849E-2</v>
      </c>
      <c r="AL1118" s="94">
        <f>IF('Net zero activities &amp; levers'!$C$14="Off",'Activity data'!BE48*ttokg*ONEF*NtoN2O*kgtoGg,IF('Net zero activities &amp; levers'!$C$14="On",'Net zero Activity data'!BE48*ttokg*ONEF*NtoN2O*kgtoGg,"ERROR"))</f>
        <v>4.3414210478197442E-2</v>
      </c>
      <c r="AM1118" s="94">
        <f>IF('Net zero activities &amp; levers'!$C$14="Off",'Activity data'!BF48*ttokg*ONEF*NtoN2O*kgtoGg,IF('Net zero activities &amp; levers'!$C$14="On",'Net zero Activity data'!BF48*ttokg*ONEF*NtoN2O*kgtoGg,"ERROR"))</f>
        <v>4.340323733015676E-2</v>
      </c>
      <c r="AN1118" s="94">
        <f>IF('Net zero activities &amp; levers'!$C$14="Off",'Activity data'!BG48*ttokg*ONEF*NtoN2O*kgtoGg,IF('Net zero activities &amp; levers'!$C$14="On",'Net zero Activity data'!BG48*ttokg*ONEF*NtoN2O*kgtoGg,"ERROR"))</f>
        <v>4.3392710564792096E-2</v>
      </c>
      <c r="AO1118" s="94">
        <f>IF('Net zero activities &amp; levers'!$C$14="Off",'Activity data'!BH48*ttokg*ONEF*NtoN2O*kgtoGg,IF('Net zero activities &amp; levers'!$C$14="On",'Net zero Activity data'!BH48*ttokg*ONEF*NtoN2O*kgtoGg,"ERROR"))</f>
        <v>4.3380842414662654E-2</v>
      </c>
      <c r="AP1118" s="94">
        <f>IF('Net zero activities &amp; levers'!$C$14="Off",'Activity data'!BI48*ttokg*ONEF*NtoN2O*kgtoGg,IF('Net zero activities &amp; levers'!$C$14="On",'Net zero Activity data'!BI48*ttokg*ONEF*NtoN2O*kgtoGg,"ERROR"))</f>
        <v>4.3369053276859658E-2</v>
      </c>
      <c r="AQ1118" s="94">
        <f>IF('Net zero activities &amp; levers'!$C$14="Off",'Activity data'!BJ48*ttokg*ONEF*NtoN2O*kgtoGg,IF('Net zero activities &amp; levers'!$C$14="On",'Net zero Activity data'!BJ48*ttokg*ONEF*NtoN2O*kgtoGg,"ERROR"))</f>
        <v>4.33571697158237E-2</v>
      </c>
      <c r="AR1118" s="94">
        <f>IF('Net zero activities &amp; levers'!$C$14="Off",'Activity data'!BK48*ttokg*ONEF*NtoN2O*kgtoGg,IF('Net zero activities &amp; levers'!$C$14="On",'Net zero Activity data'!BK48*ttokg*ONEF*NtoN2O*kgtoGg,"ERROR"))</f>
        <v>4.3345145966636849E-2</v>
      </c>
      <c r="AS1118" s="94">
        <f>IF('Net zero activities &amp; levers'!$C$14="Off",'Activity data'!BL48*ttokg*ONEF*NtoN2O*kgtoGg,IF('Net zero activities &amp; levers'!$C$14="On",'Net zero Activity data'!BL48*ttokg*ONEF*NtoN2O*kgtoGg,"ERROR"))</f>
        <v>4.3332891037815582E-2</v>
      </c>
      <c r="AT1118" s="94">
        <f>IF('Net zero activities &amp; levers'!$C$14="Off",'Activity data'!BM48*ttokg*ONEF*NtoN2O*kgtoGg,IF('Net zero activities &amp; levers'!$C$14="On",'Net zero Activity data'!BM48*ttokg*ONEF*NtoN2O*kgtoGg,"ERROR"))</f>
        <v>4.3319906489682453E-2</v>
      </c>
      <c r="AU1118" s="94">
        <f>IF('Net zero activities &amp; levers'!$C$14="Off",'Activity data'!BN48*ttokg*ONEF*NtoN2O*kgtoGg,IF('Net zero activities &amp; levers'!$C$14="On",'Net zero Activity data'!BN48*ttokg*ONEF*NtoN2O*kgtoGg,"ERROR"))</f>
        <v>4.3312051738497316E-2</v>
      </c>
      <c r="AV1118" s="94">
        <f>IF('Net zero activities &amp; levers'!$C$14="Off",'Activity data'!BO48*ttokg*ONEF*NtoN2O*kgtoGg,IF('Net zero activities &amp; levers'!$C$14="On",'Net zero Activity data'!BO48*ttokg*ONEF*NtoN2O*kgtoGg,"ERROR"))</f>
        <v>4.3305018524506952E-2</v>
      </c>
      <c r="AW1118" s="94">
        <f>IF('Net zero activities &amp; levers'!$C$14="Off",'Activity data'!BP48*ttokg*ONEF*NtoN2O*kgtoGg,IF('Net zero activities &amp; levers'!$C$14="On",'Net zero Activity data'!BP48*ttokg*ONEF*NtoN2O*kgtoGg,"ERROR"))</f>
        <v>4.329793279765777E-2</v>
      </c>
      <c r="AY1118" s="79"/>
    </row>
    <row r="1119" spans="1:51" x14ac:dyDescent="0.25">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2.9687836447274525</v>
      </c>
      <c r="U1119" s="22">
        <f t="shared" si="376"/>
        <v>2.9827616944621238</v>
      </c>
      <c r="V1119" s="22">
        <f t="shared" si="376"/>
        <v>2.9936208619115394</v>
      </c>
      <c r="W1119" s="22">
        <f t="shared" si="376"/>
        <v>3.0034058604369305</v>
      </c>
      <c r="X1119" s="22">
        <f t="shared" si="376"/>
        <v>3.0137562797949689</v>
      </c>
      <c r="Y1119" s="22">
        <f t="shared" si="376"/>
        <v>3.0233470057635605</v>
      </c>
      <c r="Z1119" s="22">
        <f t="shared" si="376"/>
        <v>3.0315081385458087</v>
      </c>
      <c r="AA1119" s="22">
        <f t="shared" si="376"/>
        <v>3.0395178450475924</v>
      </c>
      <c r="AB1119" s="22">
        <f t="shared" si="376"/>
        <v>3.0476268390770955</v>
      </c>
      <c r="AC1119" s="22">
        <f t="shared" si="376"/>
        <v>3.0583975799950118</v>
      </c>
      <c r="AD1119" s="22">
        <f t="shared" si="376"/>
        <v>3.0677607563312392</v>
      </c>
      <c r="AE1119" s="22">
        <f t="shared" si="376"/>
        <v>3.0788654632159864</v>
      </c>
      <c r="AF1119" s="22">
        <f t="shared" si="376"/>
        <v>3.0902720562163175</v>
      </c>
      <c r="AG1119" s="22">
        <f t="shared" si="376"/>
        <v>3.1035573825487459</v>
      </c>
      <c r="AH1119" s="22">
        <f t="shared" si="376"/>
        <v>3.1176410903290788</v>
      </c>
      <c r="AI1119" s="22">
        <f t="shared" si="376"/>
        <v>3.1285941607574355</v>
      </c>
      <c r="AJ1119" s="22">
        <f t="shared" si="376"/>
        <v>3.1394129816343725</v>
      </c>
      <c r="AK1119" s="22">
        <f t="shared" si="376"/>
        <v>3.1511229397295222</v>
      </c>
      <c r="AL1119" s="22">
        <f t="shared" si="376"/>
        <v>3.1626048631234003</v>
      </c>
      <c r="AM1119" s="22">
        <f t="shared" si="376"/>
        <v>3.175017134945163</v>
      </c>
      <c r="AN1119" s="22">
        <f t="shared" si="376"/>
        <v>3.1869244811894806</v>
      </c>
      <c r="AO1119" s="22">
        <f t="shared" si="376"/>
        <v>3.2003491342500197</v>
      </c>
      <c r="AP1119" s="22">
        <f t="shared" si="376"/>
        <v>3.2136844125505233</v>
      </c>
      <c r="AQ1119" s="22">
        <f t="shared" si="376"/>
        <v>3.2271264976515699</v>
      </c>
      <c r="AR1119" s="22">
        <f t="shared" si="376"/>
        <v>3.2407271565208888</v>
      </c>
      <c r="AS1119" s="22">
        <f t="shared" si="376"/>
        <v>3.2545893141371054</v>
      </c>
      <c r="AT1119" s="22">
        <f t="shared" si="376"/>
        <v>3.2692767803331204</v>
      </c>
      <c r="AU1119" s="22">
        <f t="shared" si="376"/>
        <v>3.2781616788545787</v>
      </c>
      <c r="AV1119" s="22">
        <f t="shared" si="376"/>
        <v>3.2861172959213882</v>
      </c>
      <c r="AW1119" s="22">
        <f t="shared" si="376"/>
        <v>3.2941323128865223</v>
      </c>
      <c r="AY1119" s="79"/>
    </row>
    <row r="1120" spans="1:51" x14ac:dyDescent="0.25">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0.31968010861233076</v>
      </c>
      <c r="T1120" s="94">
        <f>IF('Net zero activities &amp; levers'!$C$14="Off",'Activity data'!AM50*ManureNEF*NtoN2O*kgtoGg,IF('Net zero activities &amp; levers'!$C$14="On",'Net zero Activity data'!AM50*ManureNEF*NtoN2O*kgtoGg,"ERROR"))</f>
        <v>0.32392765614215169</v>
      </c>
      <c r="U1120" s="94">
        <f>IF('Net zero activities &amp; levers'!$C$14="Off",'Activity data'!AN50*ManureNEF*NtoN2O*kgtoGg,IF('Net zero activities &amp; levers'!$C$14="On",'Net zero Activity data'!AN50*ManureNEF*NtoN2O*kgtoGg,"ERROR"))</f>
        <v>0.32739617845871238</v>
      </c>
      <c r="V1120" s="94">
        <f>IF('Net zero activities &amp; levers'!$C$14="Off",'Activity data'!AO50*ManureNEF*NtoN2O*kgtoGg,IF('Net zero activities &amp; levers'!$C$14="On",'Net zero Activity data'!AO50*ManureNEF*NtoN2O*kgtoGg,"ERROR"))</f>
        <v>0.33063338453789975</v>
      </c>
      <c r="W1120" s="94">
        <f>IF('Net zero activities &amp; levers'!$C$14="Off",'Activity data'!AP50*ManureNEF*NtoN2O*kgtoGg,IF('Net zero activities &amp; levers'!$C$14="On",'Net zero Activity data'!AP50*ManureNEF*NtoN2O*kgtoGg,"ERROR"))</f>
        <v>0.33414639119614431</v>
      </c>
      <c r="X1120" s="94">
        <f>IF('Net zero activities &amp; levers'!$C$14="Off",'Activity data'!AQ50*ManureNEF*NtoN2O*kgtoGg,IF('Net zero activities &amp; levers'!$C$14="On",'Net zero Activity data'!AQ50*ManureNEF*NtoN2O*kgtoGg,"ERROR"))</f>
        <v>0.33751788695690949</v>
      </c>
      <c r="Y1120" s="94">
        <f>IF('Net zero activities &amp; levers'!$C$14="Off",'Activity data'!AR50*ManureNEF*NtoN2O*kgtoGg,IF('Net zero activities &amp; levers'!$C$14="On",'Net zero Activity data'!AR50*ManureNEF*NtoN2O*kgtoGg,"ERROR"))</f>
        <v>0.34040191465491848</v>
      </c>
      <c r="Z1120" s="94">
        <f>IF('Net zero activities &amp; levers'!$C$14="Off",'Activity data'!AS50*ManureNEF*NtoN2O*kgtoGg,IF('Net zero activities &amp; levers'!$C$14="On",'Net zero Activity data'!AS50*ManureNEF*NtoN2O*kgtoGg,"ERROR"))</f>
        <v>0.3431942504394786</v>
      </c>
      <c r="AA1120" s="94">
        <f>IF('Net zero activities &amp; levers'!$C$14="Off",'Activity data'!AT50*ManureNEF*NtoN2O*kgtoGg,IF('Net zero activities &amp; levers'!$C$14="On",'Net zero Activity data'!AT50*ManureNEF*NtoN2O*kgtoGg,"ERROR"))</f>
        <v>0.34597042855697163</v>
      </c>
      <c r="AB1120" s="94">
        <f>IF('Net zero activities &amp; levers'!$C$14="Off",'Activity data'!AU50*ManureNEF*NtoN2O*kgtoGg,IF('Net zero activities &amp; levers'!$C$14="On",'Net zero Activity data'!AU50*ManureNEF*NtoN2O*kgtoGg,"ERROR"))</f>
        <v>0.34957490934386631</v>
      </c>
      <c r="AC1120" s="94">
        <f>IF('Net zero activities &amp; levers'!$C$14="Off",'Activity data'!AV50*ManureNEF*NtoN2O*kgtoGg,IF('Net zero activities &amp; levers'!$C$14="On",'Net zero Activity data'!AV50*ManureNEF*NtoN2O*kgtoGg,"ERROR"))</f>
        <v>0.3526702704786846</v>
      </c>
      <c r="AD1120" s="94">
        <f>IF('Net zero activities &amp; levers'!$C$14="Off",'Activity data'!AW50*ManureNEF*NtoN2O*kgtoGg,IF('Net zero activities &amp; levers'!$C$14="On",'Net zero Activity data'!AW50*ManureNEF*NtoN2O*kgtoGg,"ERROR"))</f>
        <v>0.3563873295145874</v>
      </c>
      <c r="AE1120" s="94">
        <f>IF('Net zero activities &amp; levers'!$C$14="Off",'Activity data'!AX50*ManureNEF*NtoN2O*kgtoGg,IF('Net zero activities &amp; levers'!$C$14="On",'Net zero Activity data'!AX50*ManureNEF*NtoN2O*kgtoGg,"ERROR"))</f>
        <v>0.36025239184903957</v>
      </c>
      <c r="AF1120" s="94">
        <f>IF('Net zero activities &amp; levers'!$C$14="Off",'Activity data'!AY50*ManureNEF*NtoN2O*kgtoGg,IF('Net zero activities &amp; levers'!$C$14="On",'Net zero Activity data'!AY50*ManureNEF*NtoN2O*kgtoGg,"ERROR"))</f>
        <v>0.36482462136927823</v>
      </c>
      <c r="AG1120" s="94">
        <f>IF('Net zero activities &amp; levers'!$C$14="Off",'Activity data'!AZ50*ManureNEF*NtoN2O*kgtoGg,IF('Net zero activities &amp; levers'!$C$14="On",'Net zero Activity data'!AZ50*ManureNEF*NtoN2O*kgtoGg,"ERROR"))</f>
        <v>0.36975202467300455</v>
      </c>
      <c r="AH1120" s="94">
        <f>IF('Net zero activities &amp; levers'!$C$14="Off",'Activity data'!BA50*ManureNEF*NtoN2O*kgtoGg,IF('Net zero activities &amp; levers'!$C$14="On",'Net zero Activity data'!BA50*ManureNEF*NtoN2O*kgtoGg,"ERROR"))</f>
        <v>0.37361223702776947</v>
      </c>
      <c r="AI1120" s="94">
        <f>IF('Net zero activities &amp; levers'!$C$14="Off",'Activity data'!BB50*ManureNEF*NtoN2O*kgtoGg,IF('Net zero activities &amp; levers'!$C$14="On",'Net zero Activity data'!BB50*ManureNEF*NtoN2O*kgtoGg,"ERROR"))</f>
        <v>0.37747166766354751</v>
      </c>
      <c r="AJ1120" s="94">
        <f>IF('Net zero activities &amp; levers'!$C$14="Off",'Activity data'!BC50*ManureNEF*NtoN2O*kgtoGg,IF('Net zero activities &amp; levers'!$C$14="On",'Net zero Activity data'!BC50*ManureNEF*NtoN2O*kgtoGg,"ERROR"))</f>
        <v>0.38171382309222268</v>
      </c>
      <c r="AK1120" s="94">
        <f>IF('Net zero activities &amp; levers'!$C$14="Off",'Activity data'!BD50*ManureNEF*NtoN2O*kgtoGg,IF('Net zero activities &amp; levers'!$C$14="On",'Net zero Activity data'!BD50*ManureNEF*NtoN2O*kgtoGg,"ERROR"))</f>
        <v>0.38592596912209542</v>
      </c>
      <c r="AL1120" s="94">
        <f>IF('Net zero activities &amp; levers'!$C$14="Off",'Activity data'!BE50*ManureNEF*NtoN2O*kgtoGg,IF('Net zero activities &amp; levers'!$C$14="On",'Net zero Activity data'!BE50*ManureNEF*NtoN2O*kgtoGg,"ERROR"))</f>
        <v>0.39055519096966618</v>
      </c>
      <c r="AM1120" s="94">
        <f>IF('Net zero activities &amp; levers'!$C$14="Off",'Activity data'!BF50*ManureNEF*NtoN2O*kgtoGg,IF('Net zero activities &amp; levers'!$C$14="On",'Net zero Activity data'!BF50*ManureNEF*NtoN2O*kgtoGg,"ERROR"))</f>
        <v>0.3950511035425246</v>
      </c>
      <c r="AN1120" s="94">
        <f>IF('Net zero activities &amp; levers'!$C$14="Off",'Activity data'!BG50*ManureNEF*NtoN2O*kgtoGg,IF('Net zero activities &amp; levers'!$C$14="On",'Net zero Activity data'!BG50*ManureNEF*NtoN2O*kgtoGg,"ERROR"))</f>
        <v>0.40022355366595341</v>
      </c>
      <c r="AO1120" s="94">
        <f>IF('Net zero activities &amp; levers'!$C$14="Off",'Activity data'!BH50*ManureNEF*NtoN2O*kgtoGg,IF('Net zero activities &amp; levers'!$C$14="On",'Net zero Activity data'!BH50*ManureNEF*NtoN2O*kgtoGg,"ERROR"))</f>
        <v>0.40544584963378466</v>
      </c>
      <c r="AP1120" s="94">
        <f>IF('Net zero activities &amp; levers'!$C$14="Off",'Activity data'!BI50*ManureNEF*NtoN2O*kgtoGg,IF('Net zero activities &amp; levers'!$C$14="On",'Net zero Activity data'!BI50*ManureNEF*NtoN2O*kgtoGg,"ERROR"))</f>
        <v>0.41079965312136668</v>
      </c>
      <c r="AQ1120" s="94">
        <f>IF('Net zero activities &amp; levers'!$C$14="Off",'Activity data'!BJ50*ManureNEF*NtoN2O*kgtoGg,IF('Net zero activities &amp; levers'!$C$14="On",'Net zero Activity data'!BJ50*ManureNEF*NtoN2O*kgtoGg,"ERROR"))</f>
        <v>0.41631126436204158</v>
      </c>
      <c r="AR1120" s="94">
        <f>IF('Net zero activities &amp; levers'!$C$14="Off",'Activity data'!BK50*ManureNEF*NtoN2O*kgtoGg,IF('Net zero activities &amp; levers'!$C$14="On",'Net zero Activity data'!BK50*ManureNEF*NtoN2O*kgtoGg,"ERROR"))</f>
        <v>0.42203151737939537</v>
      </c>
      <c r="AS1120" s="94">
        <f>IF('Net zero activities &amp; levers'!$C$14="Off",'Activity data'!BL50*ManureNEF*NtoN2O*kgtoGg,IF('Net zero activities &amp; levers'!$C$14="On",'Net zero Activity data'!BL50*ManureNEF*NtoN2O*kgtoGg,"ERROR"))</f>
        <v>0.4282251024364947</v>
      </c>
      <c r="AT1120" s="94">
        <f>IF('Net zero activities &amp; levers'!$C$14="Off",'Activity data'!BM50*ManureNEF*NtoN2O*kgtoGg,IF('Net zero activities &amp; levers'!$C$14="On",'Net zero Activity data'!BM50*ManureNEF*NtoN2O*kgtoGg,"ERROR"))</f>
        <v>0.43189252550445045</v>
      </c>
      <c r="AU1120" s="94">
        <f>IF('Net zero activities &amp; levers'!$C$14="Off",'Activity data'!BN50*ManureNEF*NtoN2O*kgtoGg,IF('Net zero activities &amp; levers'!$C$14="On",'Net zero Activity data'!BN50*ManureNEF*NtoN2O*kgtoGg,"ERROR"))</f>
        <v>0.43516476876819987</v>
      </c>
      <c r="AV1120" s="94">
        <f>IF('Net zero activities &amp; levers'!$C$14="Off",'Activity data'!BO50*ManureNEF*NtoN2O*kgtoGg,IF('Net zero activities &amp; levers'!$C$14="On",'Net zero Activity data'!BO50*ManureNEF*NtoN2O*kgtoGg,"ERROR"))</f>
        <v>0.43848615061669027</v>
      </c>
      <c r="AW1120" s="94">
        <f>IF('Net zero activities &amp; levers'!$C$14="Off",'Activity data'!BP50*ManureNEF*NtoN2O*kgtoGg,IF('Net zero activities &amp; levers'!$C$14="On",'Net zero Activity data'!BP50*ManureNEF*NtoN2O*kgtoGg,"ERROR"))</f>
        <v>0.44169691910607789</v>
      </c>
      <c r="AY1120" s="79"/>
    </row>
    <row r="1121" spans="1:51" x14ac:dyDescent="0.25">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0.93473529144998713</v>
      </c>
      <c r="T1121" s="94">
        <f>IF('Net zero activities &amp; levers'!$C$14="Off",'Activity data'!AM51*ManureNEF*NtoN2O*kgtoGg,IF('Net zero activities &amp; levers'!$C$14="On",'Net zero Activity data'!AM51*ManureNEF*NtoN2O*kgtoGg,"ERROR"))</f>
        <v>0.94715499624635147</v>
      </c>
      <c r="U1121" s="94">
        <f>IF('Net zero activities &amp; levers'!$C$14="Off",'Activity data'!AN51*ManureNEF*NtoN2O*kgtoGg,IF('Net zero activities &amp; levers'!$C$14="On",'Net zero Activity data'!AN51*ManureNEF*NtoN2O*kgtoGg,"ERROR"))</f>
        <v>0.95729685409463872</v>
      </c>
      <c r="V1121" s="94">
        <f>IF('Net zero activities &amp; levers'!$C$14="Off",'Activity data'!AO51*ManureNEF*NtoN2O*kgtoGg,IF('Net zero activities &amp; levers'!$C$14="On",'Net zero Activity data'!AO51*ManureNEF*NtoN2O*kgtoGg,"ERROR"))</f>
        <v>0.96676235002758171</v>
      </c>
      <c r="W1121" s="94">
        <f>IF('Net zero activities &amp; levers'!$C$14="Off",'Activity data'!AP51*ManureNEF*NtoN2O*kgtoGg,IF('Net zero activities &amp; levers'!$C$14="On",'Net zero Activity data'!AP51*ManureNEF*NtoN2O*kgtoGg,"ERROR"))</f>
        <v>0.97703427879041316</v>
      </c>
      <c r="X1121" s="94">
        <f>IF('Net zero activities &amp; levers'!$C$14="Off",'Activity data'!AQ51*ManureNEF*NtoN2O*kgtoGg,IF('Net zero activities &amp; levers'!$C$14="On",'Net zero Activity data'!AQ51*ManureNEF*NtoN2O*kgtoGg,"ERROR"))</f>
        <v>0.9868924338262115</v>
      </c>
      <c r="Y1121" s="94">
        <f>IF('Net zero activities &amp; levers'!$C$14="Off",'Activity data'!AR51*ManureNEF*NtoN2O*kgtoGg,IF('Net zero activities &amp; levers'!$C$14="On",'Net zero Activity data'!AR51*ManureNEF*NtoN2O*kgtoGg,"ERROR"))</f>
        <v>0.99532524649807341</v>
      </c>
      <c r="Z1121" s="94">
        <f>IF('Net zero activities &amp; levers'!$C$14="Off",'Activity data'!AS51*ManureNEF*NtoN2O*kgtoGg,IF('Net zero activities &amp; levers'!$C$14="On",'Net zero Activity data'!AS51*ManureNEF*NtoN2O*kgtoGg,"ERROR"))</f>
        <v>1.0034899546957057</v>
      </c>
      <c r="AA1121" s="94">
        <f>IF('Net zero activities &amp; levers'!$C$14="Off",'Activity data'!AT51*ManureNEF*NtoN2O*kgtoGg,IF('Net zero activities &amp; levers'!$C$14="On",'Net zero Activity data'!AT51*ManureNEF*NtoN2O*kgtoGg,"ERROR"))</f>
        <v>1.0116074183472172</v>
      </c>
      <c r="AB1121" s="94">
        <f>IF('Net zero activities &amp; levers'!$C$14="Off",'Activity data'!AU51*ManureNEF*NtoN2O*kgtoGg,IF('Net zero activities &amp; levers'!$C$14="On",'Net zero Activity data'!AU51*ManureNEF*NtoN2O*kgtoGg,"ERROR"))</f>
        <v>1.0221468147878938</v>
      </c>
      <c r="AC1121" s="94">
        <f>IF('Net zero activities &amp; levers'!$C$14="Off",'Activity data'!AV51*ManureNEF*NtoN2O*kgtoGg,IF('Net zero activities &amp; levers'!$C$14="On",'Net zero Activity data'!AV51*ManureNEF*NtoN2O*kgtoGg,"ERROR"))</f>
        <v>1.0311975602504651</v>
      </c>
      <c r="AD1121" s="94">
        <f>IF('Net zero activities &amp; levers'!$C$14="Off",'Activity data'!AW51*ManureNEF*NtoN2O*kgtoGg,IF('Net zero activities &amp; levers'!$C$14="On",'Net zero Activity data'!AW51*ManureNEF*NtoN2O*kgtoGg,"ERROR"))</f>
        <v>1.0420661321999158</v>
      </c>
      <c r="AE1121" s="94">
        <f>IF('Net zero activities &amp; levers'!$C$14="Off",'Activity data'!AX51*ManureNEF*NtoN2O*kgtoGg,IF('Net zero activities &amp; levers'!$C$14="On",'Net zero Activity data'!AX51*ManureNEF*NtoN2O*kgtoGg,"ERROR"))</f>
        <v>1.0533674614673172</v>
      </c>
      <c r="AF1121" s="94">
        <f>IF('Net zero activities &amp; levers'!$C$14="Off",'Activity data'!AY51*ManureNEF*NtoN2O*kgtoGg,IF('Net zero activities &amp; levers'!$C$14="On",'Net zero Activity data'!AY51*ManureNEF*NtoN2O*kgtoGg,"ERROR"))</f>
        <v>1.0667365269112958</v>
      </c>
      <c r="AG1121" s="94">
        <f>IF('Net zero activities &amp; levers'!$C$14="Off",'Activity data'!AZ51*ManureNEF*NtoN2O*kgtoGg,IF('Net zero activities &amp; levers'!$C$14="On",'Net zero Activity data'!AZ51*ManureNEF*NtoN2O*kgtoGg,"ERROR"))</f>
        <v>1.0811441101143711</v>
      </c>
      <c r="AH1121" s="94">
        <f>IF('Net zero activities &amp; levers'!$C$14="Off",'Activity data'!BA51*ManureNEF*NtoN2O*kgtoGg,IF('Net zero activities &amp; levers'!$C$14="On",'Net zero Activity data'!BA51*ManureNEF*NtoN2O*kgtoGg,"ERROR"))</f>
        <v>1.0924312581829603</v>
      </c>
      <c r="AI1121" s="94">
        <f>IF('Net zero activities &amp; levers'!$C$14="Off",'Activity data'!BB51*ManureNEF*NtoN2O*kgtoGg,IF('Net zero activities &amp; levers'!$C$14="On",'Net zero Activity data'!BB51*ManureNEF*NtoN2O*kgtoGg,"ERROR"))</f>
        <v>1.1037161205280859</v>
      </c>
      <c r="AJ1121" s="94">
        <f>IF('Net zero activities &amp; levers'!$C$14="Off",'Activity data'!BC51*ManureNEF*NtoN2O*kgtoGg,IF('Net zero activities &amp; levers'!$C$14="On",'Net zero Activity data'!BC51*ManureNEF*NtoN2O*kgtoGg,"ERROR"))</f>
        <v>1.1161200589783429</v>
      </c>
      <c r="AK1121" s="94">
        <f>IF('Net zero activities &amp; levers'!$C$14="Off",'Activity data'!BD51*ManureNEF*NtoN2O*kgtoGg,IF('Net zero activities &amp; levers'!$C$14="On",'Net zero Activity data'!BD51*ManureNEF*NtoN2O*kgtoGg,"ERROR"))</f>
        <v>1.1284362508238528</v>
      </c>
      <c r="AL1121" s="94">
        <f>IF('Net zero activities &amp; levers'!$C$14="Off",'Activity data'!BE51*ManureNEF*NtoN2O*kgtoGg,IF('Net zero activities &amp; levers'!$C$14="On",'Net zero Activity data'!BE51*ManureNEF*NtoN2O*kgtoGg,"ERROR"))</f>
        <v>1.1419719601667295</v>
      </c>
      <c r="AM1121" s="94">
        <f>IF('Net zero activities &amp; levers'!$C$14="Off",'Activity data'!BF51*ManureNEF*NtoN2O*kgtoGg,IF('Net zero activities &amp; levers'!$C$14="On",'Net zero Activity data'!BF51*ManureNEF*NtoN2O*kgtoGg,"ERROR"))</f>
        <v>1.1551178770877626</v>
      </c>
      <c r="AN1121" s="94">
        <f>IF('Net zero activities &amp; levers'!$C$14="Off",'Activity data'!BG51*ManureNEF*NtoN2O*kgtoGg,IF('Net zero activities &amp; levers'!$C$14="On",'Net zero Activity data'!BG51*ManureNEF*NtoN2O*kgtoGg,"ERROR"))</f>
        <v>1.170241970027486</v>
      </c>
      <c r="AO1121" s="94">
        <f>IF('Net zero activities &amp; levers'!$C$14="Off",'Activity data'!BH51*ManureNEF*NtoN2O*kgtoGg,IF('Net zero activities &amp; levers'!$C$14="On",'Net zero Activity data'!BH51*ManureNEF*NtoN2O*kgtoGg,"ERROR"))</f>
        <v>1.1855118107589548</v>
      </c>
      <c r="AP1121" s="94">
        <f>IF('Net zero activities &amp; levers'!$C$14="Off",'Activity data'!BI51*ManureNEF*NtoN2O*kgtoGg,IF('Net zero activities &amp; levers'!$C$14="On",'Net zero Activity data'!BI51*ManureNEF*NtoN2O*kgtoGg,"ERROR"))</f>
        <v>1.2011661756334349</v>
      </c>
      <c r="AQ1121" s="94">
        <f>IF('Net zero activities &amp; levers'!$C$14="Off",'Activity data'!BJ51*ManureNEF*NtoN2O*kgtoGg,IF('Net zero activities &amp; levers'!$C$14="On",'Net zero Activity data'!BJ51*ManureNEF*NtoN2O*kgtoGg,"ERROR"))</f>
        <v>1.2172819657643086</v>
      </c>
      <c r="AR1121" s="94">
        <f>IF('Net zero activities &amp; levers'!$C$14="Off",'Activity data'!BK51*ManureNEF*NtoN2O*kgtoGg,IF('Net zero activities &amp; levers'!$C$14="On",'Net zero Activity data'!BK51*ManureNEF*NtoN2O*kgtoGg,"ERROR"))</f>
        <v>1.2340078183503638</v>
      </c>
      <c r="AS1121" s="94">
        <f>IF('Net zero activities &amp; levers'!$C$14="Off",'Activity data'!BL51*ManureNEF*NtoN2O*kgtoGg,IF('Net zero activities &amp; levers'!$C$14="On",'Net zero Activity data'!BL51*ManureNEF*NtoN2O*kgtoGg,"ERROR"))</f>
        <v>1.252117679982351</v>
      </c>
      <c r="AT1121" s="94">
        <f>IF('Net zero activities &amp; levers'!$C$14="Off",'Activity data'!BM51*ManureNEF*NtoN2O*kgtoGg,IF('Net zero activities &amp; levers'!$C$14="On",'Net zero Activity data'!BM51*ManureNEF*NtoN2O*kgtoGg,"ERROR"))</f>
        <v>1.2628411178126768</v>
      </c>
      <c r="AU1121" s="94">
        <f>IF('Net zero activities &amp; levers'!$C$14="Off",'Activity data'!BN51*ManureNEF*NtoN2O*kgtoGg,IF('Net zero activities &amp; levers'!$C$14="On",'Net zero Activity data'!BN51*ManureNEF*NtoN2O*kgtoGg,"ERROR"))</f>
        <v>1.2724090614489361</v>
      </c>
      <c r="AV1121" s="94">
        <f>IF('Net zero activities &amp; levers'!$C$14="Off",'Activity data'!BO51*ManureNEF*NtoN2O*kgtoGg,IF('Net zero activities &amp; levers'!$C$14="On",'Net zero Activity data'!BO51*ManureNEF*NtoN2O*kgtoGg,"ERROR"))</f>
        <v>1.2821206848703677</v>
      </c>
      <c r="AW1121" s="94">
        <f>IF('Net zero activities &amp; levers'!$C$14="Off",'Activity data'!BP51*ManureNEF*NtoN2O*kgtoGg,IF('Net zero activities &amp; levers'!$C$14="On",'Net zero Activity data'!BP51*ManureNEF*NtoN2O*kgtoGg,"ERROR"))</f>
        <v>1.291508878063663</v>
      </c>
      <c r="AY1121" s="79"/>
    </row>
    <row r="1122" spans="1:51" x14ac:dyDescent="0.25">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5.0003067694716963E-2</v>
      </c>
      <c r="T1122" s="94">
        <f>IF('Net zero activities &amp; levers'!$C$14="Off",'Activity data'!AM52*ManureNEF*NtoN2O*kgtoGg,IF('Net zero activities &amp; levers'!$C$14="On",'Net zero Activity data'!AM52*ManureNEF*NtoN2O*kgtoGg,"ERROR"))</f>
        <v>5.0667451874239773E-2</v>
      </c>
      <c r="U1122" s="94">
        <f>IF('Net zero activities &amp; levers'!$C$14="Off",'Activity data'!AN52*ManureNEF*NtoN2O*kgtoGg,IF('Net zero activities &amp; levers'!$C$14="On",'Net zero Activity data'!AN52*ManureNEF*NtoN2O*kgtoGg,"ERROR"))</f>
        <v>5.1209984085419519E-2</v>
      </c>
      <c r="V1122" s="94">
        <f>IF('Net zero activities &amp; levers'!$C$14="Off",'Activity data'!AO52*ManureNEF*NtoN2O*kgtoGg,IF('Net zero activities &amp; levers'!$C$14="On",'Net zero Activity data'!AO52*ManureNEF*NtoN2O*kgtoGg,"ERROR"))</f>
        <v>5.1716334747717502E-2</v>
      </c>
      <c r="W1122" s="94">
        <f>IF('Net zero activities &amp; levers'!$C$14="Off",'Activity data'!AP52*ManureNEF*NtoN2O*kgtoGg,IF('Net zero activities &amp; levers'!$C$14="On",'Net zero Activity data'!AP52*ManureNEF*NtoN2O*kgtoGg,"ERROR"))</f>
        <v>5.2265825019435407E-2</v>
      </c>
      <c r="X1122" s="94">
        <f>IF('Net zero activities &amp; levers'!$C$14="Off",'Activity data'!AQ52*ManureNEF*NtoN2O*kgtoGg,IF('Net zero activities &amp; levers'!$C$14="On",'Net zero Activity data'!AQ52*ManureNEF*NtoN2O*kgtoGg,"ERROR"))</f>
        <v>5.2793180729772807E-2</v>
      </c>
      <c r="Y1122" s="94">
        <f>IF('Net zero activities &amp; levers'!$C$14="Off",'Activity data'!AR52*ManureNEF*NtoN2O*kgtoGg,IF('Net zero activities &amp; levers'!$C$14="On",'Net zero Activity data'!AR52*ManureNEF*NtoN2O*kgtoGg,"ERROR"))</f>
        <v>5.3244288660269229E-2</v>
      </c>
      <c r="Z1122" s="94">
        <f>IF('Net zero activities &amp; levers'!$C$14="Off",'Activity data'!AS52*ManureNEF*NtoN2O*kgtoGg,IF('Net zero activities &amp; levers'!$C$14="On",'Net zero Activity data'!AS52*ManureNEF*NtoN2O*kgtoGg,"ERROR"))</f>
        <v>5.3681054513070738E-2</v>
      </c>
      <c r="AA1122" s="94">
        <f>IF('Net zero activities &amp; levers'!$C$14="Off",'Activity data'!AT52*ManureNEF*NtoN2O*kgtoGg,IF('Net zero activities &amp; levers'!$C$14="On",'Net zero Activity data'!AT52*ManureNEF*NtoN2O*kgtoGg,"ERROR"))</f>
        <v>5.4115293049037755E-2</v>
      </c>
      <c r="AB1122" s="94">
        <f>IF('Net zero activities &amp; levers'!$C$14="Off",'Activity data'!AU52*ManureNEF*NtoN2O*kgtoGg,IF('Net zero activities &amp; levers'!$C$14="On",'Net zero Activity data'!AU52*ManureNEF*NtoN2O*kgtoGg,"ERROR"))</f>
        <v>5.4679091333434515E-2</v>
      </c>
      <c r="AC1122" s="94">
        <f>IF('Net zero activities &amp; levers'!$C$14="Off",'Activity data'!AV52*ManureNEF*NtoN2O*kgtoGg,IF('Net zero activities &amp; levers'!$C$14="On",'Net zero Activity data'!AV52*ManureNEF*NtoN2O*kgtoGg,"ERROR"))</f>
        <v>5.5163255184090626E-2</v>
      </c>
      <c r="AD1122" s="94">
        <f>IF('Net zero activities &amp; levers'!$C$14="Off",'Activity data'!AW52*ManureNEF*NtoN2O*kgtoGg,IF('Net zero activities &amp; levers'!$C$14="On",'Net zero Activity data'!AW52*ManureNEF*NtoN2O*kgtoGg,"ERROR"))</f>
        <v>5.5744662502188423E-2</v>
      </c>
      <c r="AE1122" s="94">
        <f>IF('Net zero activities &amp; levers'!$C$14="Off",'Activity data'!AX52*ManureNEF*NtoN2O*kgtoGg,IF('Net zero activities &amp; levers'!$C$14="On",'Net zero Activity data'!AX52*ManureNEF*NtoN2O*kgtoGg,"ERROR"))</f>
        <v>5.6349219896744011E-2</v>
      </c>
      <c r="AF1122" s="94">
        <f>IF('Net zero activities &amp; levers'!$C$14="Off",'Activity data'!AY52*ManureNEF*NtoN2O*kgtoGg,IF('Net zero activities &amp; levers'!$C$14="On",'Net zero Activity data'!AY52*ManureNEF*NtoN2O*kgtoGg,"ERROR"))</f>
        <v>5.7064389518052927E-2</v>
      </c>
      <c r="AG1122" s="94">
        <f>IF('Net zero activities &amp; levers'!$C$14="Off",'Activity data'!AZ52*ManureNEF*NtoN2O*kgtoGg,IF('Net zero activities &amp; levers'!$C$14="On",'Net zero Activity data'!AZ52*ManureNEF*NtoN2O*kgtoGg,"ERROR"))</f>
        <v>5.7835113983910093E-2</v>
      </c>
      <c r="AH1122" s="94">
        <f>IF('Net zero activities &amp; levers'!$C$14="Off",'Activity data'!BA52*ManureNEF*NtoN2O*kgtoGg,IF('Net zero activities &amp; levers'!$C$14="On",'Net zero Activity data'!BA52*ManureNEF*NtoN2O*kgtoGg,"ERROR"))</f>
        <v>5.8438912764288295E-2</v>
      </c>
      <c r="AI1122" s="94">
        <f>IF('Net zero activities &amp; levers'!$C$14="Off",'Activity data'!BB52*ManureNEF*NtoN2O*kgtoGg,IF('Net zero activities &amp; levers'!$C$14="On",'Net zero Activity data'!BB52*ManureNEF*NtoN2O*kgtoGg,"ERROR"))</f>
        <v>5.9042589271348977E-2</v>
      </c>
      <c r="AJ1122" s="94">
        <f>IF('Net zero activities &amp; levers'!$C$14="Off",'Activity data'!BC52*ManureNEF*NtoN2O*kgtoGg,IF('Net zero activities &amp; levers'!$C$14="On",'Net zero Activity data'!BC52*ManureNEF*NtoN2O*kgtoGg,"ERROR"))</f>
        <v>5.9706130040251763E-2</v>
      </c>
      <c r="AK1122" s="94">
        <f>IF('Net zero activities &amp; levers'!$C$14="Off",'Activity data'!BD52*ManureNEF*NtoN2O*kgtoGg,IF('Net zero activities &amp; levers'!$C$14="On",'Net zero Activity data'!BD52*ManureNEF*NtoN2O*kgtoGg,"ERROR"))</f>
        <v>6.0364976860549799E-2</v>
      </c>
      <c r="AL1122" s="94">
        <f>IF('Net zero activities &amp; levers'!$C$14="Off",'Activity data'!BE52*ManureNEF*NtoN2O*kgtoGg,IF('Net zero activities &amp; levers'!$C$14="On",'Net zero Activity data'!BE52*ManureNEF*NtoN2O*kgtoGg,"ERROR"))</f>
        <v>6.1089060990847217E-2</v>
      </c>
      <c r="AM1122" s="94">
        <f>IF('Net zero activities &amp; levers'!$C$14="Off",'Activity data'!BF52*ManureNEF*NtoN2O*kgtoGg,IF('Net zero activities &amp; levers'!$C$14="On",'Net zero Activity data'!BF52*ManureNEF*NtoN2O*kgtoGg,"ERROR"))</f>
        <v>6.1792293424375935E-2</v>
      </c>
      <c r="AN1122" s="94">
        <f>IF('Net zero activities &amp; levers'!$C$14="Off",'Activity data'!BG52*ManureNEF*NtoN2O*kgtoGg,IF('Net zero activities &amp; levers'!$C$14="On",'Net zero Activity data'!BG52*ManureNEF*NtoN2O*kgtoGg,"ERROR"))</f>
        <v>6.2601347121185702E-2</v>
      </c>
      <c r="AO1122" s="94">
        <f>IF('Net zero activities &amp; levers'!$C$14="Off",'Activity data'!BH52*ManureNEF*NtoN2O*kgtoGg,IF('Net zero activities &amp; levers'!$C$14="On",'Net zero Activity data'!BH52*ManureNEF*NtoN2O*kgtoGg,"ERROR"))</f>
        <v>6.3418197503071622E-2</v>
      </c>
      <c r="AP1122" s="94">
        <f>IF('Net zero activities &amp; levers'!$C$14="Off",'Activity data'!BI52*ManureNEF*NtoN2O*kgtoGg,IF('Net zero activities &amp; levers'!$C$14="On",'Net zero Activity data'!BI52*ManureNEF*NtoN2O*kgtoGg,"ERROR"))</f>
        <v>6.4255617758513336E-2</v>
      </c>
      <c r="AQ1122" s="94">
        <f>IF('Net zero activities &amp; levers'!$C$14="Off",'Activity data'!BJ52*ManureNEF*NtoN2O*kgtoGg,IF('Net zero activities &amp; levers'!$C$14="On",'Net zero Activity data'!BJ52*ManureNEF*NtoN2O*kgtoGg,"ERROR"))</f>
        <v>6.511772166347865E-2</v>
      </c>
      <c r="AR1122" s="94">
        <f>IF('Net zero activities &amp; levers'!$C$14="Off",'Activity data'!BK52*ManureNEF*NtoN2O*kgtoGg,IF('Net zero activities &amp; levers'!$C$14="On",'Net zero Activity data'!BK52*ManureNEF*NtoN2O*kgtoGg,"ERROR"))</f>
        <v>6.60124604700289E-2</v>
      </c>
      <c r="AS1122" s="94">
        <f>IF('Net zero activities &amp; levers'!$C$14="Off",'Activity data'!BL52*ManureNEF*NtoN2O*kgtoGg,IF('Net zero activities &amp; levers'!$C$14="On",'Net zero Activity data'!BL52*ManureNEF*NtoN2O*kgtoGg,"ERROR"))</f>
        <v>6.6981235956960095E-2</v>
      </c>
      <c r="AT1122" s="94">
        <f>IF('Net zero activities &amp; levers'!$C$14="Off",'Activity data'!BM52*ManureNEF*NtoN2O*kgtoGg,IF('Net zero activities &amp; levers'!$C$14="On",'Net zero Activity data'!BM52*ManureNEF*NtoN2O*kgtoGg,"ERROR"))</f>
        <v>6.7554879418006794E-2</v>
      </c>
      <c r="AU1122" s="94">
        <f>IF('Net zero activities &amp; levers'!$C$14="Off",'Activity data'!BN52*ManureNEF*NtoN2O*kgtoGg,IF('Net zero activities &amp; levers'!$C$14="On",'Net zero Activity data'!BN52*ManureNEF*NtoN2O*kgtoGg,"ERROR"))</f>
        <v>6.8066710454792581E-2</v>
      </c>
      <c r="AV1122" s="94">
        <f>IF('Net zero activities &amp; levers'!$C$14="Off",'Activity data'!BO52*ManureNEF*NtoN2O*kgtoGg,IF('Net zero activities &amp; levers'!$C$14="On",'Net zero Activity data'!BO52*ManureNEF*NtoN2O*kgtoGg,"ERROR"))</f>
        <v>6.8586227549963075E-2</v>
      </c>
      <c r="AW1122" s="94">
        <f>IF('Net zero activities &amp; levers'!$C$14="Off",'Activity data'!BP52*ManureNEF*NtoN2O*kgtoGg,IF('Net zero activities &amp; levers'!$C$14="On",'Net zero Activity data'!BP52*ManureNEF*NtoN2O*kgtoGg,"ERROR"))</f>
        <v>6.9088442951552573E-2</v>
      </c>
      <c r="AY1122" s="79"/>
    </row>
    <row r="1123" spans="1:51" x14ac:dyDescent="0.25">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0.31716014402466536</v>
      </c>
      <c r="T1123" s="94">
        <f>IF('Net zero activities &amp; levers'!$C$14="Off",'Activity data'!AM53*ManureNEF*NtoN2O*kgtoGg,IF('Net zero activities &amp; levers'!$C$14="On",'Net zero Activity data'!AM53*ManureNEF*NtoN2O*kgtoGg,"ERROR"))</f>
        <v>0.32328308072599266</v>
      </c>
      <c r="U1123" s="94">
        <f>IF('Net zero activities &amp; levers'!$C$14="Off",'Activity data'!AN53*ManureNEF*NtoN2O*kgtoGg,IF('Net zero activities &amp; levers'!$C$14="On",'Net zero Activity data'!AN53*ManureNEF*NtoN2O*kgtoGg,"ERROR"))</f>
        <v>0.32647086551103383</v>
      </c>
      <c r="V1123" s="94">
        <f>IF('Net zero activities &amp; levers'!$C$14="Off",'Activity data'!AO53*ManureNEF*NtoN2O*kgtoGg,IF('Net zero activities &amp; levers'!$C$14="On",'Net zero Activity data'!AO53*ManureNEF*NtoN2O*kgtoGg,"ERROR"))</f>
        <v>0.32866044844920544</v>
      </c>
      <c r="W1123" s="94">
        <f>IF('Net zero activities &amp; levers'!$C$14="Off",'Activity data'!AP53*ManureNEF*NtoN2O*kgtoGg,IF('Net zero activities &amp; levers'!$C$14="On",'Net zero Activity data'!AP53*ManureNEF*NtoN2O*kgtoGg,"ERROR"))</f>
        <v>0.33139094012348869</v>
      </c>
      <c r="X1123" s="94">
        <f>IF('Net zero activities &amp; levers'!$C$14="Off",'Activity data'!AQ53*ManureNEF*NtoN2O*kgtoGg,IF('Net zero activities &amp; levers'!$C$14="On",'Net zero Activity data'!AQ53*ManureNEF*NtoN2O*kgtoGg,"ERROR"))</f>
        <v>0.33341612177624913</v>
      </c>
      <c r="Y1123" s="94">
        <f>IF('Net zero activities &amp; levers'!$C$14="Off",'Activity data'!AR53*ManureNEF*NtoN2O*kgtoGg,IF('Net zero activities &amp; levers'!$C$14="On",'Net zero Activity data'!AR53*ManureNEF*NtoN2O*kgtoGg,"ERROR"))</f>
        <v>0.33413385983697208</v>
      </c>
      <c r="Z1123" s="94">
        <f>IF('Net zero activities &amp; levers'!$C$14="Off",'Activity data'!AS53*ManureNEF*NtoN2O*kgtoGg,IF('Net zero activities &amp; levers'!$C$14="On",'Net zero Activity data'!AS53*ManureNEF*NtoN2O*kgtoGg,"ERROR"))</f>
        <v>0.33474067938515217</v>
      </c>
      <c r="AA1123" s="94">
        <f>IF('Net zero activities &amp; levers'!$C$14="Off",'Activity data'!AT53*ManureNEF*NtoN2O*kgtoGg,IF('Net zero activities &amp; levers'!$C$14="On",'Net zero Activity data'!AT53*ManureNEF*NtoN2O*kgtoGg,"ERROR"))</f>
        <v>0.33546478762930149</v>
      </c>
      <c r="AB1123" s="94">
        <f>IF('Net zero activities &amp; levers'!$C$14="Off",'Activity data'!AU53*ManureNEF*NtoN2O*kgtoGg,IF('Net zero activities &amp; levers'!$C$14="On",'Net zero Activity data'!AU53*ManureNEF*NtoN2O*kgtoGg,"ERROR"))</f>
        <v>0.33864713703056865</v>
      </c>
      <c r="AC1123" s="94">
        <f>IF('Net zero activities &amp; levers'!$C$14="Off",'Activity data'!AV53*ManureNEF*NtoN2O*kgtoGg,IF('Net zero activities &amp; levers'!$C$14="On",'Net zero Activity data'!AV53*ManureNEF*NtoN2O*kgtoGg,"ERROR"))</f>
        <v>0.34054413544859091</v>
      </c>
      <c r="AD1123" s="94">
        <f>IF('Net zero activities &amp; levers'!$C$14="Off",'Activity data'!AW53*ManureNEF*NtoN2O*kgtoGg,IF('Net zero activities &amp; levers'!$C$14="On",'Net zero Activity data'!AW53*ManureNEF*NtoN2O*kgtoGg,"ERROR"))</f>
        <v>0.34113715015468332</v>
      </c>
      <c r="AE1123" s="94">
        <f>IF('Net zero activities &amp; levers'!$C$14="Off",'Activity data'!AX53*ManureNEF*NtoN2O*kgtoGg,IF('Net zero activities &amp; levers'!$C$14="On",'Net zero Activity data'!AX53*ManureNEF*NtoN2O*kgtoGg,"ERROR"))</f>
        <v>0.34188351434429171</v>
      </c>
      <c r="AF1123" s="94">
        <f>IF('Net zero activities &amp; levers'!$C$14="Off",'Activity data'!AY53*ManureNEF*NtoN2O*kgtoGg,IF('Net zero activities &amp; levers'!$C$14="On",'Net zero Activity data'!AY53*ManureNEF*NtoN2O*kgtoGg,"ERROR"))</f>
        <v>0.34418454494556988</v>
      </c>
      <c r="AG1123" s="94">
        <f>IF('Net zero activities &amp; levers'!$C$14="Off",'Activity data'!AZ53*ManureNEF*NtoN2O*kgtoGg,IF('Net zero activities &amp; levers'!$C$14="On",'Net zero Activity data'!AZ53*ManureNEF*NtoN2O*kgtoGg,"ERROR"))</f>
        <v>0.34704609676200554</v>
      </c>
      <c r="AH1123" s="94">
        <f>IF('Net zero activities &amp; levers'!$C$14="Off",'Activity data'!BA53*ManureNEF*NtoN2O*kgtoGg,IF('Net zero activities &amp; levers'!$C$14="On",'Net zero Activity data'!BA53*ManureNEF*NtoN2O*kgtoGg,"ERROR"))</f>
        <v>0.34696414132761055</v>
      </c>
      <c r="AI1123" s="94">
        <f>IF('Net zero activities &amp; levers'!$C$14="Off",'Activity data'!BB53*ManureNEF*NtoN2O*kgtoGg,IF('Net zero activities &amp; levers'!$C$14="On",'Net zero Activity data'!BB53*ManureNEF*NtoN2O*kgtoGg,"ERROR"))</f>
        <v>0.34663007691914877</v>
      </c>
      <c r="AJ1123" s="94">
        <f>IF('Net zero activities &amp; levers'!$C$14="Off",'Activity data'!BC53*ManureNEF*NtoN2O*kgtoGg,IF('Net zero activities &amp; levers'!$C$14="On",'Net zero Activity data'!BC53*ManureNEF*NtoN2O*kgtoGg,"ERROR"))</f>
        <v>0.34693506279805453</v>
      </c>
      <c r="AK1123" s="94">
        <f>IF('Net zero activities &amp; levers'!$C$14="Off",'Activity data'!BD53*ManureNEF*NtoN2O*kgtoGg,IF('Net zero activities &amp; levers'!$C$14="On",'Net zero Activity data'!BD53*ManureNEF*NtoN2O*kgtoGg,"ERROR"))</f>
        <v>0.34688917296128385</v>
      </c>
      <c r="AL1123" s="94">
        <f>IF('Net zero activities &amp; levers'!$C$14="Off",'Activity data'!BE53*ManureNEF*NtoN2O*kgtoGg,IF('Net zero activities &amp; levers'!$C$14="On",'Net zero Activity data'!BE53*ManureNEF*NtoN2O*kgtoGg,"ERROR"))</f>
        <v>0.34748497141450885</v>
      </c>
      <c r="AM1123" s="94">
        <f>IF('Net zero activities &amp; levers'!$C$14="Off",'Activity data'!BF53*ManureNEF*NtoN2O*kgtoGg,IF('Net zero activities &amp; levers'!$C$14="On",'Net zero Activity data'!BF53*ManureNEF*NtoN2O*kgtoGg,"ERROR"))</f>
        <v>0.34747897379550696</v>
      </c>
      <c r="AN1123" s="94">
        <f>IF('Net zero activities &amp; levers'!$C$14="Off",'Activity data'!BG53*ManureNEF*NtoN2O*kgtoGg,IF('Net zero activities &amp; levers'!$C$14="On",'Net zero Activity data'!BG53*ManureNEF*NtoN2O*kgtoGg,"ERROR"))</f>
        <v>0.350361208748599</v>
      </c>
      <c r="AO1123" s="94">
        <f>IF('Net zero activities &amp; levers'!$C$14="Off",'Activity data'!BH53*ManureNEF*NtoN2O*kgtoGg,IF('Net zero activities &amp; levers'!$C$14="On",'Net zero Activity data'!BH53*ManureNEF*NtoN2O*kgtoGg,"ERROR"))</f>
        <v>0.35305662307964036</v>
      </c>
      <c r="AP1123" s="94">
        <f>IF('Net zero activities &amp; levers'!$C$14="Off",'Activity data'!BI53*ManureNEF*NtoN2O*kgtoGg,IF('Net zero activities &amp; levers'!$C$14="On",'Net zero Activity data'!BI53*ManureNEF*NtoN2O*kgtoGg,"ERROR"))</f>
        <v>0.35572809931250632</v>
      </c>
      <c r="AQ1123" s="94">
        <f>IF('Net zero activities &amp; levers'!$C$14="Off",'Activity data'!BJ53*ManureNEF*NtoN2O*kgtoGg,IF('Net zero activities &amp; levers'!$C$14="On",'Net zero Activity data'!BJ53*ManureNEF*NtoN2O*kgtoGg,"ERROR"))</f>
        <v>0.35841543532821873</v>
      </c>
      <c r="AR1123" s="94">
        <f>IF('Net zero activities &amp; levers'!$C$14="Off",'Activity data'!BK53*ManureNEF*NtoN2O*kgtoGg,IF('Net zero activities &amp; levers'!$C$14="On",'Net zero Activity data'!BK53*ManureNEF*NtoN2O*kgtoGg,"ERROR"))</f>
        <v>0.36120143084067557</v>
      </c>
      <c r="AS1123" s="94">
        <f>IF('Net zero activities &amp; levers'!$C$14="Off",'Activity data'!BL53*ManureNEF*NtoN2O*kgtoGg,IF('Net zero activities &amp; levers'!$C$14="On",'Net zero Activity data'!BL53*ManureNEF*NtoN2O*kgtoGg,"ERROR"))</f>
        <v>0.36455847124782131</v>
      </c>
      <c r="AT1123" s="94">
        <f>IF('Net zero activities &amp; levers'!$C$14="Off",'Activity data'!BM53*ManureNEF*NtoN2O*kgtoGg,IF('Net zero activities &amp; levers'!$C$14="On",'Net zero Activity data'!BM53*ManureNEF*NtoN2O*kgtoGg,"ERROR"))</f>
        <v>0.36289186895772552</v>
      </c>
      <c r="AU1123" s="94">
        <f>IF('Net zero activities &amp; levers'!$C$14="Off",'Activity data'!BN53*ManureNEF*NtoN2O*kgtoGg,IF('Net zero activities &amp; levers'!$C$14="On",'Net zero Activity data'!BN53*ManureNEF*NtoN2O*kgtoGg,"ERROR"))</f>
        <v>0.36036284335831015</v>
      </c>
      <c r="AV1123" s="94">
        <f>IF('Net zero activities &amp; levers'!$C$14="Off",'Activity data'!BO53*ManureNEF*NtoN2O*kgtoGg,IF('Net zero activities &amp; levers'!$C$14="On",'Net zero Activity data'!BO53*ManureNEF*NtoN2O*kgtoGg,"ERROR"))</f>
        <v>0.3578052594793722</v>
      </c>
      <c r="AW1123" s="94">
        <f>IF('Net zero activities &amp; levers'!$C$14="Off",'Activity data'!BP53*ManureNEF*NtoN2O*kgtoGg,IF('Net zero activities &amp; levers'!$C$14="On",'Net zero Activity data'!BP53*ManureNEF*NtoN2O*kgtoGg,"ERROR"))</f>
        <v>0.35493794143155283</v>
      </c>
      <c r="AY1123" s="79"/>
    </row>
    <row r="1124" spans="1:51" x14ac:dyDescent="0.25">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2.1093530282794659</v>
      </c>
      <c r="T1124" s="94">
        <f>IF('Net zero activities &amp; levers'!$C$14="Off",'Activity data'!AM54*ManureNEF*NtoN2O*kgtoGg,IF('Net zero activities &amp; levers'!$C$14="On",'Net zero Activity data'!AM54*ManureNEF*NtoN2O*kgtoGg,"ERROR"))</f>
        <v>2.1500751534147855</v>
      </c>
      <c r="U1124" s="94">
        <f>IF('Net zero activities &amp; levers'!$C$14="Off",'Activity data'!AN54*ManureNEF*NtoN2O*kgtoGg,IF('Net zero activities &amp; levers'!$C$14="On",'Net zero Activity data'!AN54*ManureNEF*NtoN2O*kgtoGg,"ERROR"))</f>
        <v>2.171276315088198</v>
      </c>
      <c r="V1124" s="94">
        <f>IF('Net zero activities &amp; levers'!$C$14="Off",'Activity data'!AO54*ManureNEF*NtoN2O*kgtoGg,IF('Net zero activities &amp; levers'!$C$14="On",'Net zero Activity data'!AO54*ManureNEF*NtoN2O*kgtoGg,"ERROR"))</f>
        <v>2.185838685197798</v>
      </c>
      <c r="W1124" s="94">
        <f>IF('Net zero activities &amp; levers'!$C$14="Off",'Activity data'!AP54*ManureNEF*NtoN2O*kgtoGg,IF('Net zero activities &amp; levers'!$C$14="On",'Net zero Activity data'!AP54*ManureNEF*NtoN2O*kgtoGg,"ERROR"))</f>
        <v>2.2039985044258832</v>
      </c>
      <c r="X1124" s="94">
        <f>IF('Net zero activities &amp; levers'!$C$14="Off",'Activity data'!AQ54*ManureNEF*NtoN2O*kgtoGg,IF('Net zero activities &amp; levers'!$C$14="On",'Net zero Activity data'!AQ54*ManureNEF*NtoN2O*kgtoGg,"ERROR"))</f>
        <v>2.2174674825826526</v>
      </c>
      <c r="Y1124" s="94">
        <f>IF('Net zero activities &amp; levers'!$C$14="Off",'Activity data'!AR54*ManureNEF*NtoN2O*kgtoGg,IF('Net zero activities &amp; levers'!$C$14="On",'Net zero Activity data'!AR54*ManureNEF*NtoN2O*kgtoGg,"ERROR"))</f>
        <v>2.2222409794435314</v>
      </c>
      <c r="Z1124" s="94">
        <f>IF('Net zero activities &amp; levers'!$C$14="Off",'Activity data'!AS54*ManureNEF*NtoN2O*kgtoGg,IF('Net zero activities &amp; levers'!$C$14="On",'Net zero Activity data'!AS54*ManureNEF*NtoN2O*kgtoGg,"ERROR"))</f>
        <v>2.2262767849370273</v>
      </c>
      <c r="AA1124" s="94">
        <f>IF('Net zero activities &amp; levers'!$C$14="Off",'Activity data'!AT54*ManureNEF*NtoN2O*kgtoGg,IF('Net zero activities &amp; levers'!$C$14="On",'Net zero Activity data'!AT54*ManureNEF*NtoN2O*kgtoGg,"ERROR"))</f>
        <v>2.2310926482993536</v>
      </c>
      <c r="AB1124" s="94">
        <f>IF('Net zero activities &amp; levers'!$C$14="Off",'Activity data'!AU54*ManureNEF*NtoN2O*kgtoGg,IF('Net zero activities &amp; levers'!$C$14="On",'Net zero Activity data'!AU54*ManureNEF*NtoN2O*kgtoGg,"ERROR"))</f>
        <v>2.252257660590697</v>
      </c>
      <c r="AC1124" s="94">
        <f>IF('Net zero activities &amp; levers'!$C$14="Off",'Activity data'!AV54*ManureNEF*NtoN2O*kgtoGg,IF('Net zero activities &amp; levers'!$C$14="On",'Net zero Activity data'!AV54*ManureNEF*NtoN2O*kgtoGg,"ERROR"))</f>
        <v>2.2648741240180348</v>
      </c>
      <c r="AD1124" s="94">
        <f>IF('Net zero activities &amp; levers'!$C$14="Off",'Activity data'!AW54*ManureNEF*NtoN2O*kgtoGg,IF('Net zero activities &amp; levers'!$C$14="On",'Net zero Activity data'!AW54*ManureNEF*NtoN2O*kgtoGg,"ERROR"))</f>
        <v>2.2688181169492934</v>
      </c>
      <c r="AE1124" s="94">
        <f>IF('Net zero activities &amp; levers'!$C$14="Off",'Activity data'!AX54*ManureNEF*NtoN2O*kgtoGg,IF('Net zero activities &amp; levers'!$C$14="On",'Net zero Activity data'!AX54*ManureNEF*NtoN2O*kgtoGg,"ERROR"))</f>
        <v>2.2737819990549455</v>
      </c>
      <c r="AF1124" s="94">
        <f>IF('Net zero activities &amp; levers'!$C$14="Off",'Activity data'!AY54*ManureNEF*NtoN2O*kgtoGg,IF('Net zero activities &amp; levers'!$C$14="On",'Net zero Activity data'!AY54*ManureNEF*NtoN2O*kgtoGg,"ERROR"))</f>
        <v>2.2890855797803722</v>
      </c>
      <c r="AG1124" s="94">
        <f>IF('Net zero activities &amp; levers'!$C$14="Off",'Activity data'!AZ54*ManureNEF*NtoN2O*kgtoGg,IF('Net zero activities &amp; levers'!$C$14="On",'Net zero Activity data'!AZ54*ManureNEF*NtoN2O*kgtoGg,"ERROR"))</f>
        <v>2.3081170473316921</v>
      </c>
      <c r="AH1124" s="94">
        <f>IF('Net zero activities &amp; levers'!$C$14="Off",'Activity data'!BA54*ManureNEF*NtoN2O*kgtoGg,IF('Net zero activities &amp; levers'!$C$14="On",'Net zero Activity data'!BA54*ManureNEF*NtoN2O*kgtoGg,"ERROR"))</f>
        <v>2.3075719821746032</v>
      </c>
      <c r="AI1124" s="94">
        <f>IF('Net zero activities &amp; levers'!$C$14="Off",'Activity data'!BB54*ManureNEF*NtoN2O*kgtoGg,IF('Net zero activities &amp; levers'!$C$14="On",'Net zero Activity data'!BB54*ManureNEF*NtoN2O*kgtoGg,"ERROR"))</f>
        <v>2.3053502030989375</v>
      </c>
      <c r="AJ1124" s="94">
        <f>IF('Net zero activities &amp; levers'!$C$14="Off",'Activity data'!BC54*ManureNEF*NtoN2O*kgtoGg,IF('Net zero activities &amp; levers'!$C$14="On",'Net zero Activity data'!BC54*ManureNEF*NtoN2O*kgtoGg,"ERROR"))</f>
        <v>2.3073785881257849</v>
      </c>
      <c r="AK1124" s="94">
        <f>IF('Net zero activities &amp; levers'!$C$14="Off",'Activity data'!BD54*ManureNEF*NtoN2O*kgtoGg,IF('Net zero activities &amp; levers'!$C$14="On",'Net zero Activity data'!BD54*ManureNEF*NtoN2O*kgtoGg,"ERROR"))</f>
        <v>2.3070733862648853</v>
      </c>
      <c r="AL1124" s="94">
        <f>IF('Net zero activities &amp; levers'!$C$14="Off",'Activity data'!BE54*ManureNEF*NtoN2O*kgtoGg,IF('Net zero activities &amp; levers'!$C$14="On",'Net zero Activity data'!BE54*ManureNEF*NtoN2O*kgtoGg,"ERROR"))</f>
        <v>2.3110358932041457</v>
      </c>
      <c r="AM1124" s="94">
        <f>IF('Net zero activities &amp; levers'!$C$14="Off",'Activity data'!BF54*ManureNEF*NtoN2O*kgtoGg,IF('Net zero activities &amp; levers'!$C$14="On",'Net zero Activity data'!BF54*ManureNEF*NtoN2O*kgtoGg,"ERROR"))</f>
        <v>2.3109960045357774</v>
      </c>
      <c r="AN1124" s="94">
        <f>IF('Net zero activities &amp; levers'!$C$14="Off",'Activity data'!BG54*ManureNEF*NtoN2O*kgtoGg,IF('Net zero activities &amp; levers'!$C$14="On",'Net zero Activity data'!BG54*ManureNEF*NtoN2O*kgtoGg,"ERROR"))</f>
        <v>2.3301650304712846</v>
      </c>
      <c r="AO1124" s="94">
        <f>IF('Net zero activities &amp; levers'!$C$14="Off",'Activity data'!BH54*ManureNEF*NtoN2O*kgtoGg,IF('Net zero activities &amp; levers'!$C$14="On",'Net zero Activity data'!BH54*ManureNEF*NtoN2O*kgtoGg,"ERROR"))</f>
        <v>2.348091559036638</v>
      </c>
      <c r="AP1124" s="94">
        <f>IF('Net zero activities &amp; levers'!$C$14="Off",'Activity data'!BI54*ManureNEF*NtoN2O*kgtoGg,IF('Net zero activities &amp; levers'!$C$14="On",'Net zero Activity data'!BI54*ManureNEF*NtoN2O*kgtoGg,"ERROR"))</f>
        <v>2.3658588812804267</v>
      </c>
      <c r="AQ1124" s="94">
        <f>IF('Net zero activities &amp; levers'!$C$14="Off",'Activity data'!BJ54*ManureNEF*NtoN2O*kgtoGg,IF('Net zero activities &amp; levers'!$C$14="On",'Net zero Activity data'!BJ54*ManureNEF*NtoN2O*kgtoGg,"ERROR"))</f>
        <v>2.383731682985001</v>
      </c>
      <c r="AR1124" s="94">
        <f>IF('Net zero activities &amp; levers'!$C$14="Off",'Activity data'!BK54*ManureNEF*NtoN2O*kgtoGg,IF('Net zero activities &amp; levers'!$C$14="On",'Net zero Activity data'!BK54*ManureNEF*NtoN2O*kgtoGg,"ERROR"))</f>
        <v>2.4022606443998904</v>
      </c>
      <c r="AS1124" s="94">
        <f>IF('Net zero activities &amp; levers'!$C$14="Off",'Activity data'!BL54*ManureNEF*NtoN2O*kgtoGg,IF('Net zero activities &amp; levers'!$C$14="On",'Net zero Activity data'!BL54*ManureNEF*NtoN2O*kgtoGg,"ERROR"))</f>
        <v>2.4245874830089655</v>
      </c>
      <c r="AT1124" s="94">
        <f>IF('Net zero activities &amp; levers'!$C$14="Off",'Activity data'!BM54*ManureNEF*NtoN2O*kgtoGg,IF('Net zero activities &amp; levers'!$C$14="On",'Net zero Activity data'!BM54*ManureNEF*NtoN2O*kgtoGg,"ERROR"))</f>
        <v>2.4135033267750163</v>
      </c>
      <c r="AU1124" s="94">
        <f>IF('Net zero activities &amp; levers'!$C$14="Off",'Activity data'!BN54*ManureNEF*NtoN2O*kgtoGg,IF('Net zero activities &amp; levers'!$C$14="On",'Net zero Activity data'!BN54*ManureNEF*NtoN2O*kgtoGg,"ERROR"))</f>
        <v>2.3966834081716617</v>
      </c>
      <c r="AV1124" s="94">
        <f>IF('Net zero activities &amp; levers'!$C$14="Off",'Activity data'!BO54*ManureNEF*NtoN2O*kgtoGg,IF('Net zero activities &amp; levers'!$C$14="On",'Net zero Activity data'!BO54*ManureNEF*NtoN2O*kgtoGg,"ERROR"))</f>
        <v>2.3796735555727282</v>
      </c>
      <c r="AW1124" s="94">
        <f>IF('Net zero activities &amp; levers'!$C$14="Off",'Activity data'!BP54*ManureNEF*NtoN2O*kgtoGg,IF('Net zero activities &amp; levers'!$C$14="On",'Net zero Activity data'!BP54*ManureNEF*NtoN2O*kgtoGg,"ERROR"))</f>
        <v>2.3606037382543885</v>
      </c>
      <c r="AY1124" s="79"/>
    </row>
    <row r="1125" spans="1:51" x14ac:dyDescent="0.25">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0.37667603209003642</v>
      </c>
      <c r="T1125" s="94">
        <f>IF('Net zero activities &amp; levers'!$C$14="Off",'Activity data'!AM55*ManureNEF*NtoN2O*kgtoGg,IF('Net zero activities &amp; levers'!$C$14="On",'Net zero Activity data'!AM55*ManureNEF*NtoN2O*kgtoGg,"ERROR"))</f>
        <v>0.39319829349368901</v>
      </c>
      <c r="U1125" s="94">
        <f>IF('Net zero activities &amp; levers'!$C$14="Off",'Activity data'!AN55*ManureNEF*NtoN2O*kgtoGg,IF('Net zero activities &amp; levers'!$C$14="On",'Net zero Activity data'!AN55*ManureNEF*NtoN2O*kgtoGg,"ERROR"))</f>
        <v>0.40651073850091568</v>
      </c>
      <c r="V1125" s="94">
        <f>IF('Net zero activities &amp; levers'!$C$14="Off",'Activity data'!AO55*ManureNEF*NtoN2O*kgtoGg,IF('Net zero activities &amp; levers'!$C$14="On",'Net zero Activity data'!AO55*ManureNEF*NtoN2O*kgtoGg,"ERROR"))</f>
        <v>0.41883777618681156</v>
      </c>
      <c r="W1125" s="94">
        <f>IF('Net zero activities &amp; levers'!$C$14="Off",'Activity data'!AP55*ManureNEF*NtoN2O*kgtoGg,IF('Net zero activities &amp; levers'!$C$14="On",'Net zero Activity data'!AP55*ManureNEF*NtoN2O*kgtoGg,"ERROR"))</f>
        <v>0.43210834173546991</v>
      </c>
      <c r="X1125" s="94">
        <f>IF('Net zero activities &amp; levers'!$C$14="Off",'Activity data'!AQ55*ManureNEF*NtoN2O*kgtoGg,IF('Net zero activities &amp; levers'!$C$14="On",'Net zero Activity data'!AQ55*ManureNEF*NtoN2O*kgtoGg,"ERROR"))</f>
        <v>0.44471820797584138</v>
      </c>
      <c r="Y1125" s="94">
        <f>IF('Net zero activities &amp; levers'!$C$14="Off",'Activity data'!AR55*ManureNEF*NtoN2O*kgtoGg,IF('Net zero activities &amp; levers'!$C$14="On",'Net zero Activity data'!AR55*ManureNEF*NtoN2O*kgtoGg,"ERROR"))</f>
        <v>0.45579202561855575</v>
      </c>
      <c r="Z1125" s="94">
        <f>IF('Net zero activities &amp; levers'!$C$14="Off",'Activity data'!AS55*ManureNEF*NtoN2O*kgtoGg,IF('Net zero activities &amp; levers'!$C$14="On",'Net zero Activity data'!AS55*ManureNEF*NtoN2O*kgtoGg,"ERROR"))</f>
        <v>0.46688767864773401</v>
      </c>
      <c r="AA1125" s="94">
        <f>IF('Net zero activities &amp; levers'!$C$14="Off",'Activity data'!AT55*ManureNEF*NtoN2O*kgtoGg,IF('Net zero activities &amp; levers'!$C$14="On",'Net zero Activity data'!AT55*ManureNEF*NtoN2O*kgtoGg,"ERROR"))</f>
        <v>0.47832794169044557</v>
      </c>
      <c r="AB1125" s="94">
        <f>IF('Net zero activities &amp; levers'!$C$14="Off",'Activity data'!AU55*ManureNEF*NtoN2O*kgtoGg,IF('Net zero activities &amp; levers'!$C$14="On",'Net zero Activity data'!AU55*ManureNEF*NtoN2O*kgtoGg,"ERROR"))</f>
        <v>0.49354316638117485</v>
      </c>
      <c r="AC1125" s="94">
        <f>IF('Net zero activities &amp; levers'!$C$14="Off",'Activity data'!AV55*ManureNEF*NtoN2O*kgtoGg,IF('Net zero activities &amp; levers'!$C$14="On",'Net zero Activity data'!AV55*ManureNEF*NtoN2O*kgtoGg,"ERROR"))</f>
        <v>0.50720133355744135</v>
      </c>
      <c r="AD1125" s="94">
        <f>IF('Net zero activities &amp; levers'!$C$14="Off",'Activity data'!AW55*ManureNEF*NtoN2O*kgtoGg,IF('Net zero activities &amp; levers'!$C$14="On",'Net zero Activity data'!AW55*ManureNEF*NtoN2O*kgtoGg,"ERROR"))</f>
        <v>0.52493402135851019</v>
      </c>
      <c r="AE1125" s="94">
        <f>IF('Net zero activities &amp; levers'!$C$14="Off",'Activity data'!AX55*ManureNEF*NtoN2O*kgtoGg,IF('Net zero activities &amp; levers'!$C$14="On",'Net zero Activity data'!AX55*ManureNEF*NtoN2O*kgtoGg,"ERROR"))</f>
        <v>0.54356227633418619</v>
      </c>
      <c r="AF1125" s="94">
        <f>IF('Net zero activities &amp; levers'!$C$14="Off",'Activity data'!AY55*ManureNEF*NtoN2O*kgtoGg,IF('Net zero activities &amp; levers'!$C$14="On",'Net zero Activity data'!AY55*ManureNEF*NtoN2O*kgtoGg,"ERROR"))</f>
        <v>0.56544924311344658</v>
      </c>
      <c r="AG1125" s="94">
        <f>IF('Net zero activities &amp; levers'!$C$14="Off",'Activity data'!AZ55*ManureNEF*NtoN2O*kgtoGg,IF('Net zero activities &amp; levers'!$C$14="On",'Net zero Activity data'!AZ55*ManureNEF*NtoN2O*kgtoGg,"ERROR"))</f>
        <v>0.58920311318291363</v>
      </c>
      <c r="AH1125" s="94">
        <f>IF('Net zero activities &amp; levers'!$C$14="Off",'Activity data'!BA55*ManureNEF*NtoN2O*kgtoGg,IF('Net zero activities &amp; levers'!$C$14="On",'Net zero Activity data'!BA55*ManureNEF*NtoN2O*kgtoGg,"ERROR"))</f>
        <v>0.6088233818930231</v>
      </c>
      <c r="AI1125" s="94">
        <f>IF('Net zero activities &amp; levers'!$C$14="Off",'Activity data'!BB55*ManureNEF*NtoN2O*kgtoGg,IF('Net zero activities &amp; levers'!$C$14="On",'Net zero Activity data'!BB55*ManureNEF*NtoN2O*kgtoGg,"ERROR"))</f>
        <v>0.62872949624429197</v>
      </c>
      <c r="AJ1125" s="94">
        <f>IF('Net zero activities &amp; levers'!$C$14="Off",'Activity data'!BC55*ManureNEF*NtoN2O*kgtoGg,IF('Net zero activities &amp; levers'!$C$14="On",'Net zero Activity data'!BC55*ManureNEF*NtoN2O*kgtoGg,"ERROR"))</f>
        <v>0.65059005797989167</v>
      </c>
      <c r="AK1125" s="94">
        <f>IF('Net zero activities &amp; levers'!$C$14="Off",'Activity data'!BD55*ManureNEF*NtoN2O*kgtoGg,IF('Net zero activities &amp; levers'!$C$14="On",'Net zero Activity data'!BD55*ManureNEF*NtoN2O*kgtoGg,"ERROR"))</f>
        <v>0.67265323795414922</v>
      </c>
      <c r="AL1125" s="94">
        <f>IF('Net zero activities &amp; levers'!$C$14="Off",'Activity data'!BE55*ManureNEF*NtoN2O*kgtoGg,IF('Net zero activities &amp; levers'!$C$14="On",'Net zero Activity data'!BE55*ManureNEF*NtoN2O*kgtoGg,"ERROR"))</f>
        <v>0.69689344896928751</v>
      </c>
      <c r="AM1125" s="94">
        <f>IF('Net zero activities &amp; levers'!$C$14="Off",'Activity data'!BF55*ManureNEF*NtoN2O*kgtoGg,IF('Net zero activities &amp; levers'!$C$14="On",'Net zero Activity data'!BF55*ManureNEF*NtoN2O*kgtoGg,"ERROR"))</f>
        <v>0.72091902847459577</v>
      </c>
      <c r="AN1125" s="94">
        <f>IF('Net zero activities &amp; levers'!$C$14="Off",'Activity data'!BG55*ManureNEF*NtoN2O*kgtoGg,IF('Net zero activities &amp; levers'!$C$14="On",'Net zero Activity data'!BG55*ManureNEF*NtoN2O*kgtoGg,"ERROR"))</f>
        <v>0.74740845957604862</v>
      </c>
      <c r="AO1125" s="94">
        <f>IF('Net zero activities &amp; levers'!$C$14="Off",'Activity data'!BH55*ManureNEF*NtoN2O*kgtoGg,IF('Net zero activities &amp; levers'!$C$14="On",'Net zero Activity data'!BH55*ManureNEF*NtoN2O*kgtoGg,"ERROR"))</f>
        <v>0.7744824598804716</v>
      </c>
      <c r="AP1125" s="94">
        <f>IF('Net zero activities &amp; levers'!$C$14="Off",'Activity data'!BI55*ManureNEF*NtoN2O*kgtoGg,IF('Net zero activities &amp; levers'!$C$14="On",'Net zero Activity data'!BI55*ManureNEF*NtoN2O*kgtoGg,"ERROR"))</f>
        <v>0.80252246420205398</v>
      </c>
      <c r="AQ1125" s="94">
        <f>IF('Net zero activities &amp; levers'!$C$14="Off",'Activity data'!BJ55*ManureNEF*NtoN2O*kgtoGg,IF('Net zero activities &amp; levers'!$C$14="On",'Net zero Activity data'!BJ55*ManureNEF*NtoN2O*kgtoGg,"ERROR"))</f>
        <v>0.8316670548177354</v>
      </c>
      <c r="AR1125" s="94">
        <f>IF('Net zero activities &amp; levers'!$C$14="Off",'Activity data'!BK55*ManureNEF*NtoN2O*kgtoGg,IF('Net zero activities &amp; levers'!$C$14="On",'Net zero Activity data'!BK55*ManureNEF*NtoN2O*kgtoGg,"ERROR"))</f>
        <v>0.86217101167391774</v>
      </c>
      <c r="AS1125" s="94">
        <f>IF('Net zero activities &amp; levers'!$C$14="Off",'Activity data'!BL55*ManureNEF*NtoN2O*kgtoGg,IF('Net zero activities &amp; levers'!$C$14="On",'Net zero Activity data'!BL55*ManureNEF*NtoN2O*kgtoGg,"ERROR"))</f>
        <v>0.89527238744022375</v>
      </c>
      <c r="AT1125" s="94">
        <f>IF('Net zero activities &amp; levers'!$C$14="Off",'Activity data'!BM55*ManureNEF*NtoN2O*kgtoGg,IF('Net zero activities &amp; levers'!$C$14="On",'Net zero Activity data'!BM55*ManureNEF*NtoN2O*kgtoGg,"ERROR"))</f>
        <v>0.91701769401678324</v>
      </c>
      <c r="AU1125" s="94">
        <f>IF('Net zero activities &amp; levers'!$C$14="Off",'Activity data'!BN55*ManureNEF*NtoN2O*kgtoGg,IF('Net zero activities &amp; levers'!$C$14="On",'Net zero Activity data'!BN55*ManureNEF*NtoN2O*kgtoGg,"ERROR"))</f>
        <v>0.93718874876960145</v>
      </c>
      <c r="AV1125" s="94">
        <f>IF('Net zero activities &amp; levers'!$C$14="Off",'Activity data'!BO55*ManureNEF*NtoN2O*kgtoGg,IF('Net zero activities &amp; levers'!$C$14="On",'Net zero Activity data'!BO55*ManureNEF*NtoN2O*kgtoGg,"ERROR"))</f>
        <v>0.95785603567634969</v>
      </c>
      <c r="AW1125" s="94">
        <f>IF('Net zero activities &amp; levers'!$C$14="Off",'Activity data'!BP55*ManureNEF*NtoN2O*kgtoGg,IF('Net zero activities &amp; levers'!$C$14="On",'Net zero Activity data'!BP55*ManureNEF*NtoN2O*kgtoGg,"ERROR"))</f>
        <v>0.97826878074522516</v>
      </c>
      <c r="AY1125" s="79"/>
    </row>
    <row r="1126" spans="1:51" x14ac:dyDescent="0.25">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5.8466784388382181E-2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5.9487136668657889E-2</v>
      </c>
      <c r="T1126" s="94">
        <f>IF('Net zero activities &amp; levers'!$C$14="Off",'Activity data'!AM56*ManureNEF*NtoN2O*kgtoGg,IF('Net zero activities &amp; levers'!$C$14="On",'Net zero Activity data'!AM56*ManureNEF*NtoN2O*kgtoGg,"ERROR"))</f>
        <v>5.9743014439685667E-2</v>
      </c>
      <c r="U1126" s="94">
        <f>IF('Net zero activities &amp; levers'!$C$14="Off",'Activity data'!AN56*ManureNEF*NtoN2O*kgtoGg,IF('Net zero activities &amp; levers'!$C$14="On",'Net zero Activity data'!AN56*ManureNEF*NtoN2O*kgtoGg,"ERROR"))</f>
        <v>6.0026197232317932E-2</v>
      </c>
      <c r="V1126" s="94">
        <f>IF('Net zero activities &amp; levers'!$C$14="Off",'Activity data'!AO56*ManureNEF*NtoN2O*kgtoGg,IF('Net zero activities &amp; levers'!$C$14="On",'Net zero Activity data'!AO56*ManureNEF*NtoN2O*kgtoGg,"ERROR"))</f>
        <v>6.0323333590007834E-2</v>
      </c>
      <c r="W1126" s="94">
        <f>IF('Net zero activities &amp; levers'!$C$14="Off",'Activity data'!AP56*ManureNEF*NtoN2O*kgtoGg,IF('Net zero activities &amp; levers'!$C$14="On",'Net zero Activity data'!AP56*ManureNEF*NtoN2O*kgtoGg,"ERROR"))</f>
        <v>6.0637252093937416E-2</v>
      </c>
      <c r="X1126" s="94">
        <f>IF('Net zero activities &amp; levers'!$C$14="Off",'Activity data'!AQ56*ManureNEF*NtoN2O*kgtoGg,IF('Net zero activities &amp; levers'!$C$14="On",'Net zero Activity data'!AQ56*ManureNEF*NtoN2O*kgtoGg,"ERROR"))</f>
        <v>6.0965978961068618E-2</v>
      </c>
      <c r="Y1126" s="94">
        <f>IF('Net zero activities &amp; levers'!$C$14="Off",'Activity data'!AR56*ManureNEF*NtoN2O*kgtoGg,IF('Net zero activities &amp; levers'!$C$14="On",'Net zero Activity data'!AR56*ManureNEF*NtoN2O*kgtoGg,"ERROR"))</f>
        <v>6.1270518649062564E-2</v>
      </c>
      <c r="Z1126" s="94">
        <f>IF('Net zero activities &amp; levers'!$C$14="Off",'Activity data'!AS56*ManureNEF*NtoN2O*kgtoGg,IF('Net zero activities &amp; levers'!$C$14="On",'Net zero Activity data'!AS56*ManureNEF*NtoN2O*kgtoGg,"ERROR"))</f>
        <v>6.1550646504743109E-2</v>
      </c>
      <c r="AA1126" s="94">
        <f>IF('Net zero activities &amp; levers'!$C$14="Off",'Activity data'!AT56*ManureNEF*NtoN2O*kgtoGg,IF('Net zero activities &amp; levers'!$C$14="On",'Net zero Activity data'!AT56*ManureNEF*NtoN2O*kgtoGg,"ERROR"))</f>
        <v>6.1805150965477944E-2</v>
      </c>
      <c r="AB1126" s="94">
        <f>IF('Net zero activities &amp; levers'!$C$14="Off",'Activity data'!AU56*ManureNEF*NtoN2O*kgtoGg,IF('Net zero activities &amp; levers'!$C$14="On",'Net zero Activity data'!AU56*ManureNEF*NtoN2O*kgtoGg,"ERROR"))</f>
        <v>6.2035537883044806E-2</v>
      </c>
      <c r="AC1126" s="94">
        <f>IF('Net zero activities &amp; levers'!$C$14="Off",'Activity data'!AV56*ManureNEF*NtoN2O*kgtoGg,IF('Net zero activities &amp; levers'!$C$14="On",'Net zero Activity data'!AV56*ManureNEF*NtoN2O*kgtoGg,"ERROR"))</f>
        <v>6.2235996387443038E-2</v>
      </c>
      <c r="AD1126" s="94">
        <f>IF('Net zero activities &amp; levers'!$C$14="Off",'Activity data'!AW56*ManureNEF*NtoN2O*kgtoGg,IF('Net zero activities &amp; levers'!$C$14="On",'Net zero Activity data'!AW56*ManureNEF*NtoN2O*kgtoGg,"ERROR"))</f>
        <v>6.2434208191000609E-2</v>
      </c>
      <c r="AE1126" s="94">
        <f>IF('Net zero activities &amp; levers'!$C$14="Off",'Activity data'!AX56*ManureNEF*NtoN2O*kgtoGg,IF('Net zero activities &amp; levers'!$C$14="On",'Net zero Activity data'!AX56*ManureNEF*NtoN2O*kgtoGg,"ERROR"))</f>
        <v>6.2627965821638196E-2</v>
      </c>
      <c r="AF1126" s="94">
        <f>IF('Net zero activities &amp; levers'!$C$14="Off",'Activity data'!AY56*ManureNEF*NtoN2O*kgtoGg,IF('Net zero activities &amp; levers'!$C$14="On",'Net zero Activity data'!AY56*ManureNEF*NtoN2O*kgtoGg,"ERROR"))</f>
        <v>6.2818604638054526E-2</v>
      </c>
      <c r="AG1126" s="94">
        <f>IF('Net zero activities &amp; levers'!$C$14="Off",'Activity data'!AZ56*ManureNEF*NtoN2O*kgtoGg,IF('Net zero activities &amp; levers'!$C$14="On",'Net zero Activity data'!AZ56*ManureNEF*NtoN2O*kgtoGg,"ERROR"))</f>
        <v>6.3004393420797375E-2</v>
      </c>
      <c r="AH1126" s="94">
        <f>IF('Net zero activities &amp; levers'!$C$14="Off",'Activity data'!BA56*ManureNEF*NtoN2O*kgtoGg,IF('Net zero activities &amp; levers'!$C$14="On",'Net zero Activity data'!BA56*ManureNEF*NtoN2O*kgtoGg,"ERROR"))</f>
        <v>6.3179994696453259E-2</v>
      </c>
      <c r="AI1126" s="94">
        <f>IF('Net zero activities &amp; levers'!$C$14="Off",'Activity data'!BB56*ManureNEF*NtoN2O*kgtoGg,IF('Net zero activities &amp; levers'!$C$14="On",'Net zero Activity data'!BB56*ManureNEF*NtoN2O*kgtoGg,"ERROR"))</f>
        <v>6.3351616115211687E-2</v>
      </c>
      <c r="AJ1126" s="94">
        <f>IF('Net zero activities &amp; levers'!$C$14="Off",'Activity data'!BC56*ManureNEF*NtoN2O*kgtoGg,IF('Net zero activities &amp; levers'!$C$14="On",'Net zero Activity data'!BC56*ManureNEF*NtoN2O*kgtoGg,"ERROR"))</f>
        <v>6.3520152973213104E-2</v>
      </c>
      <c r="AK1126" s="94">
        <f>IF('Net zero activities &amp; levers'!$C$14="Off",'Activity data'!BD56*ManureNEF*NtoN2O*kgtoGg,IF('Net zero activities &amp; levers'!$C$14="On",'Net zero Activity data'!BD56*ManureNEF*NtoN2O*kgtoGg,"ERROR"))</f>
        <v>6.3683816827928313E-2</v>
      </c>
      <c r="AL1126" s="94">
        <f>IF('Net zero activities &amp; levers'!$C$14="Off",'Activity data'!BE56*ManureNEF*NtoN2O*kgtoGg,IF('Net zero activities &amp; levers'!$C$14="On",'Net zero Activity data'!BE56*ManureNEF*NtoN2O*kgtoGg,"ERROR"))</f>
        <v>6.3843756506613461E-2</v>
      </c>
      <c r="AM1126" s="94">
        <f>IF('Net zero activities &amp; levers'!$C$14="Off",'Activity data'!BF56*ManureNEF*NtoN2O*kgtoGg,IF('Net zero activities &amp; levers'!$C$14="On",'Net zero Activity data'!BF56*ManureNEF*NtoN2O*kgtoGg,"ERROR"))</f>
        <v>6.3997752805793354E-2</v>
      </c>
      <c r="AN1126" s="94">
        <f>IF('Net zero activities &amp; levers'!$C$14="Off",'Activity data'!BG56*ManureNEF*NtoN2O*kgtoGg,IF('Net zero activities &amp; levers'!$C$14="On",'Net zero Activity data'!BG56*ManureNEF*NtoN2O*kgtoGg,"ERROR"))</f>
        <v>6.4149094607679896E-2</v>
      </c>
      <c r="AO1126" s="94">
        <f>IF('Net zero activities &amp; levers'!$C$14="Off",'Activity data'!BH56*ManureNEF*NtoN2O*kgtoGg,IF('Net zero activities &amp; levers'!$C$14="On",'Net zero Activity data'!BH56*ManureNEF*NtoN2O*kgtoGg,"ERROR"))</f>
        <v>6.4295347872563538E-2</v>
      </c>
      <c r="AP1126" s="94">
        <f>IF('Net zero activities &amp; levers'!$C$14="Off",'Activity data'!BI56*ManureNEF*NtoN2O*kgtoGg,IF('Net zero activities &amp; levers'!$C$14="On",'Net zero Activity data'!BI56*ManureNEF*NtoN2O*kgtoGg,"ERROR"))</f>
        <v>6.4436496076787406E-2</v>
      </c>
      <c r="AQ1126" s="94">
        <f>IF('Net zero activities &amp; levers'!$C$14="Off",'Activity data'!BJ56*ManureNEF*NtoN2O*kgtoGg,IF('Net zero activities &amp; levers'!$C$14="On",'Net zero Activity data'!BJ56*ManureNEF*NtoN2O*kgtoGg,"ERROR"))</f>
        <v>6.4572348091971418E-2</v>
      </c>
      <c r="AR1126" s="94">
        <f>IF('Net zero activities &amp; levers'!$C$14="Off",'Activity data'!BK56*ManureNEF*NtoN2O*kgtoGg,IF('Net zero activities &amp; levers'!$C$14="On",'Net zero Activity data'!BK56*ManureNEF*NtoN2O*kgtoGg,"ERROR"))</f>
        <v>6.4702808609689966E-2</v>
      </c>
      <c r="AS1126" s="94">
        <f>IF('Net zero activities &amp; levers'!$C$14="Off",'Activity data'!BL56*ManureNEF*NtoN2O*kgtoGg,IF('Net zero activities &amp; levers'!$C$14="On",'Net zero Activity data'!BL56*ManureNEF*NtoN2O*kgtoGg,"ERROR"))</f>
        <v>6.4829448704797399E-2</v>
      </c>
      <c r="AT1126" s="94">
        <f>IF('Net zero activities &amp; levers'!$C$14="Off",'Activity data'!BM56*ManureNEF*NtoN2O*kgtoGg,IF('Net zero activities &amp; levers'!$C$14="On",'Net zero Activity data'!BM56*ManureNEF*NtoN2O*kgtoGg,"ERROR"))</f>
        <v>6.4941869766295554E-2</v>
      </c>
      <c r="AU1126" s="94">
        <f>IF('Net zero activities &amp; levers'!$C$14="Off",'Activity data'!BN56*ManureNEF*NtoN2O*kgtoGg,IF('Net zero activities &amp; levers'!$C$14="On",'Net zero Activity data'!BN56*ManureNEF*NtoN2O*kgtoGg,"ERROR"))</f>
        <v>6.5047073413245379E-2</v>
      </c>
      <c r="AV1126" s="94">
        <f>IF('Net zero activities &amp; levers'!$C$14="Off",'Activity data'!BO56*ManureNEF*NtoN2O*kgtoGg,IF('Net zero activities &amp; levers'!$C$14="On",'Net zero Activity data'!BO56*ManureNEF*NtoN2O*kgtoGg,"ERROR"))</f>
        <v>6.5146352785998146E-2</v>
      </c>
      <c r="AW1126" s="94">
        <f>IF('Net zero activities &amp; levers'!$C$14="Off",'Activity data'!BP56*ManureNEF*NtoN2O*kgtoGg,IF('Net zero activities &amp; levers'!$C$14="On",'Net zero Activity data'!BP56*ManureNEF*NtoN2O*kgtoGg,"ERROR"))</f>
        <v>6.5238963783934262E-2</v>
      </c>
      <c r="AY1126" s="79"/>
    </row>
    <row r="1127" spans="1:51" x14ac:dyDescent="0.25">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4.749693023694599E-2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4.7584015033260256E-2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4.8414443091717149E-2</v>
      </c>
      <c r="T1127" s="94">
        <f>IF('Net zero activities &amp; levers'!$C$14="Off",'Activity data'!AM57*ManureNEF*NtoN2O*kgtoGg,IF('Net zero activities &amp; levers'!$C$14="On",'Net zero Activity data'!AM57*ManureNEF*NtoN2O*kgtoGg,"ERROR"))</f>
        <v>4.8622692815566873E-2</v>
      </c>
      <c r="U1127" s="94">
        <f>IF('Net zero activities &amp; levers'!$C$14="Off",'Activity data'!AN57*ManureNEF*NtoN2O*kgtoGg,IF('Net zero activities &amp; levers'!$C$14="On",'Net zero Activity data'!AN57*ManureNEF*NtoN2O*kgtoGg,"ERROR"))</f>
        <v>4.8853165115398924E-2</v>
      </c>
      <c r="V1127" s="94">
        <f>IF('Net zero activities &amp; levers'!$C$14="Off",'Activity data'!AO57*ManureNEF*NtoN2O*kgtoGg,IF('Net zero activities &amp; levers'!$C$14="On",'Net zero Activity data'!AO57*ManureNEF*NtoN2O*kgtoGg,"ERROR"))</f>
        <v>4.9094993720463338E-2</v>
      </c>
      <c r="W1127" s="94">
        <f>IF('Net zero activities &amp; levers'!$C$14="Off",'Activity data'!AP57*ManureNEF*NtoN2O*kgtoGg,IF('Net zero activities &amp; levers'!$C$14="On",'Net zero Activity data'!AP57*ManureNEF*NtoN2O*kgtoGg,"ERROR"))</f>
        <v>4.9350480711349939E-2</v>
      </c>
      <c r="X1127" s="94">
        <f>IF('Net zero activities &amp; levers'!$C$14="Off",'Activity data'!AQ57*ManureNEF*NtoN2O*kgtoGg,IF('Net zero activities &amp; levers'!$C$14="On",'Net zero Activity data'!AQ57*ManureNEF*NtoN2O*kgtoGg,"ERROR"))</f>
        <v>4.9618019696964402E-2</v>
      </c>
      <c r="Y1127" s="94">
        <f>IF('Net zero activities &amp; levers'!$C$14="Off",'Activity data'!AR57*ManureNEF*NtoN2O*kgtoGg,IF('Net zero activities &amp; levers'!$C$14="On",'Net zero Activity data'!AR57*ManureNEF*NtoN2O*kgtoGg,"ERROR"))</f>
        <v>4.9865873606552896E-2</v>
      </c>
      <c r="Z1127" s="94">
        <f>IF('Net zero activities &amp; levers'!$C$14="Off",'Activity data'!AS57*ManureNEF*NtoN2O*kgtoGg,IF('Net zero activities &amp; levers'!$C$14="On",'Net zero Activity data'!AS57*ManureNEF*NtoN2O*kgtoGg,"ERROR"))</f>
        <v>5.009385960296743E-2</v>
      </c>
      <c r="AA1127" s="94">
        <f>IF('Net zero activities &amp; levers'!$C$14="Off",'Activity data'!AT57*ManureNEF*NtoN2O*kgtoGg,IF('Net zero activities &amp; levers'!$C$14="On",'Net zero Activity data'!AT57*ManureNEF*NtoN2O*kgtoGg,"ERROR"))</f>
        <v>5.0300991638914397E-2</v>
      </c>
      <c r="AB1127" s="94">
        <f>IF('Net zero activities &amp; levers'!$C$14="Off",'Activity data'!AU57*ManureNEF*NtoN2O*kgtoGg,IF('Net zero activities &amp; levers'!$C$14="On",'Net zero Activity data'!AU57*ManureNEF*NtoN2O*kgtoGg,"ERROR"))</f>
        <v>5.0488495273048703E-2</v>
      </c>
      <c r="AC1127" s="94">
        <f>IF('Net zero activities &amp; levers'!$C$14="Off",'Activity data'!AV57*ManureNEF*NtoN2O*kgtoGg,IF('Net zero activities &amp; levers'!$C$14="On",'Net zero Activity data'!AV57*ManureNEF*NtoN2O*kgtoGg,"ERROR"))</f>
        <v>5.065164124706819E-2</v>
      </c>
      <c r="AD1127" s="94">
        <f>IF('Net zero activities &amp; levers'!$C$14="Off",'Activity data'!AW57*ManureNEF*NtoN2O*kgtoGg,IF('Net zero activities &amp; levers'!$C$14="On",'Net zero Activity data'!AW57*ManureNEF*NtoN2O*kgtoGg,"ERROR"))</f>
        <v>5.0812958712000068E-2</v>
      </c>
      <c r="AE1127" s="94">
        <f>IF('Net zero activities &amp; levers'!$C$14="Off",'Activity data'!AX57*ManureNEF*NtoN2O*kgtoGg,IF('Net zero activities &amp; levers'!$C$14="On",'Net zero Activity data'!AX57*ManureNEF*NtoN2O*kgtoGg,"ERROR"))</f>
        <v>5.0970651085636066E-2</v>
      </c>
      <c r="AF1127" s="94">
        <f>IF('Net zero activities &amp; levers'!$C$14="Off",'Activity data'!AY57*ManureNEF*NtoN2O*kgtoGg,IF('Net zero activities &amp; levers'!$C$14="On",'Net zero Activity data'!AY57*ManureNEF*NtoN2O*kgtoGg,"ERROR"))</f>
        <v>5.1125805168440057E-2</v>
      </c>
      <c r="AG1127" s="94">
        <f>IF('Net zero activities &amp; levers'!$C$14="Off",'Activity data'!AZ57*ManureNEF*NtoN2O*kgtoGg,IF('Net zero activities &amp; levers'!$C$14="On",'Net zero Activity data'!AZ57*ManureNEF*NtoN2O*kgtoGg,"ERROR"))</f>
        <v>5.1277011983104616E-2</v>
      </c>
      <c r="AH1127" s="94">
        <f>IF('Net zero activities &amp; levers'!$C$14="Off",'Activity data'!BA57*ManureNEF*NtoN2O*kgtoGg,IF('Net zero activities &amp; levers'!$C$14="On",'Net zero Activity data'!BA57*ManureNEF*NtoN2O*kgtoGg,"ERROR"))</f>
        <v>5.1419927551800221E-2</v>
      </c>
      <c r="AI1127" s="94">
        <f>IF('Net zero activities &amp; levers'!$C$14="Off",'Activity data'!BB57*ManureNEF*NtoN2O*kgtoGg,IF('Net zero activities &amp; levers'!$C$14="On",'Net zero Activity data'!BB57*ManureNEF*NtoN2O*kgtoGg,"ERROR"))</f>
        <v>5.1559604057967945E-2</v>
      </c>
      <c r="AJ1127" s="94">
        <f>IF('Net zero activities &amp; levers'!$C$14="Off",'Activity data'!BC57*ManureNEF*NtoN2O*kgtoGg,IF('Net zero activities &amp; levers'!$C$14="On",'Net zero Activity data'!BC57*ManureNEF*NtoN2O*kgtoGg,"ERROR"))</f>
        <v>5.1696770150967429E-2</v>
      </c>
      <c r="AK1127" s="94">
        <f>IF('Net zero activities &amp; levers'!$C$14="Off",'Activity data'!BD57*ManureNEF*NtoN2O*kgtoGg,IF('Net zero activities &amp; levers'!$C$14="On",'Net zero Activity data'!BD57*ManureNEF*NtoN2O*kgtoGg,"ERROR"))</f>
        <v>5.1829970281685019E-2</v>
      </c>
      <c r="AL1127" s="94">
        <f>IF('Net zero activities &amp; levers'!$C$14="Off",'Activity data'!BE57*ManureNEF*NtoN2O*kgtoGg,IF('Net zero activities &amp; levers'!$C$14="On",'Net zero Activity data'!BE57*ManureNEF*NtoN2O*kgtoGg,"ERROR"))</f>
        <v>5.1960139439345784E-2</v>
      </c>
      <c r="AM1127" s="94">
        <f>IF('Net zero activities &amp; levers'!$C$14="Off",'Activity data'!BF57*ManureNEF*NtoN2O*kgtoGg,IF('Net zero activities &amp; levers'!$C$14="On",'Net zero Activity data'!BF57*ManureNEF*NtoN2O*kgtoGg,"ERROR"))</f>
        <v>5.2085471493979824E-2</v>
      </c>
      <c r="AN1127" s="94">
        <f>IF('Net zero activities &amp; levers'!$C$14="Off",'Activity data'!BG57*ManureNEF*NtoN2O*kgtoGg,IF('Net zero activities &amp; levers'!$C$14="On",'Net zero Activity data'!BG57*ManureNEF*NtoN2O*kgtoGg,"ERROR"))</f>
        <v>5.2208643148646039E-2</v>
      </c>
      <c r="AO1127" s="94">
        <f>IF('Net zero activities &amp; levers'!$C$14="Off",'Activity data'!BH57*ManureNEF*NtoN2O*kgtoGg,IF('Net zero activities &amp; levers'!$C$14="On",'Net zero Activity data'!BH57*ManureNEF*NtoN2O*kgtoGg,"ERROR"))</f>
        <v>5.2327673425882723E-2</v>
      </c>
      <c r="AP1127" s="94">
        <f>IF('Net zero activities &amp; levers'!$C$14="Off",'Activity data'!BI57*ManureNEF*NtoN2O*kgtoGg,IF('Net zero activities &amp; levers'!$C$14="On",'Net zero Activity data'!BI57*ManureNEF*NtoN2O*kgtoGg,"ERROR"))</f>
        <v>5.2442548877679275E-2</v>
      </c>
      <c r="AQ1127" s="94">
        <f>IF('Net zero activities &amp; levers'!$C$14="Off",'Activity data'!BJ57*ManureNEF*NtoN2O*kgtoGg,IF('Net zero activities &amp; levers'!$C$14="On",'Net zero Activity data'!BJ57*ManureNEF*NtoN2O*kgtoGg,"ERROR"))</f>
        <v>5.2553113951514609E-2</v>
      </c>
      <c r="AR1127" s="94">
        <f>IF('Net zero activities &amp; levers'!$C$14="Off",'Activity data'!BK57*ManureNEF*NtoN2O*kgtoGg,IF('Net zero activities &amp; levers'!$C$14="On",'Net zero Activity data'!BK57*ManureNEF*NtoN2O*kgtoGg,"ERROR"))</f>
        <v>5.2659291079285624E-2</v>
      </c>
      <c r="AS1127" s="94">
        <f>IF('Net zero activities &amp; levers'!$C$14="Off",'Activity data'!BL57*ManureNEF*NtoN2O*kgtoGg,IF('Net zero activities &amp; levers'!$C$14="On",'Net zero Activity data'!BL57*ManureNEF*NtoN2O*kgtoGg,"ERROR"))</f>
        <v>5.276235890236574E-2</v>
      </c>
      <c r="AT1127" s="94">
        <f>IF('Net zero activities &amp; levers'!$C$14="Off",'Activity data'!BM57*ManureNEF*NtoN2O*kgtoGg,IF('Net zero activities &amp; levers'!$C$14="On",'Net zero Activity data'!BM57*ManureNEF*NtoN2O*kgtoGg,"ERROR"))</f>
        <v>5.2853854364897902E-2</v>
      </c>
      <c r="AU1127" s="94">
        <f>IF('Net zero activities &amp; levers'!$C$14="Off",'Activity data'!BN57*ManureNEF*NtoN2O*kgtoGg,IF('Net zero activities &amp; levers'!$C$14="On",'Net zero Activity data'!BN57*ManureNEF*NtoN2O*kgtoGg,"ERROR"))</f>
        <v>5.2939475833059385E-2</v>
      </c>
      <c r="AV1127" s="94">
        <f>IF('Net zero activities &amp; levers'!$C$14="Off",'Activity data'!BO57*ManureNEF*NtoN2O*kgtoGg,IF('Net zero activities &amp; levers'!$C$14="On",'Net zero Activity data'!BO57*ManureNEF*NtoN2O*kgtoGg,"ERROR"))</f>
        <v>5.3020275747318032E-2</v>
      </c>
      <c r="AW1127" s="94">
        <f>IF('Net zero activities &amp; levers'!$C$14="Off",'Activity data'!BP57*ManureNEF*NtoN2O*kgtoGg,IF('Net zero activities &amp; levers'!$C$14="On",'Net zero Activity data'!BP57*ManureNEF*NtoN2O*kgtoGg,"ERROR"))</f>
        <v>5.3095648510915985E-2</v>
      </c>
      <c r="AY1127" s="79"/>
    </row>
    <row r="1128" spans="1:51" x14ac:dyDescent="0.25">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7.4998072258013228E-3</v>
      </c>
      <c r="T1128" s="94">
        <f>IF('Net zero activities &amp; levers'!$C$14="Off",'Activity data'!AM58*ManureNEF*NtoN2O*kgtoGg,IF('Net zero activities &amp; levers'!$C$14="On",'Net zero Activity data'!AM58*ManureNEF*NtoN2O*kgtoGg,"ERROR"))</f>
        <v>7.5532280635644995E-3</v>
      </c>
      <c r="U1128" s="94">
        <f>IF('Net zero activities &amp; levers'!$C$14="Off",'Activity data'!AN58*ManureNEF*NtoN2O*kgtoGg,IF('Net zero activities &amp; levers'!$C$14="On",'Net zero Activity data'!AN58*ManureNEF*NtoN2O*kgtoGg,"ERROR"))</f>
        <v>7.6110757519539099E-3</v>
      </c>
      <c r="V1128" s="94">
        <f>IF('Net zero activities &amp; levers'!$C$14="Off",'Activity data'!AO58*ManureNEF*NtoN2O*kgtoGg,IF('Net zero activities &amp; levers'!$C$14="On",'Net zero Activity data'!AO58*ManureNEF*NtoN2O*kgtoGg,"ERROR"))</f>
        <v>7.6708322973760741E-3</v>
      </c>
      <c r="W1128" s="94">
        <f>IF('Net zero activities &amp; levers'!$C$14="Off",'Activity data'!AP58*ManureNEF*NtoN2O*kgtoGg,IF('Net zero activities &amp; levers'!$C$14="On",'Net zero Activity data'!AP58*ManureNEF*NtoN2O*kgtoGg,"ERROR"))</f>
        <v>7.7330688655908855E-3</v>
      </c>
      <c r="X1128" s="94">
        <f>IF('Net zero activities &amp; levers'!$C$14="Off",'Activity data'!AQ58*ManureNEF*NtoN2O*kgtoGg,IF('Net zero activities &amp; levers'!$C$14="On",'Net zero Activity data'!AQ58*ManureNEF*NtoN2O*kgtoGg,"ERROR"))</f>
        <v>7.7974375833055254E-3</v>
      </c>
      <c r="Y1128" s="94">
        <f>IF('Net zero activities &amp; levers'!$C$14="Off",'Activity data'!AR58*ManureNEF*NtoN2O*kgtoGg,IF('Net zero activities &amp; levers'!$C$14="On",'Net zero Activity data'!AR58*ManureNEF*NtoN2O*kgtoGg,"ERROR"))</f>
        <v>7.8565987292690924E-3</v>
      </c>
      <c r="Z1128" s="94">
        <f>IF('Net zero activities &amp; levers'!$C$14="Off",'Activity data'!AS58*ManureNEF*NtoN2O*kgtoGg,IF('Net zero activities &amp; levers'!$C$14="On",'Net zero Activity data'!AS58*ManureNEF*NtoN2O*kgtoGg,"ERROR"))</f>
        <v>7.9105801662085577E-3</v>
      </c>
      <c r="AA1128" s="94">
        <f>IF('Net zero activities &amp; levers'!$C$14="Off",'Activity data'!AT58*ManureNEF*NtoN2O*kgtoGg,IF('Net zero activities &amp; levers'!$C$14="On",'Net zero Activity data'!AT58*ManureNEF*NtoN2O*kgtoGg,"ERROR"))</f>
        <v>7.9592192250792417E-3</v>
      </c>
      <c r="AB1128" s="94">
        <f>IF('Net zero activities &amp; levers'!$C$14="Off",'Activity data'!AU58*ManureNEF*NtoN2O*kgtoGg,IF('Net zero activities &amp; levers'!$C$14="On",'Net zero Activity data'!AU58*ManureNEF*NtoN2O*kgtoGg,"ERROR"))</f>
        <v>8.0028602477445615E-3</v>
      </c>
      <c r="AC1128" s="94">
        <f>IF('Net zero activities &amp; levers'!$C$14="Off",'Activity data'!AV58*ManureNEF*NtoN2O*kgtoGg,IF('Net zero activities &amp; levers'!$C$14="On",'Net zero Activity data'!AV58*ManureNEF*NtoN2O*kgtoGg,"ERROR"))</f>
        <v>8.0404712467886264E-3</v>
      </c>
      <c r="AD1128" s="94">
        <f>IF('Net zero activities &amp; levers'!$C$14="Off",'Activity data'!AW58*ManureNEF*NtoN2O*kgtoGg,IF('Net zero activities &amp; levers'!$C$14="On",'Net zero Activity data'!AW58*ManureNEF*NtoN2O*kgtoGg,"ERROR"))</f>
        <v>8.0772824053071957E-3</v>
      </c>
      <c r="AE1128" s="94">
        <f>IF('Net zero activities &amp; levers'!$C$14="Off",'Activity data'!AX58*ManureNEF*NtoN2O*kgtoGg,IF('Net zero activities &amp; levers'!$C$14="On",'Net zero Activity data'!AX58*ManureNEF*NtoN2O*kgtoGg,"ERROR"))</f>
        <v>8.1129059201156505E-3</v>
      </c>
      <c r="AF1128" s="94">
        <f>IF('Net zero activities &amp; levers'!$C$14="Off",'Activity data'!AY58*ManureNEF*NtoN2O*kgtoGg,IF('Net zero activities &amp; levers'!$C$14="On",'Net zero Activity data'!AY58*ManureNEF*NtoN2O*kgtoGg,"ERROR"))</f>
        <v>8.1476144925942233E-3</v>
      </c>
      <c r="AG1128" s="94">
        <f>IF('Net zero activities &amp; levers'!$C$14="Off",'Activity data'!AZ58*ManureNEF*NtoN2O*kgtoGg,IF('Net zero activities &amp; levers'!$C$14="On",'Net zero Activity data'!AZ58*ManureNEF*NtoN2O*kgtoGg,"ERROR"))</f>
        <v>8.1811075843423522E-3</v>
      </c>
      <c r="AH1128" s="94">
        <f>IF('Net zero activities &amp; levers'!$C$14="Off",'Activity data'!BA58*ManureNEF*NtoN2O*kgtoGg,IF('Net zero activities &amp; levers'!$C$14="On",'Net zero Activity data'!BA58*ManureNEF*NtoN2O*kgtoGg,"ERROR"))</f>
        <v>8.2124171857509403E-3</v>
      </c>
      <c r="AI1128" s="94">
        <f>IF('Net zero activities &amp; levers'!$C$14="Off",'Activity data'!BB58*ManureNEF*NtoN2O*kgtoGg,IF('Net zero activities &amp; levers'!$C$14="On",'Net zero Activity data'!BB58*ManureNEF*NtoN2O*kgtoGg,"ERROR"))</f>
        <v>8.2427169782868757E-3</v>
      </c>
      <c r="AJ1128" s="94">
        <f>IF('Net zero activities &amp; levers'!$C$14="Off",'Activity data'!BC58*ManureNEF*NtoN2O*kgtoGg,IF('Net zero activities &amp; levers'!$C$14="On",'Net zero Activity data'!BC58*ManureNEF*NtoN2O*kgtoGg,"ERROR"))</f>
        <v>8.2721896532553397E-3</v>
      </c>
      <c r="AK1128" s="94">
        <f>IF('Net zero activities &amp; levers'!$C$14="Off",'Activity data'!BD58*ManureNEF*NtoN2O*kgtoGg,IF('Net zero activities &amp; levers'!$C$14="On",'Net zero Activity data'!BD58*ManureNEF*NtoN2O*kgtoGg,"ERROR"))</f>
        <v>8.300520909512615E-3</v>
      </c>
      <c r="AL1128" s="94">
        <f>IF('Net zero activities &amp; levers'!$C$14="Off",'Activity data'!BE58*ManureNEF*NtoN2O*kgtoGg,IF('Net zero activities &amp; levers'!$C$14="On",'Net zero Activity data'!BE58*ManureNEF*NtoN2O*kgtoGg,"ERROR"))</f>
        <v>8.3279381602152681E-3</v>
      </c>
      <c r="AM1128" s="94">
        <f>IF('Net zero activities &amp; levers'!$C$14="Off",'Activity data'!BF58*ManureNEF*NtoN2O*kgtoGg,IF('Net zero activities &amp; levers'!$C$14="On",'Net zero Activity data'!BF58*ManureNEF*NtoN2O*kgtoGg,"ERROR"))</f>
        <v>8.3540478386607362E-3</v>
      </c>
      <c r="AN1128" s="94">
        <f>IF('Net zero activities &amp; levers'!$C$14="Off",'Activity data'!BG58*ManureNEF*NtoN2O*kgtoGg,IF('Net zero activities &amp; levers'!$C$14="On",'Net zero Activity data'!BG58*ManureNEF*NtoN2O*kgtoGg,"ERROR"))</f>
        <v>8.3794680727788239E-3</v>
      </c>
      <c r="AO1128" s="94">
        <f>IF('Net zero activities &amp; levers'!$C$14="Off",'Activity data'!BH58*ManureNEF*NtoN2O*kgtoGg,IF('Net zero activities &amp; levers'!$C$14="On",'Net zero Activity data'!BH58*ManureNEF*NtoN2O*kgtoGg,"ERROR"))</f>
        <v>8.4037647094295665E-3</v>
      </c>
      <c r="AP1128" s="94">
        <f>IF('Net zero activities &amp; levers'!$C$14="Off",'Activity data'!BI58*ManureNEF*NtoN2O*kgtoGg,IF('Net zero activities &amp; levers'!$C$14="On",'Net zero Activity data'!BI58*ManureNEF*NtoN2O*kgtoGg,"ERROR"))</f>
        <v>8.4269475935936072E-3</v>
      </c>
      <c r="AQ1128" s="94">
        <f>IF('Net zero activities &amp; levers'!$C$14="Off",'Activity data'!BJ58*ManureNEF*NtoN2O*kgtoGg,IF('Net zero activities &amp; levers'!$C$14="On",'Net zero Activity data'!BJ58*ManureNEF*NtoN2O*kgtoGg,"ERROR"))</f>
        <v>8.4489940589773712E-3</v>
      </c>
      <c r="AR1128" s="94">
        <f>IF('Net zero activities &amp; levers'!$C$14="Off",'Activity data'!BK58*ManureNEF*NtoN2O*kgtoGg,IF('Net zero activities &amp; levers'!$C$14="On",'Net zero Activity data'!BK58*ManureNEF*NtoN2O*kgtoGg,"ERROR"))</f>
        <v>8.4698984843180978E-3</v>
      </c>
      <c r="AS1128" s="94">
        <f>IF('Net zero activities &amp; levers'!$C$14="Off",'Activity data'!BL58*ManureNEF*NtoN2O*kgtoGg,IF('Net zero activities &amp; levers'!$C$14="On",'Net zero Activity data'!BL58*ManureNEF*NtoN2O*kgtoGg,"ERROR"))</f>
        <v>8.4899576548560663E-3</v>
      </c>
      <c r="AT1128" s="94">
        <f>IF('Net zero activities &amp; levers'!$C$14="Off",'Activity data'!BM58*ManureNEF*NtoN2O*kgtoGg,IF('Net zero activities &amp; levers'!$C$14="On",'Net zero Activity data'!BM58*ManureNEF*NtoN2O*kgtoGg,"ERROR"))</f>
        <v>8.507293913120384E-3</v>
      </c>
      <c r="AU1128" s="94">
        <f>IF('Net zero activities &amp; levers'!$C$14="Off",'Activity data'!BN58*ManureNEF*NtoN2O*kgtoGg,IF('Net zero activities &amp; levers'!$C$14="On",'Net zero Activity data'!BN58*ManureNEF*NtoN2O*kgtoGg,"ERROR"))</f>
        <v>8.5231936937218318E-3</v>
      </c>
      <c r="AV1128" s="94">
        <f>IF('Net zero activities &amp; levers'!$C$14="Off",'Activity data'!BO58*ManureNEF*NtoN2O*kgtoGg,IF('Net zero activities &amp; levers'!$C$14="On",'Net zero Activity data'!BO58*ManureNEF*NtoN2O*kgtoGg,"ERROR"))</f>
        <v>8.5379021204019905E-3</v>
      </c>
      <c r="AW1128" s="94">
        <f>IF('Net zero activities &amp; levers'!$C$14="Off",'Activity data'!BP58*ManureNEF*NtoN2O*kgtoGg,IF('Net zero activities &amp; levers'!$C$14="On",'Net zero Activity data'!BP58*ManureNEF*NtoN2O*kgtoGg,"ERROR"))</f>
        <v>8.5512944615970029E-3</v>
      </c>
      <c r="AY1128" s="79"/>
    </row>
    <row r="1129" spans="1:51" x14ac:dyDescent="0.25">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9.0493119451033485E-2</v>
      </c>
      <c r="T1129" s="94">
        <f>IF('Net zero activities &amp; levers'!$C$14="Off",'Activity data'!AM59*ManureNEF*NtoN2O*kgtoGg,IF('Net zero activities &amp; levers'!$C$14="On",'Net zero Activity data'!AM59*ManureNEF*NtoN2O*kgtoGg,"ERROR"))</f>
        <v>9.1137698452510532E-2</v>
      </c>
      <c r="U1129" s="94">
        <f>IF('Net zero activities &amp; levers'!$C$14="Off",'Activity data'!AN59*ManureNEF*NtoN2O*kgtoGg,IF('Net zero activities &amp; levers'!$C$14="On",'Net zero Activity data'!AN59*ManureNEF*NtoN2O*kgtoGg,"ERROR"))</f>
        <v>9.1835692096584459E-2</v>
      </c>
      <c r="V1129" s="94">
        <f>IF('Net zero activities &amp; levers'!$C$14="Off",'Activity data'!AO59*ManureNEF*NtoN2O*kgtoGg,IF('Net zero activities &amp; levers'!$C$14="On",'Net zero Activity data'!AO59*ManureNEF*NtoN2O*kgtoGg,"ERROR"))</f>
        <v>9.2556718122995582E-2</v>
      </c>
      <c r="W1129" s="94">
        <f>IF('Net zero activities &amp; levers'!$C$14="Off",'Activity data'!AP59*ManureNEF*NtoN2O*kgtoGg,IF('Net zero activities &amp; levers'!$C$14="On",'Net zero Activity data'!AP59*ManureNEF*NtoN2O*kgtoGg,"ERROR"))</f>
        <v>9.3307668251728204E-2</v>
      </c>
      <c r="X1129" s="94">
        <f>IF('Net zero activities &amp; levers'!$C$14="Off",'Activity data'!AQ59*ManureNEF*NtoN2O*kgtoGg,IF('Net zero activities &amp; levers'!$C$14="On",'Net zero Activity data'!AQ59*ManureNEF*NtoN2O*kgtoGg,"ERROR"))</f>
        <v>9.4084345022968627E-2</v>
      </c>
      <c r="Y1129" s="94">
        <f>IF('Net zero activities &amp; levers'!$C$14="Off",'Activity data'!AR59*ManureNEF*NtoN2O*kgtoGg,IF('Net zero activities &amp; levers'!$C$14="On",'Net zero Activity data'!AR59*ManureNEF*NtoN2O*kgtoGg,"ERROR"))</f>
        <v>9.4798186924147487E-2</v>
      </c>
      <c r="Z1129" s="94">
        <f>IF('Net zero activities &amp; levers'!$C$14="Off",'Activity data'!AS59*ManureNEF*NtoN2O*kgtoGg,IF('Net zero activities &amp; levers'!$C$14="On",'Net zero Activity data'!AS59*ManureNEF*NtoN2O*kgtoGg,"ERROR"))</f>
        <v>9.5449530148583428E-2</v>
      </c>
      <c r="AA1129" s="94">
        <f>IF('Net zero activities &amp; levers'!$C$14="Off",'Activity data'!AT59*ManureNEF*NtoN2O*kgtoGg,IF('Net zero activities &amp; levers'!$C$14="On",'Net zero Activity data'!AT59*ManureNEF*NtoN2O*kgtoGg,"ERROR"))</f>
        <v>9.6036411921921333E-2</v>
      </c>
      <c r="AB1129" s="94">
        <f>IF('Net zero activities &amp; levers'!$C$14="Off",'Activity data'!AU59*ManureNEF*NtoN2O*kgtoGg,IF('Net zero activities &amp; levers'!$C$14="On",'Net zero Activity data'!AU59*ManureNEF*NtoN2O*kgtoGg,"ERROR"))</f>
        <v>9.6562987093537972E-2</v>
      </c>
      <c r="AC1129" s="94">
        <f>IF('Net zero activities &amp; levers'!$C$14="Off",'Activity data'!AV59*ManureNEF*NtoN2O*kgtoGg,IF('Net zero activities &amp; levers'!$C$14="On",'Net zero Activity data'!AV59*ManureNEF*NtoN2O*kgtoGg,"ERROR"))</f>
        <v>9.7016803641976443E-2</v>
      </c>
      <c r="AD1129" s="94">
        <f>IF('Net zero activities &amp; levers'!$C$14="Off",'Activity data'!AW59*ManureNEF*NtoN2O*kgtoGg,IF('Net zero activities &amp; levers'!$C$14="On",'Net zero Activity data'!AW59*ManureNEF*NtoN2O*kgtoGg,"ERROR"))</f>
        <v>9.7460969267126357E-2</v>
      </c>
      <c r="AE1129" s="94">
        <f>IF('Net zero activities &amp; levers'!$C$14="Off",'Activity data'!AX59*ManureNEF*NtoN2O*kgtoGg,IF('Net zero activities &amp; levers'!$C$14="On",'Net zero Activity data'!AX59*ManureNEF*NtoN2O*kgtoGg,"ERROR"))</f>
        <v>9.7890804712727805E-2</v>
      </c>
      <c r="AF1129" s="94">
        <f>IF('Net zero activities &amp; levers'!$C$14="Off",'Activity data'!AY59*ManureNEF*NtoN2O*kgtoGg,IF('Net zero activities &amp; levers'!$C$14="On",'Net zero Activity data'!AY59*ManureNEF*NtoN2O*kgtoGg,"ERROR"))</f>
        <v>9.8309600409832221E-2</v>
      </c>
      <c r="AG1129" s="94">
        <f>IF('Net zero activities &amp; levers'!$C$14="Off",'Activity data'!AZ59*ManureNEF*NtoN2O*kgtoGg,IF('Net zero activities &amp; levers'!$C$14="On",'Net zero Activity data'!AZ59*ManureNEF*NtoN2O*kgtoGg,"ERROR"))</f>
        <v>9.8713730044247494E-2</v>
      </c>
      <c r="AH1129" s="94">
        <f>IF('Net zero activities &amp; levers'!$C$14="Off",'Activity data'!BA59*ManureNEF*NtoN2O*kgtoGg,IF('Net zero activities &amp; levers'!$C$14="On",'Net zero Activity data'!BA59*ManureNEF*NtoN2O*kgtoGg,"ERROR"))</f>
        <v>9.9091513554533509E-2</v>
      </c>
      <c r="AI1129" s="94">
        <f>IF('Net zero activities &amp; levers'!$C$14="Off",'Activity data'!BB59*ManureNEF*NtoN2O*kgtoGg,IF('Net zero activities &amp; levers'!$C$14="On",'Net zero Activity data'!BB59*ManureNEF*NtoN2O*kgtoGg,"ERROR"))</f>
        <v>9.9457112650982657E-2</v>
      </c>
      <c r="AJ1129" s="94">
        <f>IF('Net zero activities &amp; levers'!$C$14="Off",'Activity data'!BC59*ManureNEF*NtoN2O*kgtoGg,IF('Net zero activities &amp; levers'!$C$14="On",'Net zero Activity data'!BC59*ManureNEF*NtoN2O*kgtoGg,"ERROR"))</f>
        <v>9.9812731697734594E-2</v>
      </c>
      <c r="AK1129" s="94">
        <f>IF('Net zero activities &amp; levers'!$C$14="Off",'Activity data'!BD59*ManureNEF*NtoN2O*kgtoGg,IF('Net zero activities &amp; levers'!$C$14="On",'Net zero Activity data'!BD59*ManureNEF*NtoN2O*kgtoGg,"ERROR"))</f>
        <v>0.10015457831852072</v>
      </c>
      <c r="AL1129" s="94">
        <f>IF('Net zero activities &amp; levers'!$C$14="Off",'Activity data'!BE59*ManureNEF*NtoN2O*kgtoGg,IF('Net zero activities &amp; levers'!$C$14="On",'Net zero Activity data'!BE59*ManureNEF*NtoN2O*kgtoGg,"ERROR"))</f>
        <v>0.10048539649399577</v>
      </c>
      <c r="AM1129" s="94">
        <f>IF('Net zero activities &amp; levers'!$C$14="Off",'Activity data'!BF59*ManureNEF*NtoN2O*kgtoGg,IF('Net zero activities &amp; levers'!$C$14="On",'Net zero Activity data'!BF59*ManureNEF*NtoN2O*kgtoGg,"ERROR"))</f>
        <v>0.10080043742495001</v>
      </c>
      <c r="AN1129" s="94">
        <f>IF('Net zero activities &amp; levers'!$C$14="Off",'Activity data'!BG59*ManureNEF*NtoN2O*kgtoGg,IF('Net zero activities &amp; levers'!$C$14="On",'Net zero Activity data'!BG59*ManureNEF*NtoN2O*kgtoGg,"ERROR"))</f>
        <v>0.10110715947969924</v>
      </c>
      <c r="AO1129" s="94">
        <f>IF('Net zero activities &amp; levers'!$C$14="Off",'Activity data'!BH59*ManureNEF*NtoN2O*kgtoGg,IF('Net zero activities &amp; levers'!$C$14="On",'Net zero Activity data'!BH59*ManureNEF*NtoN2O*kgtoGg,"ERROR"))</f>
        <v>0.10140032414066948</v>
      </c>
      <c r="AP1129" s="94">
        <f>IF('Net zero activities &amp; levers'!$C$14="Off",'Activity data'!BI59*ManureNEF*NtoN2O*kgtoGg,IF('Net zero activities &amp; levers'!$C$14="On",'Net zero Activity data'!BI59*ManureNEF*NtoN2O*kgtoGg,"ERROR"))</f>
        <v>0.10168005019798185</v>
      </c>
      <c r="AQ1129" s="94">
        <f>IF('Net zero activities &amp; levers'!$C$14="Off",'Activity data'!BJ59*ManureNEF*NtoN2O*kgtoGg,IF('Net zero activities &amp; levers'!$C$14="On",'Net zero Activity data'!BJ59*ManureNEF*NtoN2O*kgtoGg,"ERROR"))</f>
        <v>0.10194606415879172</v>
      </c>
      <c r="AR1129" s="94">
        <f>IF('Net zero activities &amp; levers'!$C$14="Off",'Activity data'!BK59*ManureNEF*NtoN2O*kgtoGg,IF('Net zero activities &amp; levers'!$C$14="On",'Net zero Activity data'!BK59*ManureNEF*NtoN2O*kgtoGg,"ERROR"))</f>
        <v>0.10219829819660883</v>
      </c>
      <c r="AS1129" s="94">
        <f>IF('Net zero activities &amp; levers'!$C$14="Off",'Activity data'!BL59*ManureNEF*NtoN2O*kgtoGg,IF('Net zero activities &amp; levers'!$C$14="On",'Net zero Activity data'!BL59*ManureNEF*NtoN2O*kgtoGg,"ERROR"))</f>
        <v>0.10244033333977036</v>
      </c>
      <c r="AT1129" s="94">
        <f>IF('Net zero activities &amp; levers'!$C$14="Off",'Activity data'!BM59*ManureNEF*NtoN2O*kgtoGg,IF('Net zero activities &amp; levers'!$C$14="On",'Net zero Activity data'!BM59*ManureNEF*NtoN2O*kgtoGg,"ERROR"))</f>
        <v>0.10264951366170581</v>
      </c>
      <c r="AU1129" s="94">
        <f>IF('Net zero activities &amp; levers'!$C$14="Off",'Activity data'!BN59*ManureNEF*NtoN2O*kgtoGg,IF('Net zero activities &amp; levers'!$C$14="On",'Net zero Activity data'!BN59*ManureNEF*NtoN2O*kgtoGg,"ERROR"))</f>
        <v>0.10284136135883891</v>
      </c>
      <c r="AV1129" s="94">
        <f>IF('Net zero activities &amp; levers'!$C$14="Off",'Activity data'!BO59*ManureNEF*NtoN2O*kgtoGg,IF('Net zero activities &amp; levers'!$C$14="On",'Net zero Activity data'!BO59*ManureNEF*NtoN2O*kgtoGg,"ERROR"))</f>
        <v>0.10301883410879509</v>
      </c>
      <c r="AW1129" s="94">
        <f>IF('Net zero activities &amp; levers'!$C$14="Off",'Activity data'!BP59*ManureNEF*NtoN2O*kgtoGg,IF('Net zero activities &amp; levers'!$C$14="On",'Net zero Activity data'!BP59*ManureNEF*NtoN2O*kgtoGg,"ERROR"))</f>
        <v>0.10318042689311628</v>
      </c>
      <c r="AY1129" s="79"/>
    </row>
    <row r="1130" spans="1:51" x14ac:dyDescent="0.25">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5">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5">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0.10246225411389839</v>
      </c>
      <c r="T1132" s="94">
        <f>IF('Net zero activities &amp; levers'!$C$14="Off",'Activity data'!AM62*ManureNEF*NtoN2O*kgtoGg,IF('Net zero activities &amp; levers'!$C$14="On",'Net zero Activity data'!AM62*ManureNEF*NtoN2O*kgtoGg,"ERROR"))</f>
        <v>0.10398219659413972</v>
      </c>
      <c r="U1132" s="94">
        <f>IF('Net zero activities &amp; levers'!$C$14="Off",'Activity data'!AN62*ManureNEF*NtoN2O*kgtoGg,IF('Net zero activities &amp; levers'!$C$14="On",'Net zero Activity data'!AN62*ManureNEF*NtoN2O*kgtoGg,"ERROR"))</f>
        <v>0.10453917902952227</v>
      </c>
      <c r="V1132" s="94">
        <f>IF('Net zero activities &amp; levers'!$C$14="Off",'Activity data'!AO62*ManureNEF*NtoN2O*kgtoGg,IF('Net zero activities &amp; levers'!$C$14="On",'Net zero Activity data'!AO62*ManureNEF*NtoN2O*kgtoGg,"ERROR"))</f>
        <v>0.10478423511353824</v>
      </c>
      <c r="W1132" s="94">
        <f>IF('Net zero activities &amp; levers'!$C$14="Off",'Activity data'!AP62*ManureNEF*NtoN2O*kgtoGg,IF('Net zero activities &amp; levers'!$C$14="On",'Net zero Activity data'!AP62*ManureNEF*NtoN2O*kgtoGg,"ERROR"))</f>
        <v>0.10522314830194876</v>
      </c>
      <c r="X1132" s="94">
        <f>IF('Net zero activities &amp; levers'!$C$14="Off",'Activity data'!AQ62*ManureNEF*NtoN2O*kgtoGg,IF('Net zero activities &amp; levers'!$C$14="On",'Net zero Activity data'!AQ62*ManureNEF*NtoN2O*kgtoGg,"ERROR"))</f>
        <v>0.10544497660282141</v>
      </c>
      <c r="Y1132" s="94">
        <f>IF('Net zero activities &amp; levers'!$C$14="Off",'Activity data'!AR62*ManureNEF*NtoN2O*kgtoGg,IF('Net zero activities &amp; levers'!$C$14="On",'Net zero Activity data'!AR62*ManureNEF*NtoN2O*kgtoGg,"ERROR"))</f>
        <v>0.10527306926924856</v>
      </c>
      <c r="Z1132" s="94">
        <f>IF('Net zero activities &amp; levers'!$C$14="Off",'Activity data'!AS62*ManureNEF*NtoN2O*kgtoGg,IF('Net zero activities &amp; levers'!$C$14="On",'Net zero Activity data'!AS62*ManureNEF*NtoN2O*kgtoGg,"ERROR"))</f>
        <v>0.10509986217593233</v>
      </c>
      <c r="AA1132" s="94">
        <f>IF('Net zero activities &amp; levers'!$C$14="Off",'Activity data'!AT62*ManureNEF*NtoN2O*kgtoGg,IF('Net zero activities &amp; levers'!$C$14="On",'Net zero Activity data'!AT62*ManureNEF*NtoN2O*kgtoGg,"ERROR"))</f>
        <v>0.10499897358466485</v>
      </c>
      <c r="AB1132" s="94">
        <f>IF('Net zero activities &amp; levers'!$C$14="Off",'Activity data'!AU62*ManureNEF*NtoN2O*kgtoGg,IF('Net zero activities &amp; levers'!$C$14="On",'Net zero Activity data'!AU62*ManureNEF*NtoN2O*kgtoGg,"ERROR"))</f>
        <v>0.10573379241848511</v>
      </c>
      <c r="AC1132" s="94">
        <f>IF('Net zero activities &amp; levers'!$C$14="Off",'Activity data'!AV62*ManureNEF*NtoN2O*kgtoGg,IF('Net zero activities &amp; levers'!$C$14="On",'Net zero Activity data'!AV62*ManureNEF*NtoN2O*kgtoGg,"ERROR"))</f>
        <v>0.10607911779473303</v>
      </c>
      <c r="AD1132" s="94">
        <f>IF('Net zero activities &amp; levers'!$C$14="Off",'Activity data'!AW62*ManureNEF*NtoN2O*kgtoGg,IF('Net zero activities &amp; levers'!$C$14="On",'Net zero Activity data'!AW62*ManureNEF*NtoN2O*kgtoGg,"ERROR"))</f>
        <v>0.10695883384496749</v>
      </c>
      <c r="AE1132" s="94">
        <f>IF('Net zero activities &amp; levers'!$C$14="Off",'Activity data'!AX62*ManureNEF*NtoN2O*kgtoGg,IF('Net zero activities &amp; levers'!$C$14="On",'Net zero Activity data'!AX62*ManureNEF*NtoN2O*kgtoGg,"ERROR"))</f>
        <v>0.10794064641753048</v>
      </c>
      <c r="AF1132" s="94">
        <f>IF('Net zero activities &amp; levers'!$C$14="Off",'Activity data'!AY62*ManureNEF*NtoN2O*kgtoGg,IF('Net zero activities &amp; levers'!$C$14="On",'Net zero Activity data'!AY62*ManureNEF*NtoN2O*kgtoGg,"ERROR"))</f>
        <v>0.10949489472448327</v>
      </c>
      <c r="AG1132" s="94">
        <f>IF('Net zero activities &amp; levers'!$C$14="Off",'Activity data'!AZ62*ManureNEF*NtoN2O*kgtoGg,IF('Net zero activities &amp; levers'!$C$14="On",'Net zero Activity data'!AZ62*ManureNEF*NtoN2O*kgtoGg,"ERROR"))</f>
        <v>0.11130134010210363</v>
      </c>
      <c r="AH1132" s="94">
        <f>IF('Net zero activities &amp; levers'!$C$14="Off",'Activity data'!BA62*ManureNEF*NtoN2O*kgtoGg,IF('Net zero activities &amp; levers'!$C$14="On",'Net zero Activity data'!BA62*ManureNEF*NtoN2O*kgtoGg,"ERROR"))</f>
        <v>0.11217758279110658</v>
      </c>
      <c r="AI1132" s="94">
        <f>IF('Net zero activities &amp; levers'!$C$14="Off",'Activity data'!BB62*ManureNEF*NtoN2O*kgtoGg,IF('Net zero activities &amp; levers'!$C$14="On",'Net zero Activity data'!BB62*ManureNEF*NtoN2O*kgtoGg,"ERROR"))</f>
        <v>0.11302008795308296</v>
      </c>
      <c r="AJ1132" s="94">
        <f>IF('Net zero activities &amp; levers'!$C$14="Off",'Activity data'!BC62*ManureNEF*NtoN2O*kgtoGg,IF('Net zero activities &amp; levers'!$C$14="On",'Net zero Activity data'!BC62*ManureNEF*NtoN2O*kgtoGg,"ERROR"))</f>
        <v>0.11413630795198265</v>
      </c>
      <c r="AK1132" s="94">
        <f>IF('Net zero activities &amp; levers'!$C$14="Off",'Activity data'!BD62*ManureNEF*NtoN2O*kgtoGg,IF('Net zero activities &amp; levers'!$C$14="On",'Net zero Activity data'!BD62*ManureNEF*NtoN2O*kgtoGg,"ERROR"))</f>
        <v>0.11518905443571475</v>
      </c>
      <c r="AL1132" s="94">
        <f>IF('Net zero activities &amp; levers'!$C$14="Off",'Activity data'!BE62*ManureNEF*NtoN2O*kgtoGg,IF('Net zero activities &amp; levers'!$C$14="On",'Net zero Activity data'!BE62*ManureNEF*NtoN2O*kgtoGg,"ERROR"))</f>
        <v>0.11652683473000762</v>
      </c>
      <c r="AM1132" s="94">
        <f>IF('Net zero activities &amp; levers'!$C$14="Off",'Activity data'!BF62*ManureNEF*NtoN2O*kgtoGg,IF('Net zero activities &amp; levers'!$C$14="On",'Net zero Activity data'!BF62*ManureNEF*NtoN2O*kgtoGg,"ERROR"))</f>
        <v>0.1177164310462694</v>
      </c>
      <c r="AN1132" s="94">
        <f>IF('Net zero activities &amp; levers'!$C$14="Off",'Activity data'!BG62*ManureNEF*NtoN2O*kgtoGg,IF('Net zero activities &amp; levers'!$C$14="On",'Net zero Activity data'!BG62*ManureNEF*NtoN2O*kgtoGg,"ERROR"))</f>
        <v>0.11936934098404542</v>
      </c>
      <c r="AO1132" s="94">
        <f>IF('Net zero activities &amp; levers'!$C$14="Off",'Activity data'!BH62*ManureNEF*NtoN2O*kgtoGg,IF('Net zero activities &amp; levers'!$C$14="On",'Net zero Activity data'!BH62*ManureNEF*NtoN2O*kgtoGg,"ERROR"))</f>
        <v>0.12100010902582652</v>
      </c>
      <c r="AP1132" s="94">
        <f>IF('Net zero activities &amp; levers'!$C$14="Off",'Activity data'!BI62*ManureNEF*NtoN2O*kgtoGg,IF('Net zero activities &amp; levers'!$C$14="On",'Net zero Activity data'!BI62*ManureNEF*NtoN2O*kgtoGg,"ERROR"))</f>
        <v>0.12266794572678559</v>
      </c>
      <c r="AQ1132" s="94">
        <f>IF('Net zero activities &amp; levers'!$C$14="Off",'Activity data'!BJ62*ManureNEF*NtoN2O*kgtoGg,IF('Net zero activities &amp; levers'!$C$14="On",'Net zero Activity data'!BJ62*ManureNEF*NtoN2O*kgtoGg,"ERROR"))</f>
        <v>0.1243886772348972</v>
      </c>
      <c r="AR1132" s="94">
        <f>IF('Net zero activities &amp; levers'!$C$14="Off",'Activity data'!BK62*ManureNEF*NtoN2O*kgtoGg,IF('Net zero activities &amp; levers'!$C$14="On",'Net zero Activity data'!BK62*ManureNEF*NtoN2O*kgtoGg,"ERROR"))</f>
        <v>0.12619434997311832</v>
      </c>
      <c r="AS1132" s="94">
        <f>IF('Net zero activities &amp; levers'!$C$14="Off",'Activity data'!BL62*ManureNEF*NtoN2O*kgtoGg,IF('Net zero activities &amp; levers'!$C$14="On",'Net zero Activity data'!BL62*ManureNEF*NtoN2O*kgtoGg,"ERROR"))</f>
        <v>0.12826119231503388</v>
      </c>
      <c r="AT1132" s="94">
        <f>IF('Net zero activities &amp; levers'!$C$14="Off",'Activity data'!BM62*ManureNEF*NtoN2O*kgtoGg,IF('Net zero activities &amp; levers'!$C$14="On",'Net zero Activity data'!BM62*ManureNEF*NtoN2O*kgtoGg,"ERROR"))</f>
        <v>0.12851878850422907</v>
      </c>
      <c r="AU1132" s="94">
        <f>IF('Net zero activities &amp; levers'!$C$14="Off",'Activity data'!BN62*ManureNEF*NtoN2O*kgtoGg,IF('Net zero activities &amp; levers'!$C$14="On",'Net zero Activity data'!BN62*ManureNEF*NtoN2O*kgtoGg,"ERROR"))</f>
        <v>0.12848620579408074</v>
      </c>
      <c r="AV1132" s="94">
        <f>IF('Net zero activities &amp; levers'!$C$14="Off",'Activity data'!BO62*ManureNEF*NtoN2O*kgtoGg,IF('Net zero activities &amp; levers'!$C$14="On",'Net zero Activity data'!BO62*ManureNEF*NtoN2O*kgtoGg,"ERROR"))</f>
        <v>0.12847131417780056</v>
      </c>
      <c r="AW1132" s="94">
        <f>IF('Net zero activities &amp; levers'!$C$14="Off",'Activity data'!BP62*ManureNEF*NtoN2O*kgtoGg,IF('Net zero activities &amp; levers'!$C$14="On",'Net zero Activity data'!BP62*ManureNEF*NtoN2O*kgtoGg,"ERROR"))</f>
        <v>0.12836800011337407</v>
      </c>
      <c r="AY1132" s="79"/>
    </row>
    <row r="1133" spans="1:51" x14ac:dyDescent="0.25">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2.9155206131309681E-2</v>
      </c>
      <c r="S1133" s="94">
        <f>IF('Net zero activities &amp; levers'!$C$14="Off",'Activity data'!AL63*ManureNEF*NtoN2O*kgtoGg,IF('Net zero activities &amp; levers'!$C$14="On",'Net zero Activity data'!AL63*ManureNEF*NtoN2O*kgtoGg,"ERROR"))</f>
        <v>2.5995065144957277E-2</v>
      </c>
      <c r="T1133" s="94">
        <f>IF('Net zero activities &amp; levers'!$C$14="Off",'Activity data'!AM63*ManureNEF*NtoN2O*kgtoGg,IF('Net zero activities &amp; levers'!$C$14="On",'Net zero Activity data'!AM63*ManureNEF*NtoN2O*kgtoGg,"ERROR"))</f>
        <v>2.6380680356453017E-2</v>
      </c>
      <c r="U1133" s="94">
        <f>IF('Net zero activities &amp; levers'!$C$14="Off",'Activity data'!AN63*ManureNEF*NtoN2O*kgtoGg,IF('Net zero activities &amp; levers'!$C$14="On",'Net zero Activity data'!AN63*ManureNEF*NtoN2O*kgtoGg,"ERROR"))</f>
        <v>2.652198892727824E-2</v>
      </c>
      <c r="V1133" s="94">
        <f>IF('Net zero activities &amp; levers'!$C$14="Off",'Activity data'!AO63*ManureNEF*NtoN2O*kgtoGg,IF('Net zero activities &amp; levers'!$C$14="On",'Net zero Activity data'!AO63*ManureNEF*NtoN2O*kgtoGg,"ERROR"))</f>
        <v>2.6584160591597496E-2</v>
      </c>
      <c r="W1133" s="94">
        <f>IF('Net zero activities &amp; levers'!$C$14="Off",'Activity data'!AP63*ManureNEF*NtoN2O*kgtoGg,IF('Net zero activities &amp; levers'!$C$14="On",'Net zero Activity data'!AP63*ManureNEF*NtoN2O*kgtoGg,"ERROR"))</f>
        <v>2.6695514543590679E-2</v>
      </c>
      <c r="X1133" s="94">
        <f>IF('Net zero activities &amp; levers'!$C$14="Off",'Activity data'!AQ63*ManureNEF*NtoN2O*kgtoGg,IF('Net zero activities &amp; levers'!$C$14="On",'Net zero Activity data'!AQ63*ManureNEF*NtoN2O*kgtoGg,"ERROR"))</f>
        <v>2.6751793230625709E-2</v>
      </c>
      <c r="Y1133" s="94">
        <f>IF('Net zero activities &amp; levers'!$C$14="Off",'Activity data'!AR63*ManureNEF*NtoN2O*kgtoGg,IF('Net zero activities &amp; levers'!$C$14="On",'Net zero Activity data'!AR63*ManureNEF*NtoN2O*kgtoGg,"ERROR"))</f>
        <v>2.6708179683629613E-2</v>
      </c>
      <c r="Z1133" s="94">
        <f>IF('Net zero activities &amp; levers'!$C$14="Off",'Activity data'!AS63*ManureNEF*NtoN2O*kgtoGg,IF('Net zero activities &amp; levers'!$C$14="On",'Net zero Activity data'!AS63*ManureNEF*NtoN2O*kgtoGg,"ERROR"))</f>
        <v>2.6664236382623187E-2</v>
      </c>
      <c r="AA1133" s="94">
        <f>IF('Net zero activities &amp; levers'!$C$14="Off",'Activity data'!AT63*ManureNEF*NtoN2O*kgtoGg,IF('Net zero activities &amp; levers'!$C$14="On",'Net zero Activity data'!AT63*ManureNEF*NtoN2O*kgtoGg,"ERROR"))</f>
        <v>2.6638640561751768E-2</v>
      </c>
      <c r="AB1133" s="94">
        <f>IF('Net zero activities &amp; levers'!$C$14="Off",'Activity data'!AU63*ManureNEF*NtoN2O*kgtoGg,IF('Net zero activities &amp; levers'!$C$14="On",'Net zero Activity data'!AU63*ManureNEF*NtoN2O*kgtoGg,"ERROR"))</f>
        <v>2.6825066905970845E-2</v>
      </c>
      <c r="AC1133" s="94">
        <f>IF('Net zero activities &amp; levers'!$C$14="Off",'Activity data'!AV63*ManureNEF*NtoN2O*kgtoGg,IF('Net zero activities &amp; levers'!$C$14="On",'Net zero Activity data'!AV63*ManureNEF*NtoN2O*kgtoGg,"ERROR"))</f>
        <v>2.6912677272631261E-2</v>
      </c>
      <c r="AD1133" s="94">
        <f>IF('Net zero activities &amp; levers'!$C$14="Off",'Activity data'!AW63*ManureNEF*NtoN2O*kgtoGg,IF('Net zero activities &amp; levers'!$C$14="On",'Net zero Activity data'!AW63*ManureNEF*NtoN2O*kgtoGg,"ERROR"))</f>
        <v>2.7135864593978775E-2</v>
      </c>
      <c r="AE1133" s="94">
        <f>IF('Net zero activities &amp; levers'!$C$14="Off",'Activity data'!AX63*ManureNEF*NtoN2O*kgtoGg,IF('Net zero activities &amp; levers'!$C$14="On",'Net zero Activity data'!AX63*ManureNEF*NtoN2O*kgtoGg,"ERROR"))</f>
        <v>2.7384954192920665E-2</v>
      </c>
      <c r="AF1133" s="94">
        <f>IF('Net zero activities &amp; levers'!$C$14="Off",'Activity data'!AY63*ManureNEF*NtoN2O*kgtoGg,IF('Net zero activities &amp; levers'!$C$14="On",'Net zero Activity data'!AY63*ManureNEF*NtoN2O*kgtoGg,"ERROR"))</f>
        <v>2.7779272923657991E-2</v>
      </c>
      <c r="AG1133" s="94">
        <f>IF('Net zero activities &amp; levers'!$C$14="Off",'Activity data'!AZ63*ManureNEF*NtoN2O*kgtoGg,IF('Net zero activities &amp; levers'!$C$14="On",'Net zero Activity data'!AZ63*ManureNEF*NtoN2O*kgtoGg,"ERROR"))</f>
        <v>2.8237575014297609E-2</v>
      </c>
      <c r="AH1133" s="94">
        <f>IF('Net zero activities &amp; levers'!$C$14="Off",'Activity data'!BA63*ManureNEF*NtoN2O*kgtoGg,IF('Net zero activities &amp; levers'!$C$14="On",'Net zero Activity data'!BA63*ManureNEF*NtoN2O*kgtoGg,"ERROR"))</f>
        <v>2.8459881130636851E-2</v>
      </c>
      <c r="AI1133" s="94">
        <f>IF('Net zero activities &amp; levers'!$C$14="Off",'Activity data'!BB63*ManureNEF*NtoN2O*kgtoGg,IF('Net zero activities &amp; levers'!$C$14="On",'Net zero Activity data'!BB63*ManureNEF*NtoN2O*kgtoGg,"ERROR"))</f>
        <v>2.8673627907534742E-2</v>
      </c>
      <c r="AJ1133" s="94">
        <f>IF('Net zero activities &amp; levers'!$C$14="Off",'Activity data'!BC63*ManureNEF*NtoN2O*kgtoGg,IF('Net zero activities &amp; levers'!$C$14="On",'Net zero Activity data'!BC63*ManureNEF*NtoN2O*kgtoGg,"ERROR"))</f>
        <v>2.8956817183804672E-2</v>
      </c>
      <c r="AK1133" s="94">
        <f>IF('Net zero activities &amp; levers'!$C$14="Off",'Activity data'!BD63*ManureNEF*NtoN2O*kgtoGg,IF('Net zero activities &amp; levers'!$C$14="On",'Net zero Activity data'!BD63*ManureNEF*NtoN2O*kgtoGg,"ERROR"))</f>
        <v>2.9223902986888022E-2</v>
      </c>
      <c r="AL1133" s="94">
        <f>IF('Net zero activities &amp; levers'!$C$14="Off",'Activity data'!BE63*ManureNEF*NtoN2O*kgtoGg,IF('Net zero activities &amp; levers'!$C$14="On",'Net zero Activity data'!BE63*ManureNEF*NtoN2O*kgtoGg,"ERROR"))</f>
        <v>2.956330295617941E-2</v>
      </c>
      <c r="AM1133" s="94">
        <f>IF('Net zero activities &amp; levers'!$C$14="Off",'Activity data'!BF63*ManureNEF*NtoN2O*kgtoGg,IF('Net zero activities &amp; levers'!$C$14="On",'Net zero Activity data'!BF63*ManureNEF*NtoN2O*kgtoGg,"ERROR"))</f>
        <v>2.9865108084368867E-2</v>
      </c>
      <c r="AN1133" s="94">
        <f>IF('Net zero activities &amp; levers'!$C$14="Off",'Activity data'!BG63*ManureNEF*NtoN2O*kgtoGg,IF('Net zero activities &amp; levers'!$C$14="On",'Net zero Activity data'!BG63*ManureNEF*NtoN2O*kgtoGg,"ERROR"))</f>
        <v>3.0284457647608735E-2</v>
      </c>
      <c r="AO1133" s="94">
        <f>IF('Net zero activities &amp; levers'!$C$14="Off",'Activity data'!BH63*ManureNEF*NtoN2O*kgtoGg,IF('Net zero activities &amp; levers'!$C$14="On",'Net zero Activity data'!BH63*ManureNEF*NtoN2O*kgtoGg,"ERROR"))</f>
        <v>3.0698189727280625E-2</v>
      </c>
      <c r="AP1133" s="94">
        <f>IF('Net zero activities &amp; levers'!$C$14="Off",'Activity data'!BI63*ManureNEF*NtoN2O*kgtoGg,IF('Net zero activities &amp; levers'!$C$14="On",'Net zero Activity data'!BI63*ManureNEF*NtoN2O*kgtoGg,"ERROR"))</f>
        <v>3.11213262673414E-2</v>
      </c>
      <c r="AQ1133" s="94">
        <f>IF('Net zero activities &amp; levers'!$C$14="Off",'Activity data'!BJ63*ManureNEF*NtoN2O*kgtoGg,IF('Net zero activities &amp; levers'!$C$14="On",'Net zero Activity data'!BJ63*ManureNEF*NtoN2O*kgtoGg,"ERROR"))</f>
        <v>3.1557882421968046E-2</v>
      </c>
      <c r="AR1133" s="94">
        <f>IF('Net zero activities &amp; levers'!$C$14="Off",'Activity data'!BK63*ManureNEF*NtoN2O*kgtoGg,IF('Net zero activities &amp; levers'!$C$14="On",'Net zero Activity data'!BK63*ManureNEF*NtoN2O*kgtoGg,"ERROR"))</f>
        <v>3.2015988491041578E-2</v>
      </c>
      <c r="AS1133" s="94">
        <f>IF('Net zero activities &amp; levers'!$C$14="Off",'Activity data'!BL63*ManureNEF*NtoN2O*kgtoGg,IF('Net zero activities &amp; levers'!$C$14="On",'Net zero Activity data'!BL63*ManureNEF*NtoN2O*kgtoGg,"ERROR"))</f>
        <v>3.254035428591006E-2</v>
      </c>
      <c r="AT1133" s="94">
        <f>IF('Net zero activities &amp; levers'!$C$14="Off",'Activity data'!BM63*ManureNEF*NtoN2O*kgtoGg,IF('Net zero activities &amp; levers'!$C$14="On",'Net zero Activity data'!BM63*ManureNEF*NtoN2O*kgtoGg,"ERROR"))</f>
        <v>3.2605707422800632E-2</v>
      </c>
      <c r="AU1133" s="94">
        <f>IF('Net zero activities &amp; levers'!$C$14="Off",'Activity data'!BN63*ManureNEF*NtoN2O*kgtoGg,IF('Net zero activities &amp; levers'!$C$14="On",'Net zero Activity data'!BN63*ManureNEF*NtoN2O*kgtoGg,"ERROR"))</f>
        <v>3.2597441064811244E-2</v>
      </c>
      <c r="AV1133" s="94">
        <f>IF('Net zero activities &amp; levers'!$C$14="Off",'Activity data'!BO63*ManureNEF*NtoN2O*kgtoGg,IF('Net zero activities &amp; levers'!$C$14="On",'Net zero Activity data'!BO63*ManureNEF*NtoN2O*kgtoGg,"ERROR"))</f>
        <v>3.2593663004893809E-2</v>
      </c>
      <c r="AW1133" s="94">
        <f>IF('Net zero activities &amp; levers'!$C$14="Off",'Activity data'!BP63*ManureNEF*NtoN2O*kgtoGg,IF('Net zero activities &amp; levers'!$C$14="On",'Net zero Activity data'!BP63*ManureNEF*NtoN2O*kgtoGg,"ERROR"))</f>
        <v>3.2567451832219714E-2</v>
      </c>
      <c r="AY1133" s="79"/>
    </row>
    <row r="1134" spans="1:51" x14ac:dyDescent="0.25">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0.16019971617730655</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0.16825333375264134</v>
      </c>
      <c r="T1134" s="94">
        <f>IF('Net zero activities &amp; levers'!$C$14="Off",'Activity data'!AM64*ManureNEF*NtoN2O*kgtoGg,IF('Net zero activities &amp; levers'!$C$14="On",'Net zero Activity data'!AM64*ManureNEF*NtoN2O*kgtoGg,"ERROR"))</f>
        <v>0.17302828294591105</v>
      </c>
      <c r="U1134" s="94">
        <f>IF('Net zero activities &amp; levers'!$C$14="Off",'Activity data'!AN64*ManureNEF*NtoN2O*kgtoGg,IF('Net zero activities &amp; levers'!$C$14="On",'Net zero Activity data'!AN64*ManureNEF*NtoN2O*kgtoGg,"ERROR"))</f>
        <v>0.17706279668292071</v>
      </c>
      <c r="V1134" s="94">
        <f>IF('Net zero activities &amp; levers'!$C$14="Off",'Activity data'!AO64*ManureNEF*NtoN2O*kgtoGg,IF('Net zero activities &amp; levers'!$C$14="On",'Net zero Activity data'!AO64*ManureNEF*NtoN2O*kgtoGg,"ERROR"))</f>
        <v>0.18086358169153297</v>
      </c>
      <c r="W1134" s="94">
        <f>IF('Net zero activities &amp; levers'!$C$14="Off",'Activity data'!AP64*ManureNEF*NtoN2O*kgtoGg,IF('Net zero activities &amp; levers'!$C$14="On",'Net zero Activity data'!AP64*ManureNEF*NtoN2O*kgtoGg,"ERROR"))</f>
        <v>0.18489109723713351</v>
      </c>
      <c r="X1134" s="94">
        <f>IF('Net zero activities &amp; levers'!$C$14="Off",'Activity data'!AQ64*ManureNEF*NtoN2O*kgtoGg,IF('Net zero activities &amp; levers'!$C$14="On",'Net zero Activity data'!AQ64*ManureNEF*NtoN2O*kgtoGg,"ERROR"))</f>
        <v>0.18876653358422518</v>
      </c>
      <c r="Y1134" s="94">
        <f>IF('Net zero activities &amp; levers'!$C$14="Off",'Activity data'!AR64*ManureNEF*NtoN2O*kgtoGg,IF('Net zero activities &amp; levers'!$C$14="On",'Net zero Activity data'!AR64*ManureNEF*NtoN2O*kgtoGg,"ERROR"))</f>
        <v>0.19221701140777733</v>
      </c>
      <c r="Z1134" s="94">
        <f>IF('Net zero activities &amp; levers'!$C$14="Off",'Activity data'!AS64*ManureNEF*NtoN2O*kgtoGg,IF('Net zero activities &amp; levers'!$C$14="On",'Net zero Activity data'!AS64*ManureNEF*NtoN2O*kgtoGg,"ERROR"))</f>
        <v>0.19560720594272279</v>
      </c>
      <c r="AA1134" s="94">
        <f>IF('Net zero activities &amp; levers'!$C$14="Off",'Activity data'!AT64*ManureNEF*NtoN2O*kgtoGg,IF('Net zero activities &amp; levers'!$C$14="On",'Net zero Activity data'!AT64*ManureNEF*NtoN2O*kgtoGg,"ERROR"))</f>
        <v>0.1990097168831185</v>
      </c>
      <c r="AB1134" s="94">
        <f>IF('Net zero activities &amp; levers'!$C$14="Off",'Activity data'!AU64*ManureNEF*NtoN2O*kgtoGg,IF('Net zero activities &amp; levers'!$C$14="On",'Net zero Activity data'!AU64*ManureNEF*NtoN2O*kgtoGg,"ERROR"))</f>
        <v>0.20321999511902894</v>
      </c>
      <c r="AC1134" s="94">
        <f>IF('Net zero activities &amp; levers'!$C$14="Off",'Activity data'!AV64*ManureNEF*NtoN2O*kgtoGg,IF('Net zero activities &amp; levers'!$C$14="On",'Net zero Activity data'!AV64*ManureNEF*NtoN2O*kgtoGg,"ERROR"))</f>
        <v>0.20699049302530592</v>
      </c>
      <c r="AD1134" s="94">
        <f>IF('Net zero activities &amp; levers'!$C$14="Off",'Activity data'!AW64*ManureNEF*NtoN2O*kgtoGg,IF('Net zero activities &amp; levers'!$C$14="On",'Net zero Activity data'!AW64*ManureNEF*NtoN2O*kgtoGg,"ERROR"))</f>
        <v>0.2113552160123123</v>
      </c>
      <c r="AE1134" s="94">
        <f>IF('Net zero activities &amp; levers'!$C$14="Off",'Activity data'!AX64*ManureNEF*NtoN2O*kgtoGg,IF('Net zero activities &amp; levers'!$C$14="On",'Net zero Activity data'!AX64*ManureNEF*NtoN2O*kgtoGg,"ERROR"))</f>
        <v>0.21587260038156506</v>
      </c>
      <c r="AF1134" s="94">
        <f>IF('Net zero activities &amp; levers'!$C$14="Off",'Activity data'!AY64*ManureNEF*NtoN2O*kgtoGg,IF('Net zero activities &amp; levers'!$C$14="On",'Net zero Activity data'!AY64*ManureNEF*NtoN2O*kgtoGg,"ERROR"))</f>
        <v>0.22107952288176502</v>
      </c>
      <c r="AG1134" s="94">
        <f>IF('Net zero activities &amp; levers'!$C$14="Off",'Activity data'!AZ64*ManureNEF*NtoN2O*kgtoGg,IF('Net zero activities &amp; levers'!$C$14="On",'Net zero Activity data'!AZ64*ManureNEF*NtoN2O*kgtoGg,"ERROR"))</f>
        <v>0.22664776481187326</v>
      </c>
      <c r="AH1134" s="94">
        <f>IF('Net zero activities &amp; levers'!$C$14="Off",'Activity data'!BA64*ManureNEF*NtoN2O*kgtoGg,IF('Net zero activities &amp; levers'!$C$14="On",'Net zero Activity data'!BA64*ManureNEF*NtoN2O*kgtoGg,"ERROR"))</f>
        <v>0.23121292564664225</v>
      </c>
      <c r="AI1134" s="94">
        <f>IF('Net zero activities &amp; levers'!$C$14="Off",'Activity data'!BB64*ManureNEF*NtoN2O*kgtoGg,IF('Net zero activities &amp; levers'!$C$14="On",'Net zero Activity data'!BB64*ManureNEF*NtoN2O*kgtoGg,"ERROR"))</f>
        <v>0.23579019102892834</v>
      </c>
      <c r="AJ1134" s="94">
        <f>IF('Net zero activities &amp; levers'!$C$14="Off",'Activity data'!BC64*ManureNEF*NtoN2O*kgtoGg,IF('Net zero activities &amp; levers'!$C$14="On",'Net zero Activity data'!BC64*ManureNEF*NtoN2O*kgtoGg,"ERROR"))</f>
        <v>0.24075237126344184</v>
      </c>
      <c r="AK1134" s="94">
        <f>IF('Net zero activities &amp; levers'!$C$14="Off",'Activity data'!BD64*ManureNEF*NtoN2O*kgtoGg,IF('Net zero activities &amp; levers'!$C$14="On",'Net zero Activity data'!BD64*ManureNEF*NtoN2O*kgtoGg,"ERROR"))</f>
        <v>0.24570245634840604</v>
      </c>
      <c r="AL1134" s="94">
        <f>IF('Net zero activities &amp; levers'!$C$14="Off",'Activity data'!BE64*ManureNEF*NtoN2O*kgtoGg,IF('Net zero activities &amp; levers'!$C$14="On",'Net zero Activity data'!BE64*ManureNEF*NtoN2O*kgtoGg,"ERROR"))</f>
        <v>0.25107769029010202</v>
      </c>
      <c r="AM1134" s="94">
        <f>IF('Net zero activities &amp; levers'!$C$14="Off",'Activity data'!BF64*ManureNEF*NtoN2O*kgtoGg,IF('Net zero activities &amp; levers'!$C$14="On",'Net zero Activity data'!BF64*ManureNEF*NtoN2O*kgtoGg,"ERROR"))</f>
        <v>0.25634323263098618</v>
      </c>
      <c r="AN1134" s="94">
        <f>IF('Net zero activities &amp; levers'!$C$14="Off",'Activity data'!BG64*ManureNEF*NtoN2O*kgtoGg,IF('Net zero activities &amp; levers'!$C$14="On",'Net zero Activity data'!BG64*ManureNEF*NtoN2O*kgtoGg,"ERROR"))</f>
        <v>0.26229410095269262</v>
      </c>
      <c r="AO1134" s="94">
        <f>IF('Net zero activities &amp; levers'!$C$14="Off",'Activity data'!BH64*ManureNEF*NtoN2O*kgtoGg,IF('Net zero activities &amp; levers'!$C$14="On",'Net zero Activity data'!BH64*ManureNEF*NtoN2O*kgtoGg,"ERROR"))</f>
        <v>0.2683187022285074</v>
      </c>
      <c r="AP1134" s="94">
        <f>IF('Net zero activities &amp; levers'!$C$14="Off",'Activity data'!BI64*ManureNEF*NtoN2O*kgtoGg,IF('Net zero activities &amp; levers'!$C$14="On",'Net zero Activity data'!BI64*ManureNEF*NtoN2O*kgtoGg,"ERROR"))</f>
        <v>0.27449880857406406</v>
      </c>
      <c r="AQ1134" s="94">
        <f>IF('Net zero activities &amp; levers'!$C$14="Off",'Activity data'!BJ64*ManureNEF*NtoN2O*kgtoGg,IF('Net zero activities &amp; levers'!$C$14="On",'Net zero Activity data'!BJ64*ManureNEF*NtoN2O*kgtoGg,"ERROR"))</f>
        <v>0.28086219308625354</v>
      </c>
      <c r="AR1134" s="94">
        <f>IF('Net zero activities &amp; levers'!$C$14="Off",'Activity data'!BK64*ManureNEF*NtoN2O*kgtoGg,IF('Net zero activities &amp; levers'!$C$14="On",'Net zero Activity data'!BK64*ManureNEF*NtoN2O*kgtoGg,"ERROR"))</f>
        <v>0.28746139159021494</v>
      </c>
      <c r="AS1134" s="94">
        <f>IF('Net zero activities &amp; levers'!$C$14="Off",'Activity data'!BL64*ManureNEF*NtoN2O*kgtoGg,IF('Net zero activities &amp; levers'!$C$14="On",'Net zero Activity data'!BL64*ManureNEF*NtoN2O*kgtoGg,"ERROR"))</f>
        <v>0.29456224347667398</v>
      </c>
      <c r="AT1134" s="94">
        <f>IF('Net zero activities &amp; levers'!$C$14="Off",'Activity data'!BM64*ManureNEF*NtoN2O*kgtoGg,IF('Net zero activities &amp; levers'!$C$14="On",'Net zero Activity data'!BM64*ManureNEF*NtoN2O*kgtoGg,"ERROR"))</f>
        <v>0.29915834644662398</v>
      </c>
      <c r="AU1134" s="94">
        <f>IF('Net zero activities &amp; levers'!$C$14="Off",'Activity data'!BN64*ManureNEF*NtoN2O*kgtoGg,IF('Net zero activities &amp; levers'!$C$14="On",'Net zero Activity data'!BN64*ManureNEF*NtoN2O*kgtoGg,"ERROR"))</f>
        <v>0.30337210846687507</v>
      </c>
      <c r="AV1134" s="94">
        <f>IF('Net zero activities &amp; levers'!$C$14="Off",'Activity data'!BO64*ManureNEF*NtoN2O*kgtoGg,IF('Net zero activities &amp; levers'!$C$14="On",'Net zero Activity data'!BO64*ManureNEF*NtoN2O*kgtoGg,"ERROR"))</f>
        <v>0.30764910858335387</v>
      </c>
      <c r="AW1134" s="94">
        <f>IF('Net zero activities &amp; levers'!$C$14="Off",'Activity data'!BP64*ManureNEF*NtoN2O*kgtoGg,IF('Net zero activities &amp; levers'!$C$14="On",'Net zero Activity data'!BP64*ManureNEF*NtoN2O*kgtoGg,"ERROR"))</f>
        <v>0.31182842143593498</v>
      </c>
      <c r="AY1134" s="79"/>
    </row>
    <row r="1135" spans="1:51" x14ac:dyDescent="0.25">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0.68216960817969541</v>
      </c>
      <c r="T1135" s="94">
        <f>IF('Net zero activities &amp; levers'!$C$14="Off",'Activity data'!AM65*ManureNEF*NtoN2O*kgtoGg,IF('Net zero activities &amp; levers'!$C$14="On",'Net zero Activity data'!AM65*ManureNEF*NtoN2O*kgtoGg,"ERROR"))</f>
        <v>0.70968595229173803</v>
      </c>
      <c r="U1135" s="94">
        <f>IF('Net zero activities &amp; levers'!$C$14="Off",'Activity data'!AN65*ManureNEF*NtoN2O*kgtoGg,IF('Net zero activities &amp; levers'!$C$14="On",'Net zero Activity data'!AN65*ManureNEF*NtoN2O*kgtoGg,"ERROR"))</f>
        <v>0.72724490379815299</v>
      </c>
      <c r="V1135" s="94">
        <f>IF('Net zero activities &amp; levers'!$C$14="Off",'Activity data'!AO65*ManureNEF*NtoN2O*kgtoGg,IF('Net zero activities &amp; levers'!$C$14="On",'Net zero Activity data'!AO65*ManureNEF*NtoN2O*kgtoGg,"ERROR"))</f>
        <v>0.74158434073415547</v>
      </c>
      <c r="W1135" s="94">
        <f>IF('Net zero activities &amp; levers'!$C$14="Off",'Activity data'!AP65*ManureNEF*NtoN2O*kgtoGg,IF('Net zero activities &amp; levers'!$C$14="On",'Net zero Activity data'!AP65*ManureNEF*NtoN2O*kgtoGg,"ERROR"))</f>
        <v>0.75806192710793396</v>
      </c>
      <c r="X1135" s="94">
        <f>IF('Net zero activities &amp; levers'!$C$14="Off",'Activity data'!AQ65*ManureNEF*NtoN2O*kgtoGg,IF('Net zero activities &amp; levers'!$C$14="On",'Net zero Activity data'!AQ65*ManureNEF*NtoN2O*kgtoGg,"ERROR"))</f>
        <v>0.77225740624655259</v>
      </c>
      <c r="Y1135" s="94">
        <f>IF('Net zero activities &amp; levers'!$C$14="Off",'Activity data'!AR65*ManureNEF*NtoN2O*kgtoGg,IF('Net zero activities &amp; levers'!$C$14="On",'Net zero Activity data'!AR65*ManureNEF*NtoN2O*kgtoGg,"ERROR"))</f>
        <v>0.78250382942037</v>
      </c>
      <c r="Z1135" s="94">
        <f>IF('Net zero activities &amp; levers'!$C$14="Off",'Activity data'!AS65*ManureNEF*NtoN2O*kgtoGg,IF('Net zero activities &amp; levers'!$C$14="On",'Net zero Activity data'!AS65*ManureNEF*NtoN2O*kgtoGg,"ERROR"))</f>
        <v>0.79308205825747924</v>
      </c>
      <c r="AA1135" s="94">
        <f>IF('Net zero activities &amp; levers'!$C$14="Off",'Activity data'!AT65*ManureNEF*NtoN2O*kgtoGg,IF('Net zero activities &amp; levers'!$C$14="On",'Net zero Activity data'!AT65*ManureNEF*NtoN2O*kgtoGg,"ERROR"))</f>
        <v>0.80485338465380685</v>
      </c>
      <c r="AB1135" s="94">
        <f>IF('Net zero activities &amp; levers'!$C$14="Off",'Activity data'!AU65*ManureNEF*NtoN2O*kgtoGg,IF('Net zero activities &amp; levers'!$C$14="On",'Net zero Activity data'!AU65*ManureNEF*NtoN2O*kgtoGg,"ERROR"))</f>
        <v>0.82670871938436774</v>
      </c>
      <c r="AC1135" s="94">
        <f>IF('Net zero activities &amp; levers'!$C$14="Off",'Activity data'!AV65*ManureNEF*NtoN2O*kgtoGg,IF('Net zero activities &amp; levers'!$C$14="On",'Net zero Activity data'!AV65*ManureNEF*NtoN2O*kgtoGg,"ERROR"))</f>
        <v>0.84466917884682269</v>
      </c>
      <c r="AD1135" s="94">
        <f>IF('Net zero activities &amp; levers'!$C$14="Off",'Activity data'!AW65*ManureNEF*NtoN2O*kgtoGg,IF('Net zero activities &amp; levers'!$C$14="On",'Net zero Activity data'!AW65*ManureNEF*NtoN2O*kgtoGg,"ERROR"))</f>
        <v>0.86930442799845664</v>
      </c>
      <c r="AE1135" s="94">
        <f>IF('Net zero activities &amp; levers'!$C$14="Off",'Activity data'!AX65*ManureNEF*NtoN2O*kgtoGg,IF('Net zero activities &amp; levers'!$C$14="On",'Net zero Activity data'!AX65*ManureNEF*NtoN2O*kgtoGg,"ERROR"))</f>
        <v>0.89567255063834628</v>
      </c>
      <c r="AF1135" s="94">
        <f>IF('Net zero activities &amp; levers'!$C$14="Off",'Activity data'!AY65*ManureNEF*NtoN2O*kgtoGg,IF('Net zero activities &amp; levers'!$C$14="On",'Net zero Activity data'!AY65*ManureNEF*NtoN2O*kgtoGg,"ERROR"))</f>
        <v>0.92956920436931123</v>
      </c>
      <c r="AG1135" s="94">
        <f>IF('Net zero activities &amp; levers'!$C$14="Off",'Activity data'!AZ65*ManureNEF*NtoN2O*kgtoGg,IF('Net zero activities &amp; levers'!$C$14="On",'Net zero Activity data'!AZ65*ManureNEF*NtoN2O*kgtoGg,"ERROR"))</f>
        <v>0.96732795393949833</v>
      </c>
      <c r="AH1135" s="94">
        <f>IF('Net zero activities &amp; levers'!$C$14="Off",'Activity data'!BA65*ManureNEF*NtoN2O*kgtoGg,IF('Net zero activities &amp; levers'!$C$14="On",'Net zero Activity data'!BA65*ManureNEF*NtoN2O*kgtoGg,"ERROR"))</f>
        <v>0.99431368977834889</v>
      </c>
      <c r="AI1135" s="94">
        <f>IF('Net zero activities &amp; levers'!$C$14="Off",'Activity data'!BB65*ManureNEF*NtoN2O*kgtoGg,IF('Net zero activities &amp; levers'!$C$14="On",'Net zero Activity data'!BB65*ManureNEF*NtoN2O*kgtoGg,"ERROR"))</f>
        <v>1.0214212814142465</v>
      </c>
      <c r="AJ1135" s="94">
        <f>IF('Net zero activities &amp; levers'!$C$14="Off",'Activity data'!BC65*ManureNEF*NtoN2O*kgtoGg,IF('Net zero activities &amp; levers'!$C$14="On",'Net zero Activity data'!BC65*ManureNEF*NtoN2O*kgtoGg,"ERROR"))</f>
        <v>1.0525931860076549</v>
      </c>
      <c r="AK1135" s="94">
        <f>IF('Net zero activities &amp; levers'!$C$14="Off",'Activity data'!BD65*ManureNEF*NtoN2O*kgtoGg,IF('Net zero activities &amp; levers'!$C$14="On",'Net zero Activity data'!BD65*ManureNEF*NtoN2O*kgtoGg,"ERROR"))</f>
        <v>1.0836051530143598</v>
      </c>
      <c r="AL1135" s="94">
        <f>IF('Net zero activities &amp; levers'!$C$14="Off",'Activity data'!BE65*ManureNEF*NtoN2O*kgtoGg,IF('Net zero activities &amp; levers'!$C$14="On",'Net zero Activity data'!BE65*ManureNEF*NtoN2O*kgtoGg,"ERROR"))</f>
        <v>1.1190272494816038</v>
      </c>
      <c r="AM1135" s="94">
        <f>IF('Net zero activities &amp; levers'!$C$14="Off",'Activity data'!BF65*ManureNEF*NtoN2O*kgtoGg,IF('Net zero activities &amp; levers'!$C$14="On",'Net zero Activity data'!BF65*ManureNEF*NtoN2O*kgtoGg,"ERROR"))</f>
        <v>1.1532560579426376</v>
      </c>
      <c r="AN1135" s="94">
        <f>IF('Net zero activities &amp; levers'!$C$14="Off",'Activity data'!BG65*ManureNEF*NtoN2O*kgtoGg,IF('Net zero activities &amp; levers'!$C$14="On",'Net zero Activity data'!BG65*ManureNEF*NtoN2O*kgtoGg,"ERROR"))</f>
        <v>1.1944749373875045</v>
      </c>
      <c r="AO1135" s="94">
        <f>IF('Net zero activities &amp; levers'!$C$14="Off",'Activity data'!BH65*ManureNEF*NtoN2O*kgtoGg,IF('Net zero activities &amp; levers'!$C$14="On",'Net zero Activity data'!BH65*ManureNEF*NtoN2O*kgtoGg,"ERROR"))</f>
        <v>1.2363171682699117</v>
      </c>
      <c r="AP1135" s="94">
        <f>IF('Net zero activities &amp; levers'!$C$14="Off",'Activity data'!BI65*ManureNEF*NtoN2O*kgtoGg,IF('Net zero activities &amp; levers'!$C$14="On",'Net zero Activity data'!BI65*ManureNEF*NtoN2O*kgtoGg,"ERROR"))</f>
        <v>1.2796166318750859</v>
      </c>
      <c r="AQ1135" s="94">
        <f>IF('Net zero activities &amp; levers'!$C$14="Off",'Activity data'!BJ65*ManureNEF*NtoN2O*kgtoGg,IF('Net zero activities &amp; levers'!$C$14="On",'Net zero Activity data'!BJ65*ManureNEF*NtoN2O*kgtoGg,"ERROR"))</f>
        <v>1.3246420784644268</v>
      </c>
      <c r="AR1135" s="94">
        <f>IF('Net zero activities &amp; levers'!$C$14="Off",'Activity data'!BK65*ManureNEF*NtoN2O*kgtoGg,IF('Net zero activities &amp; levers'!$C$14="On",'Net zero Activity data'!BK65*ManureNEF*NtoN2O*kgtoGg,"ERROR"))</f>
        <v>1.3719053422031866</v>
      </c>
      <c r="AS1135" s="94">
        <f>IF('Net zero activities &amp; levers'!$C$14="Off",'Activity data'!BL65*ManureNEF*NtoN2O*kgtoGg,IF('Net zero activities &amp; levers'!$C$14="On",'Net zero Activity data'!BL65*ManureNEF*NtoN2O*kgtoGg,"ERROR"))</f>
        <v>1.4240068691660699</v>
      </c>
      <c r="AT1135" s="94">
        <f>IF('Net zero activities &amp; levers'!$C$14="Off",'Activity data'!BM65*ManureNEF*NtoN2O*kgtoGg,IF('Net zero activities &amp; levers'!$C$14="On",'Net zero Activity data'!BM65*ManureNEF*NtoN2O*kgtoGg,"ERROR"))</f>
        <v>1.4509822830012102</v>
      </c>
      <c r="AU1135" s="94">
        <f>IF('Net zero activities &amp; levers'!$C$14="Off",'Activity data'!BN65*ManureNEF*NtoN2O*kgtoGg,IF('Net zero activities &amp; levers'!$C$14="On",'Net zero Activity data'!BN65*ManureNEF*NtoN2O*kgtoGg,"ERROR"))</f>
        <v>1.4742409868070054</v>
      </c>
      <c r="AV1135" s="94">
        <f>IF('Net zero activities &amp; levers'!$C$14="Off",'Activity data'!BO65*ManureNEF*NtoN2O*kgtoGg,IF('Net zero activities &amp; levers'!$C$14="On",'Net zero Activity data'!BO65*ManureNEF*NtoN2O*kgtoGg,"ERROR"))</f>
        <v>1.4982339575902788</v>
      </c>
      <c r="AW1135" s="94">
        <f>IF('Net zero activities &amp; levers'!$C$14="Off",'Activity data'!BP65*ManureNEF*NtoN2O*kgtoGg,IF('Net zero activities &amp; levers'!$C$14="On",'Net zero Activity data'!BP65*ManureNEF*NtoN2O*kgtoGg,"ERROR"))</f>
        <v>1.5213819357492457</v>
      </c>
      <c r="AY1135" s="79"/>
    </row>
    <row r="1136" spans="1:51" x14ac:dyDescent="0.25">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5">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1.0806188340462277</v>
      </c>
      <c r="T1137" s="94">
        <f>IF('Net zero activities &amp; levers'!$C$14="Off",'Activity data'!AM67*UDCPPEF*NtoN2O*kgtoGg,IF('Net zero activities &amp; levers'!$C$14="On",'Net zero Activity data'!AM67*UDCPPEF*NtoN2O*kgtoGg,"ERROR"))</f>
        <v>1.0949768742732389</v>
      </c>
      <c r="U1137" s="94">
        <f>IF('Net zero activities &amp; levers'!$C$14="Off",'Activity data'!AN67*UDCPPEF*NtoN2O*kgtoGg,IF('Net zero activities &amp; levers'!$C$14="On",'Net zero Activity data'!AN67*UDCPPEF*NtoN2O*kgtoGg,"ERROR"))</f>
        <v>1.106701565427328</v>
      </c>
      <c r="V1137" s="94">
        <f>IF('Net zero activities &amp; levers'!$C$14="Off",'Activity data'!AO67*UDCPPEF*NtoN2O*kgtoGg,IF('Net zero activities &amp; levers'!$C$14="On",'Net zero Activity data'!AO67*UDCPPEF*NtoN2O*kgtoGg,"ERROR"))</f>
        <v>1.1176443352920022</v>
      </c>
      <c r="W1137" s="94">
        <f>IF('Net zero activities &amp; levers'!$C$14="Off",'Activity data'!AP67*UDCPPEF*NtoN2O*kgtoGg,IF('Net zero activities &amp; levers'!$C$14="On",'Net zero Activity data'!AP67*UDCPPEF*NtoN2O*kgtoGg,"ERROR"))</f>
        <v>1.1295193974455644</v>
      </c>
      <c r="X1137" s="94">
        <f>IF('Net zero activities &amp; levers'!$C$14="Off",'Activity data'!AQ67*UDCPPEF*NtoN2O*kgtoGg,IF('Net zero activities &amp; levers'!$C$14="On",'Net zero Activity data'!AQ67*UDCPPEF*NtoN2O*kgtoGg,"ERROR"))</f>
        <v>1.1409161084696087</v>
      </c>
      <c r="Y1137" s="94">
        <f>IF('Net zero activities &amp; levers'!$C$14="Off",'Activity data'!AR67*UDCPPEF*NtoN2O*kgtoGg,IF('Net zero activities &amp; levers'!$C$14="On",'Net zero Activity data'!AR67*UDCPPEF*NtoN2O*kgtoGg,"ERROR"))</f>
        <v>1.1506650248532637</v>
      </c>
      <c r="Z1137" s="94">
        <f>IF('Net zero activities &amp; levers'!$C$14="Off",'Activity data'!AS67*UDCPPEF*NtoN2O*kgtoGg,IF('Net zero activities &amp; levers'!$C$14="On",'Net zero Activity data'!AS67*UDCPPEF*NtoN2O*kgtoGg,"ERROR"))</f>
        <v>1.1601039938678677</v>
      </c>
      <c r="AA1137" s="94">
        <f>IF('Net zero activities &amp; levers'!$C$14="Off",'Activity data'!AT67*UDCPPEF*NtoN2O*kgtoGg,IF('Net zero activities &amp; levers'!$C$14="On",'Net zero Activity data'!AT67*UDCPPEF*NtoN2O*kgtoGg,"ERROR"))</f>
        <v>1.1694883449100779</v>
      </c>
      <c r="AB1137" s="94">
        <f>IF('Net zero activities &amp; levers'!$C$14="Off",'Activity data'!AU67*UDCPPEF*NtoN2O*kgtoGg,IF('Net zero activities &amp; levers'!$C$14="On",'Net zero Activity data'!AU67*UDCPPEF*NtoN2O*kgtoGg,"ERROR"))</f>
        <v>1.1816726182519002</v>
      </c>
      <c r="AC1137" s="94">
        <f>IF('Net zero activities &amp; levers'!$C$14="Off",'Activity data'!AV67*UDCPPEF*NtoN2O*kgtoGg,IF('Net zero activities &amp; levers'!$C$14="On",'Net zero Activity data'!AV67*UDCPPEF*NtoN2O*kgtoGg,"ERROR"))</f>
        <v>1.1921359078040057</v>
      </c>
      <c r="AD1137" s="94">
        <f>IF('Net zero activities &amp; levers'!$C$14="Off",'Activity data'!AW67*UDCPPEF*NtoN2O*kgtoGg,IF('Net zero activities &amp; levers'!$C$14="On",'Net zero Activity data'!AW67*UDCPPEF*NtoN2O*kgtoGg,"ERROR"))</f>
        <v>1.2047007308669548</v>
      </c>
      <c r="AE1137" s="94">
        <f>IF('Net zero activities &amp; levers'!$C$14="Off",'Activity data'!AX67*UDCPPEF*NtoN2O*kgtoGg,IF('Net zero activities &amp; levers'!$C$14="On",'Net zero Activity data'!AX67*UDCPPEF*NtoN2O*kgtoGg,"ERROR"))</f>
        <v>1.2177658514073031</v>
      </c>
      <c r="AF1137" s="94">
        <f>IF('Net zero activities &amp; levers'!$C$14="Off",'Activity data'!AY67*UDCPPEF*NtoN2O*kgtoGg,IF('Net zero activities &amp; levers'!$C$14="On",'Net zero Activity data'!AY67*UDCPPEF*NtoN2O*kgtoGg,"ERROR"))</f>
        <v>1.2332214183945618</v>
      </c>
      <c r="AG1137" s="94">
        <f>IF('Net zero activities &amp; levers'!$C$14="Off",'Activity data'!AZ67*UDCPPEF*NtoN2O*kgtoGg,IF('Net zero activities &amp; levers'!$C$14="On",'Net zero Activity data'!AZ67*UDCPPEF*NtoN2O*kgtoGg,"ERROR"))</f>
        <v>1.2498775839472498</v>
      </c>
      <c r="AH1137" s="94">
        <f>IF('Net zero activities &amp; levers'!$C$14="Off",'Activity data'!BA67*UDCPPEF*NtoN2O*kgtoGg,IF('Net zero activities &amp; levers'!$C$14="On",'Net zero Activity data'!BA67*UDCPPEF*NtoN2O*kgtoGg,"ERROR"))</f>
        <v>1.2629263100381043</v>
      </c>
      <c r="AI1137" s="94">
        <f>IF('Net zero activities &amp; levers'!$C$14="Off",'Activity data'!BB67*UDCPPEF*NtoN2O*kgtoGg,IF('Net zero activities &amp; levers'!$C$14="On",'Net zero Activity data'!BB67*UDCPPEF*NtoN2O*kgtoGg,"ERROR"))</f>
        <v>1.2759723936740877</v>
      </c>
      <c r="AJ1137" s="94">
        <f>IF('Net zero activities &amp; levers'!$C$14="Off",'Activity data'!BC67*UDCPPEF*NtoN2O*kgtoGg,IF('Net zero activities &amp; levers'!$C$14="On",'Net zero Activity data'!BC67*UDCPPEF*NtoN2O*kgtoGg,"ERROR"))</f>
        <v>1.2903122069113793</v>
      </c>
      <c r="AK1137" s="94">
        <f>IF('Net zero activities &amp; levers'!$C$14="Off",'Activity data'!BD67*UDCPPEF*NtoN2O*kgtoGg,IF('Net zero activities &amp; levers'!$C$14="On",'Net zero Activity data'!BD67*UDCPPEF*NtoN2O*kgtoGg,"ERROR"))</f>
        <v>1.3045505789871135</v>
      </c>
      <c r="AL1137" s="94">
        <f>IF('Net zero activities &amp; levers'!$C$14="Off",'Activity data'!BE67*UDCPPEF*NtoN2O*kgtoGg,IF('Net zero activities &amp; levers'!$C$14="On",'Net zero Activity data'!BE67*UDCPPEF*NtoN2O*kgtoGg,"ERROR"))</f>
        <v>1.3201987978806125</v>
      </c>
      <c r="AM1137" s="94">
        <f>IF('Net zero activities &amp; levers'!$C$14="Off",'Activity data'!BF67*UDCPPEF*NtoN2O*kgtoGg,IF('Net zero activities &amp; levers'!$C$14="On",'Net zero Activity data'!BF67*UDCPPEF*NtoN2O*kgtoGg,"ERROR"))</f>
        <v>1.3353963896968355</v>
      </c>
      <c r="AN1137" s="94">
        <f>IF('Net zero activities &amp; levers'!$C$14="Off",'Activity data'!BG67*UDCPPEF*NtoN2O*kgtoGg,IF('Net zero activities &amp; levers'!$C$14="On",'Net zero Activity data'!BG67*UDCPPEF*NtoN2O*kgtoGg,"ERROR"))</f>
        <v>1.3528808902051863</v>
      </c>
      <c r="AO1137" s="94">
        <f>IF('Net zero activities &amp; levers'!$C$14="Off",'Activity data'!BH67*UDCPPEF*NtoN2O*kgtoGg,IF('Net zero activities &amp; levers'!$C$14="On",'Net zero Activity data'!BH67*UDCPPEF*NtoN2O*kgtoGg,"ERROR"))</f>
        <v>1.3705338852704678</v>
      </c>
      <c r="AP1137" s="94">
        <f>IF('Net zero activities &amp; levers'!$C$14="Off",'Activity data'!BI67*UDCPPEF*NtoN2O*kgtoGg,IF('Net zero activities &amp; levers'!$C$14="On",'Net zero Activity data'!BI67*UDCPPEF*NtoN2O*kgtoGg,"ERROR"))</f>
        <v>1.3886314169172658</v>
      </c>
      <c r="AQ1137" s="94">
        <f>IF('Net zero activities &amp; levers'!$C$14="Off",'Activity data'!BJ67*UDCPPEF*NtoN2O*kgtoGg,IF('Net zero activities &amp; levers'!$C$14="On",'Net zero Activity data'!BJ67*UDCPPEF*NtoN2O*kgtoGg,"ERROR"))</f>
        <v>1.4072623881668309</v>
      </c>
      <c r="AR1137" s="94">
        <f>IF('Net zero activities &amp; levers'!$C$14="Off",'Activity data'!BK67*UDCPPEF*NtoN2O*kgtoGg,IF('Net zero activities &amp; levers'!$C$14="On",'Net zero Activity data'!BK67*UDCPPEF*NtoN2O*kgtoGg,"ERROR"))</f>
        <v>1.4265986339310561</v>
      </c>
      <c r="AS1137" s="94">
        <f>IF('Net zero activities &amp; levers'!$C$14="Off",'Activity data'!BL67*UDCPPEF*NtoN2O*kgtoGg,IF('Net zero activities &amp; levers'!$C$14="On",'Net zero Activity data'!BL67*UDCPPEF*NtoN2O*kgtoGg,"ERROR"))</f>
        <v>1.4475348901530067</v>
      </c>
      <c r="AT1137" s="94">
        <f>IF('Net zero activities &amp; levers'!$C$14="Off",'Activity data'!BM67*UDCPPEF*NtoN2O*kgtoGg,IF('Net zero activities &amp; levers'!$C$14="On",'Net zero Activity data'!BM67*UDCPPEF*NtoN2O*kgtoGg,"ERROR"))</f>
        <v>1.4599319281071408</v>
      </c>
      <c r="AU1137" s="94">
        <f>IF('Net zero activities &amp; levers'!$C$14="Off",'Activity data'!BN67*UDCPPEF*NtoN2O*kgtoGg,IF('Net zero activities &amp; levers'!$C$14="On",'Net zero Activity data'!BN67*UDCPPEF*NtoN2O*kgtoGg,"ERROR"))</f>
        <v>1.4709931346230474</v>
      </c>
      <c r="AV1137" s="94">
        <f>IF('Net zero activities &amp; levers'!$C$14="Off",'Activity data'!BO67*UDCPPEF*NtoN2O*kgtoGg,IF('Net zero activities &amp; levers'!$C$14="On",'Net zero Activity data'!BO67*UDCPPEF*NtoN2O*kgtoGg,"ERROR"))</f>
        <v>1.4822204449368412</v>
      </c>
      <c r="AW1137" s="94">
        <f>IF('Net zero activities &amp; levers'!$C$14="Off",'Activity data'!BP67*UDCPPEF*NtoN2O*kgtoGg,IF('Net zero activities &amp; levers'!$C$14="On",'Net zero Activity data'!BP67*UDCPPEF*NtoN2O*kgtoGg,"ERROR"))</f>
        <v>1.493073847472443</v>
      </c>
      <c r="AY1137" s="79"/>
    </row>
    <row r="1138" spans="1:51" x14ac:dyDescent="0.25">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0.73590881967437827</v>
      </c>
      <c r="T1138" s="94">
        <f>IF('Net zero activities &amp; levers'!$C$14="Off",'Activity data'!AM68*UDCPPEF*NtoN2O*kgtoGg,IF('Net zero activities &amp; levers'!$C$14="On",'Net zero Activity data'!AM68*UDCPPEF*NtoN2O*kgtoGg,"ERROR"))</f>
        <v>0.74568674330794393</v>
      </c>
      <c r="U1138" s="94">
        <f>IF('Net zero activities &amp; levers'!$C$14="Off",'Activity data'!AN68*UDCPPEF*NtoN2O*kgtoGg,IF('Net zero activities &amp; levers'!$C$14="On",'Net zero Activity data'!AN68*UDCPPEF*NtoN2O*kgtoGg,"ERROR"))</f>
        <v>0.75367133820524446</v>
      </c>
      <c r="V1138" s="94">
        <f>IF('Net zero activities &amp; levers'!$C$14="Off",'Activity data'!AO68*UDCPPEF*NtoN2O*kgtoGg,IF('Net zero activities &amp; levers'!$C$14="On",'Net zero Activity data'!AO68*UDCPPEF*NtoN2O*kgtoGg,"ERROR"))</f>
        <v>0.76112343935447913</v>
      </c>
      <c r="W1138" s="94">
        <f>IF('Net zero activities &amp; levers'!$C$14="Off",'Activity data'!AP68*UDCPPEF*NtoN2O*kgtoGg,IF('Net zero activities &amp; levers'!$C$14="On",'Net zero Activity data'!AP68*UDCPPEF*NtoN2O*kgtoGg,"ERROR"))</f>
        <v>0.76921043793127231</v>
      </c>
      <c r="X1138" s="94">
        <f>IF('Net zero activities &amp; levers'!$C$14="Off",'Activity data'!AQ68*UDCPPEF*NtoN2O*kgtoGg,IF('Net zero activities &amp; levers'!$C$14="On",'Net zero Activity data'!AQ68*UDCPPEF*NtoN2O*kgtoGg,"ERROR"))</f>
        <v>0.77697167611594364</v>
      </c>
      <c r="Y1138" s="94">
        <f>IF('Net zero activities &amp; levers'!$C$14="Off",'Activity data'!AR68*UDCPPEF*NtoN2O*kgtoGg,IF('Net zero activities &amp; levers'!$C$14="On",'Net zero Activity data'!AR68*UDCPPEF*NtoN2O*kgtoGg,"ERROR"))</f>
        <v>0.78361075487615439</v>
      </c>
      <c r="Z1138" s="94">
        <f>IF('Net zero activities &amp; levers'!$C$14="Off",'Activity data'!AS68*UDCPPEF*NtoN2O*kgtoGg,IF('Net zero activities &amp; levers'!$C$14="On",'Net zero Activity data'!AS68*UDCPPEF*NtoN2O*kgtoGg,"ERROR"))</f>
        <v>0.79003875735735385</v>
      </c>
      <c r="AA1138" s="94">
        <f>IF('Net zero activities &amp; levers'!$C$14="Off",'Activity data'!AT68*UDCPPEF*NtoN2O*kgtoGg,IF('Net zero activities &amp; levers'!$C$14="On",'Net zero Activity data'!AT68*UDCPPEF*NtoN2O*kgtoGg,"ERROR"))</f>
        <v>0.79642956462565251</v>
      </c>
      <c r="AB1138" s="94">
        <f>IF('Net zero activities &amp; levers'!$C$14="Off",'Activity data'!AU68*UDCPPEF*NtoN2O*kgtoGg,IF('Net zero activities &amp; levers'!$C$14="On",'Net zero Activity data'!AU68*UDCPPEF*NtoN2O*kgtoGg,"ERROR"))</f>
        <v>0.80472713813730112</v>
      </c>
      <c r="AC1138" s="94">
        <f>IF('Net zero activities &amp; levers'!$C$14="Off",'Activity data'!AV68*UDCPPEF*NtoN2O*kgtoGg,IF('Net zero activities &amp; levers'!$C$14="On",'Net zero Activity data'!AV68*UDCPPEF*NtoN2O*kgtoGg,"ERROR"))</f>
        <v>0.81185270991303005</v>
      </c>
      <c r="AD1138" s="94">
        <f>IF('Net zero activities &amp; levers'!$C$14="Off",'Activity data'!AW68*UDCPPEF*NtoN2O*kgtoGg,IF('Net zero activities &amp; levers'!$C$14="On",'Net zero Activity data'!AW68*UDCPPEF*NtoN2O*kgtoGg,"ERROR"))</f>
        <v>0.82040944038852059</v>
      </c>
      <c r="AE1138" s="94">
        <f>IF('Net zero activities &amp; levers'!$C$14="Off",'Activity data'!AX68*UDCPPEF*NtoN2O*kgtoGg,IF('Net zero activities &amp; levers'!$C$14="On",'Net zero Activity data'!AX68*UDCPPEF*NtoN2O*kgtoGg,"ERROR"))</f>
        <v>0.82930687686919913</v>
      </c>
      <c r="AF1138" s="94">
        <f>IF('Net zero activities &amp; levers'!$C$14="Off",'Activity data'!AY68*UDCPPEF*NtoN2O*kgtoGg,IF('Net zero activities &amp; levers'!$C$14="On",'Net zero Activity data'!AY68*UDCPPEF*NtoN2O*kgtoGg,"ERROR"))</f>
        <v>0.83983222373586797</v>
      </c>
      <c r="AG1138" s="94">
        <f>IF('Net zero activities &amp; levers'!$C$14="Off",'Activity data'!AZ68*UDCPPEF*NtoN2O*kgtoGg,IF('Net zero activities &amp; levers'!$C$14="On",'Net zero Activity data'!AZ68*UDCPPEF*NtoN2O*kgtoGg,"ERROR"))</f>
        <v>0.85117518644019508</v>
      </c>
      <c r="AH1138" s="94">
        <f>IF('Net zero activities &amp; levers'!$C$14="Off",'Activity data'!BA68*UDCPPEF*NtoN2O*kgtoGg,IF('Net zero activities &amp; levers'!$C$14="On",'Net zero Activity data'!BA68*UDCPPEF*NtoN2O*kgtoGg,"ERROR"))</f>
        <v>0.86006145818859603</v>
      </c>
      <c r="AI1138" s="94">
        <f>IF('Net zero activities &amp; levers'!$C$14="Off",'Activity data'!BB68*UDCPPEF*NtoN2O*kgtoGg,IF('Net zero activities &amp; levers'!$C$14="On",'Net zero Activity data'!BB68*UDCPPEF*NtoN2O*kgtoGg,"ERROR"))</f>
        <v>0.86894593040714962</v>
      </c>
      <c r="AJ1138" s="94">
        <f>IF('Net zero activities &amp; levers'!$C$14="Off",'Activity data'!BC68*UDCPPEF*NtoN2O*kgtoGg,IF('Net zero activities &amp; levers'!$C$14="On",'Net zero Activity data'!BC68*UDCPPEF*NtoN2O*kgtoGg,"ERROR"))</f>
        <v>0.87871144133600587</v>
      </c>
      <c r="AK1138" s="94">
        <f>IF('Net zero activities &amp; levers'!$C$14="Off",'Activity data'!BD68*UDCPPEF*NtoN2O*kgtoGg,IF('Net zero activities &amp; levers'!$C$14="On",'Net zero Activity data'!BD68*UDCPPEF*NtoN2O*kgtoGg,"ERROR"))</f>
        <v>0.88840787013977229</v>
      </c>
      <c r="AL1138" s="94">
        <f>IF('Net zero activities &amp; levers'!$C$14="Off",'Activity data'!BE68*UDCPPEF*NtoN2O*kgtoGg,IF('Net zero activities &amp; levers'!$C$14="On",'Net zero Activity data'!BE68*UDCPPEF*NtoN2O*kgtoGg,"ERROR"))</f>
        <v>0.89906441427273209</v>
      </c>
      <c r="AM1138" s="94">
        <f>IF('Net zero activities &amp; levers'!$C$14="Off",'Activity data'!BF68*UDCPPEF*NtoN2O*kgtoGg,IF('Net zero activities &amp; levers'!$C$14="On",'Net zero Activity data'!BF68*UDCPPEF*NtoN2O*kgtoGg,"ERROR"))</f>
        <v>0.90941407828283716</v>
      </c>
      <c r="AN1138" s="94">
        <f>IF('Net zero activities &amp; levers'!$C$14="Off",'Activity data'!BG68*UDCPPEF*NtoN2O*kgtoGg,IF('Net zero activities &amp; levers'!$C$14="On",'Net zero Activity data'!BG68*UDCPPEF*NtoN2O*kgtoGg,"ERROR"))</f>
        <v>0.9213211427595106</v>
      </c>
      <c r="AO1138" s="94">
        <f>IF('Net zero activities &amp; levers'!$C$14="Off",'Activity data'!BH68*UDCPPEF*NtoN2O*kgtoGg,IF('Net zero activities &amp; levers'!$C$14="On",'Net zero Activity data'!BH68*UDCPPEF*NtoN2O*kgtoGg,"ERROR"))</f>
        <v>0.93334295318230864</v>
      </c>
      <c r="AP1138" s="94">
        <f>IF('Net zero activities &amp; levers'!$C$14="Off",'Activity data'!BI68*UDCPPEF*NtoN2O*kgtoGg,IF('Net zero activities &amp; levers'!$C$14="On",'Net zero Activity data'!BI68*UDCPPEF*NtoN2O*kgtoGg,"ERROR"))</f>
        <v>0.94566749605867773</v>
      </c>
      <c r="AQ1138" s="94">
        <f>IF('Net zero activities &amp; levers'!$C$14="Off",'Activity data'!BJ68*UDCPPEF*NtoN2O*kgtoGg,IF('Net zero activities &amp; levers'!$C$14="On",'Net zero Activity data'!BJ68*UDCPPEF*NtoN2O*kgtoGg,"ERROR"))</f>
        <v>0.95835531495437198</v>
      </c>
      <c r="AR1138" s="94">
        <f>IF('Net zero activities &amp; levers'!$C$14="Off",'Activity data'!BK68*UDCPPEF*NtoN2O*kgtoGg,IF('Net zero activities &amp; levers'!$C$14="On",'Net zero Activity data'!BK68*UDCPPEF*NtoN2O*kgtoGg,"ERROR"))</f>
        <v>0.97152343062009994</v>
      </c>
      <c r="AS1138" s="94">
        <f>IF('Net zero activities &amp; levers'!$C$14="Off",'Activity data'!BL68*UDCPPEF*NtoN2O*kgtoGg,IF('Net zero activities &amp; levers'!$C$14="On",'Net zero Activity data'!BL68*UDCPPEF*NtoN2O*kgtoGg,"ERROR"))</f>
        <v>0.98578116435495078</v>
      </c>
      <c r="AT1138" s="94">
        <f>IF('Net zero activities &amp; levers'!$C$14="Off",'Activity data'!BM68*UDCPPEF*NtoN2O*kgtoGg,IF('Net zero activities &amp; levers'!$C$14="On",'Net zero Activity data'!BM68*UDCPPEF*NtoN2O*kgtoGg,"ERROR"))</f>
        <v>0.99422363202333774</v>
      </c>
      <c r="AU1138" s="94">
        <f>IF('Net zero activities &amp; levers'!$C$14="Off",'Activity data'!BN68*UDCPPEF*NtoN2O*kgtoGg,IF('Net zero activities &amp; levers'!$C$14="On",'Net zero Activity data'!BN68*UDCPPEF*NtoN2O*kgtoGg,"ERROR"))</f>
        <v>1.0017563893424157</v>
      </c>
      <c r="AV1138" s="94">
        <f>IF('Net zero activities &amp; levers'!$C$14="Off",'Activity data'!BO68*UDCPPEF*NtoN2O*kgtoGg,IF('Net zero activities &amp; levers'!$C$14="On",'Net zero Activity data'!BO68*UDCPPEF*NtoN2O*kgtoGg,"ERROR"))</f>
        <v>1.0094022644843519</v>
      </c>
      <c r="AW1138" s="94">
        <f>IF('Net zero activities &amp; levers'!$C$14="Off",'Activity data'!BP68*UDCPPEF*NtoN2O*kgtoGg,IF('Net zero activities &amp; levers'!$C$14="On",'Net zero Activity data'!BP68*UDCPPEF*NtoN2O*kgtoGg,"ERROR"))</f>
        <v>1.0167935058710291</v>
      </c>
      <c r="AY1138" s="79"/>
    </row>
    <row r="1139" spans="1:51" x14ac:dyDescent="0.25">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12.173823710037658</v>
      </c>
      <c r="T1139" s="94">
        <f>IF('Net zero activities &amp; levers'!$C$14="Off",'Activity data'!AM69*UDCPPEF*NtoN2O*kgtoGg,IF('Net zero activities &amp; levers'!$C$14="On",'Net zero Activity data'!AM69*UDCPPEF*NtoN2O*kgtoGg,"ERROR"))</f>
        <v>12.408845522815879</v>
      </c>
      <c r="U1139" s="94">
        <f>IF('Net zero activities &amp; levers'!$C$14="Off",'Activity data'!AN69*UDCPPEF*NtoN2O*kgtoGg,IF('Net zero activities &amp; levers'!$C$14="On",'Net zero Activity data'!AN69*UDCPPEF*NtoN2O*kgtoGg,"ERROR"))</f>
        <v>12.53120493880736</v>
      </c>
      <c r="V1139" s="94">
        <f>IF('Net zero activities &amp; levers'!$C$14="Off",'Activity data'!AO69*UDCPPEF*NtoN2O*kgtoGg,IF('Net zero activities &amp; levers'!$C$14="On",'Net zero Activity data'!AO69*UDCPPEF*NtoN2O*kgtoGg,"ERROR"))</f>
        <v>12.615249536434147</v>
      </c>
      <c r="W1139" s="94">
        <f>IF('Net zero activities &amp; levers'!$C$14="Off",'Activity data'!AP69*UDCPPEF*NtoN2O*kgtoGg,IF('Net zero activities &amp; levers'!$C$14="On",'Net zero Activity data'!AP69*UDCPPEF*NtoN2O*kgtoGg,"ERROR"))</f>
        <v>12.720056287568251</v>
      </c>
      <c r="X1139" s="94">
        <f>IF('Net zero activities &amp; levers'!$C$14="Off",'Activity data'!AQ69*UDCPPEF*NtoN2O*kgtoGg,IF('Net zero activities &amp; levers'!$C$14="On",'Net zero Activity data'!AQ69*UDCPPEF*NtoN2O*kgtoGg,"ERROR"))</f>
        <v>12.797790532825724</v>
      </c>
      <c r="Y1139" s="94">
        <f>IF('Net zero activities &amp; levers'!$C$14="Off",'Activity data'!AR69*UDCPPEF*NtoN2O*kgtoGg,IF('Net zero activities &amp; levers'!$C$14="On",'Net zero Activity data'!AR69*UDCPPEF*NtoN2O*kgtoGg,"ERROR"))</f>
        <v>12.825340074550441</v>
      </c>
      <c r="Z1139" s="94">
        <f>IF('Net zero activities &amp; levers'!$C$14="Off",'Activity data'!AS69*UDCPPEF*NtoN2O*kgtoGg,IF('Net zero activities &amp; levers'!$C$14="On",'Net zero Activity data'!AS69*UDCPPEF*NtoN2O*kgtoGg,"ERROR"))</f>
        <v>12.848632138015942</v>
      </c>
      <c r="AA1139" s="94">
        <f>IF('Net zero activities &amp; levers'!$C$14="Off",'Activity data'!AT69*UDCPPEF*NtoN2O*kgtoGg,IF('Net zero activities &amp; levers'!$C$14="On",'Net zero Activity data'!AT69*UDCPPEF*NtoN2O*kgtoGg,"ERROR"))</f>
        <v>12.876426191831772</v>
      </c>
      <c r="AB1139" s="94">
        <f>IF('Net zero activities &amp; levers'!$C$14="Off",'Activity data'!AU69*UDCPPEF*NtoN2O*kgtoGg,IF('Net zero activities &amp; levers'!$C$14="On",'Net zero Activity data'!AU69*UDCPPEF*NtoN2O*kgtoGg,"ERROR"))</f>
        <v>12.998576976930918</v>
      </c>
      <c r="AC1139" s="94">
        <f>IF('Net zero activities &amp; levers'!$C$14="Off",'Activity data'!AV69*UDCPPEF*NtoN2O*kgtoGg,IF('Net zero activities &amp; levers'!$C$14="On",'Net zero Activity data'!AV69*UDCPPEF*NtoN2O*kgtoGg,"ERROR"))</f>
        <v>13.07139105762268</v>
      </c>
      <c r="AD1139" s="94">
        <f>IF('Net zero activities &amp; levers'!$C$14="Off",'Activity data'!AW69*UDCPPEF*NtoN2O*kgtoGg,IF('Net zero activities &amp; levers'!$C$14="On",'Net zero Activity data'!AW69*UDCPPEF*NtoN2O*kgtoGg,"ERROR"))</f>
        <v>13.094153238260569</v>
      </c>
      <c r="AE1139" s="94">
        <f>IF('Net zero activities &amp; levers'!$C$14="Off",'Activity data'!AX69*UDCPPEF*NtoN2O*kgtoGg,IF('Net zero activities &amp; levers'!$C$14="On",'Net zero Activity data'!AX69*UDCPPEF*NtoN2O*kgtoGg,"ERROR"))</f>
        <v>13.122801560689988</v>
      </c>
      <c r="AF1139" s="94">
        <f>IF('Net zero activities &amp; levers'!$C$14="Off",'Activity data'!AY69*UDCPPEF*NtoN2O*kgtoGg,IF('Net zero activities &amp; levers'!$C$14="On",'Net zero Activity data'!AY69*UDCPPEF*NtoN2O*kgtoGg,"ERROR"))</f>
        <v>13.211123947405707</v>
      </c>
      <c r="AG1139" s="94">
        <f>IF('Net zero activities &amp; levers'!$C$14="Off",'Activity data'!AZ69*UDCPPEF*NtoN2O*kgtoGg,IF('Net zero activities &amp; levers'!$C$14="On",'Net zero Activity data'!AZ69*UDCPPEF*NtoN2O*kgtoGg,"ERROR"))</f>
        <v>13.320961289854758</v>
      </c>
      <c r="AH1139" s="94">
        <f>IF('Net zero activities &amp; levers'!$C$14="Off",'Activity data'!BA69*UDCPPEF*NtoN2O*kgtoGg,IF('Net zero activities &amp; levers'!$C$14="On",'Net zero Activity data'!BA69*UDCPPEF*NtoN2O*kgtoGg,"ERROR"))</f>
        <v>13.31781552570626</v>
      </c>
      <c r="AI1139" s="94">
        <f>IF('Net zero activities &amp; levers'!$C$14="Off",'Activity data'!BB69*UDCPPEF*NtoN2O*kgtoGg,IF('Net zero activities &amp; levers'!$C$14="On",'Net zero Activity data'!BB69*UDCPPEF*NtoN2O*kgtoGg,"ERROR"))</f>
        <v>13.304992851442076</v>
      </c>
      <c r="AJ1139" s="94">
        <f>IF('Net zero activities &amp; levers'!$C$14="Off",'Activity data'!BC69*UDCPPEF*NtoN2O*kgtoGg,IF('Net zero activities &amp; levers'!$C$14="On",'Net zero Activity data'!BC69*UDCPPEF*NtoN2O*kgtoGg,"ERROR"))</f>
        <v>13.316699380127346</v>
      </c>
      <c r="AK1139" s="94">
        <f>IF('Net zero activities &amp; levers'!$C$14="Off",'Activity data'!BD69*UDCPPEF*NtoN2O*kgtoGg,IF('Net zero activities &amp; levers'!$C$14="On",'Net zero Activity data'!BD69*UDCPPEF*NtoN2O*kgtoGg,"ERROR"))</f>
        <v>13.314937952049275</v>
      </c>
      <c r="AL1139" s="94">
        <f>IF('Net zero activities &amp; levers'!$C$14="Off",'Activity data'!BE69*UDCPPEF*NtoN2O*kgtoGg,IF('Net zero activities &amp; levers'!$C$14="On",'Net zero Activity data'!BE69*UDCPPEF*NtoN2O*kgtoGg,"ERROR"))</f>
        <v>13.337806983587209</v>
      </c>
      <c r="AM1139" s="94">
        <f>IF('Net zero activities &amp; levers'!$C$14="Off",'Activity data'!BF69*UDCPPEF*NtoN2O*kgtoGg,IF('Net zero activities &amp; levers'!$C$14="On",'Net zero Activity data'!BF69*UDCPPEF*NtoN2O*kgtoGg,"ERROR"))</f>
        <v>13.337576771948749</v>
      </c>
      <c r="AN1139" s="94">
        <f>IF('Net zero activities &amp; levers'!$C$14="Off",'Activity data'!BG69*UDCPPEF*NtoN2O*kgtoGg,IF('Net zero activities &amp; levers'!$C$14="On",'Net zero Activity data'!BG69*UDCPPEF*NtoN2O*kgtoGg,"ERROR"))</f>
        <v>13.448208012572485</v>
      </c>
      <c r="AO1139" s="94">
        <f>IF('Net zero activities &amp; levers'!$C$14="Off",'Activity data'!BH69*UDCPPEF*NtoN2O*kgtoGg,IF('Net zero activities &amp; levers'!$C$14="On",'Net zero Activity data'!BH69*UDCPPEF*NtoN2O*kgtoGg,"ERROR"))</f>
        <v>13.551668360632659</v>
      </c>
      <c r="AP1139" s="94">
        <f>IF('Net zero activities &amp; levers'!$C$14="Off",'Activity data'!BI69*UDCPPEF*NtoN2O*kgtoGg,IF('Net zero activities &amp; levers'!$C$14="On",'Net zero Activity data'!BI69*UDCPPEF*NtoN2O*kgtoGg,"ERROR"))</f>
        <v>13.654209872601252</v>
      </c>
      <c r="AQ1139" s="94">
        <f>IF('Net zero activities &amp; levers'!$C$14="Off",'Activity data'!BJ69*UDCPPEF*NtoN2O*kgtoGg,IF('Net zero activities &amp; levers'!$C$14="On",'Net zero Activity data'!BJ69*UDCPPEF*NtoN2O*kgtoGg,"ERROR"))</f>
        <v>13.757360143911425</v>
      </c>
      <c r="AR1139" s="94">
        <f>IF('Net zero activities &amp; levers'!$C$14="Off",'Activity data'!BK69*UDCPPEF*NtoN2O*kgtoGg,IF('Net zero activities &amp; levers'!$C$14="On",'Net zero Activity data'!BK69*UDCPPEF*NtoN2O*kgtoGg,"ERROR"))</f>
        <v>13.864297345399669</v>
      </c>
      <c r="AS1139" s="94">
        <f>IF('Net zero activities &amp; levers'!$C$14="Off",'Activity data'!BL69*UDCPPEF*NtoN2O*kgtoGg,IF('Net zero activities &amp; levers'!$C$14="On",'Net zero Activity data'!BL69*UDCPPEF*NtoN2O*kgtoGg,"ERROR"))</f>
        <v>13.993153441835565</v>
      </c>
      <c r="AT1139" s="94">
        <f>IF('Net zero activities &amp; levers'!$C$14="Off",'Activity data'!BM69*UDCPPEF*NtoN2O*kgtoGg,IF('Net zero activities &amp; levers'!$C$14="On",'Net zero Activity data'!BM69*UDCPPEF*NtoN2O*kgtoGg,"ERROR"))</f>
        <v>13.929182848882391</v>
      </c>
      <c r="AU1139" s="94">
        <f>IF('Net zero activities &amp; levers'!$C$14="Off",'Activity data'!BN69*UDCPPEF*NtoN2O*kgtoGg,IF('Net zero activities &amp; levers'!$C$14="On",'Net zero Activity data'!BN69*UDCPPEF*NtoN2O*kgtoGg,"ERROR"))</f>
        <v>13.832109139005842</v>
      </c>
      <c r="AV1139" s="94">
        <f>IF('Net zero activities &amp; levers'!$C$14="Off",'Activity data'!BO69*UDCPPEF*NtoN2O*kgtoGg,IF('Net zero activities &amp; levers'!$C$14="On",'Net zero Activity data'!BO69*UDCPPEF*NtoN2O*kgtoGg,"ERROR"))</f>
        <v>13.733939252743578</v>
      </c>
      <c r="AW1139" s="94">
        <f>IF('Net zero activities &amp; levers'!$C$14="Off",'Activity data'!BP69*UDCPPEF*NtoN2O*kgtoGg,IF('Net zero activities &amp; levers'!$C$14="On",'Net zero Activity data'!BP69*UDCPPEF*NtoN2O*kgtoGg,"ERROR"))</f>
        <v>13.623880580201018</v>
      </c>
      <c r="AY1139" s="79"/>
    </row>
    <row r="1140" spans="1:51" x14ac:dyDescent="0.25">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7.6549101832722553</v>
      </c>
      <c r="T1140" s="94">
        <f>IF('Net zero activities &amp; levers'!$C$14="Off",'Activity data'!AM70*UDCPPEF*NtoN2O*kgtoGg,IF('Net zero activities &amp; levers'!$C$14="On",'Net zero Activity data'!AM70*UDCPPEF*NtoN2O*kgtoGg,"ERROR"))</f>
        <v>7.8026920890052667</v>
      </c>
      <c r="U1140" s="94">
        <f>IF('Net zero activities &amp; levers'!$C$14="Off",'Activity data'!AN70*UDCPPEF*NtoN2O*kgtoGg,IF('Net zero activities &amp; levers'!$C$14="On",'Net zero Activity data'!AN70*UDCPPEF*NtoN2O*kgtoGg,"ERROR"))</f>
        <v>7.8796317886265239</v>
      </c>
      <c r="V1140" s="94">
        <f>IF('Net zero activities &amp; levers'!$C$14="Off",'Activity data'!AO70*UDCPPEF*NtoN2O*kgtoGg,IF('Net zero activities &amp; levers'!$C$14="On",'Net zero Activity data'!AO70*UDCPPEF*NtoN2O*kgtoGg,"ERROR"))</f>
        <v>7.9324790995081385</v>
      </c>
      <c r="W1140" s="94">
        <f>IF('Net zero activities &amp; levers'!$C$14="Off",'Activity data'!AP70*UDCPPEF*NtoN2O*kgtoGg,IF('Net zero activities &amp; levers'!$C$14="On",'Net zero Activity data'!AP70*UDCPPEF*NtoN2O*kgtoGg,"ERROR"))</f>
        <v>7.9983816692874772</v>
      </c>
      <c r="X1140" s="94">
        <f>IF('Net zero activities &amp; levers'!$C$14="Off",'Activity data'!AQ70*UDCPPEF*NtoN2O*kgtoGg,IF('Net zero activities &amp; levers'!$C$14="On",'Net zero Activity data'!AQ70*UDCPPEF*NtoN2O*kgtoGg,"ERROR"))</f>
        <v>8.0472610255015624</v>
      </c>
      <c r="Y1140" s="94">
        <f>IF('Net zero activities &amp; levers'!$C$14="Off",'Activity data'!AR70*UDCPPEF*NtoN2O*kgtoGg,IF('Net zero activities &amp; levers'!$C$14="On",'Net zero Activity data'!AR70*UDCPPEF*NtoN2O*kgtoGg,"ERROR"))</f>
        <v>8.0645841995934582</v>
      </c>
      <c r="Z1140" s="94">
        <f>IF('Net zero activities &amp; levers'!$C$14="Off",'Activity data'!AS70*UDCPPEF*NtoN2O*kgtoGg,IF('Net zero activities &amp; levers'!$C$14="On",'Net zero Activity data'!AS70*UDCPPEF*NtoN2O*kgtoGg,"ERROR"))</f>
        <v>8.0792302679166319</v>
      </c>
      <c r="AA1140" s="94">
        <f>IF('Net zero activities &amp; levers'!$C$14="Off",'Activity data'!AT70*UDCPPEF*NtoN2O*kgtoGg,IF('Net zero activities &amp; levers'!$C$14="On",'Net zero Activity data'!AT70*UDCPPEF*NtoN2O*kgtoGg,"ERROR"))</f>
        <v>8.0967071914089424</v>
      </c>
      <c r="AB1140" s="94">
        <f>IF('Net zero activities &amp; levers'!$C$14="Off",'Activity data'!AU70*UDCPPEF*NtoN2O*kgtoGg,IF('Net zero activities &amp; levers'!$C$14="On",'Net zero Activity data'!AU70*UDCPPEF*NtoN2O*kgtoGg,"ERROR"))</f>
        <v>8.1735157037565607</v>
      </c>
      <c r="AC1140" s="94">
        <f>IF('Net zero activities &amp; levers'!$C$14="Off",'Activity data'!AV70*UDCPPEF*NtoN2O*kgtoGg,IF('Net zero activities &amp; levers'!$C$14="On",'Net zero Activity data'!AV70*UDCPPEF*NtoN2O*kgtoGg,"ERROR"))</f>
        <v>8.2193012565170616</v>
      </c>
      <c r="AD1140" s="94">
        <f>IF('Net zero activities &amp; levers'!$C$14="Off",'Activity data'!AW70*UDCPPEF*NtoN2O*kgtoGg,IF('Net zero activities &amp; levers'!$C$14="On",'Net zero Activity data'!AW70*UDCPPEF*NtoN2O*kgtoGg,"ERROR"))</f>
        <v>8.2336141340901765</v>
      </c>
      <c r="AE1140" s="94">
        <f>IF('Net zero activities &amp; levers'!$C$14="Off",'Activity data'!AX70*UDCPPEF*NtoN2O*kgtoGg,IF('Net zero activities &amp; levers'!$C$14="On",'Net zero Activity data'!AX70*UDCPPEF*NtoN2O*kgtoGg,"ERROR"))</f>
        <v>8.2516282223768176</v>
      </c>
      <c r="AF1140" s="94">
        <f>IF('Net zero activities &amp; levers'!$C$14="Off",'Activity data'!AY70*UDCPPEF*NtoN2O*kgtoGg,IF('Net zero activities &amp; levers'!$C$14="On",'Net zero Activity data'!AY70*UDCPPEF*NtoN2O*kgtoGg,"ERROR"))</f>
        <v>8.3071654104932886</v>
      </c>
      <c r="AG1140" s="94">
        <f>IF('Net zero activities &amp; levers'!$C$14="Off",'Activity data'!AZ70*UDCPPEF*NtoN2O*kgtoGg,IF('Net zero activities &amp; levers'!$C$14="On",'Net zero Activity data'!AZ70*UDCPPEF*NtoN2O*kgtoGg,"ERROR"))</f>
        <v>8.3762312201553328</v>
      </c>
      <c r="AH1140" s="94">
        <f>IF('Net zero activities &amp; levers'!$C$14="Off",'Activity data'!BA70*UDCPPEF*NtoN2O*kgtoGg,IF('Net zero activities &amp; levers'!$C$14="On",'Net zero Activity data'!BA70*UDCPPEF*NtoN2O*kgtoGg,"ERROR"))</f>
        <v>8.3742531611175117</v>
      </c>
      <c r="AI1140" s="94">
        <f>IF('Net zero activities &amp; levers'!$C$14="Off",'Activity data'!BB70*UDCPPEF*NtoN2O*kgtoGg,IF('Net zero activities &amp; levers'!$C$14="On",'Net zero Activity data'!BB70*UDCPPEF*NtoN2O*kgtoGg,"ERROR"))</f>
        <v>8.3661902531816263</v>
      </c>
      <c r="AJ1140" s="94">
        <f>IF('Net zero activities &amp; levers'!$C$14="Off",'Activity data'!BC70*UDCPPEF*NtoN2O*kgtoGg,IF('Net zero activities &amp; levers'!$C$14="On",'Net zero Activity data'!BC70*UDCPPEF*NtoN2O*kgtoGg,"ERROR"))</f>
        <v>8.3735513278758322</v>
      </c>
      <c r="AK1140" s="94">
        <f>IF('Net zero activities &amp; levers'!$C$14="Off",'Activity data'!BD70*UDCPPEF*NtoN2O*kgtoGg,IF('Net zero activities &amp; levers'!$C$14="On",'Net zero Activity data'!BD70*UDCPPEF*NtoN2O*kgtoGg,"ERROR"))</f>
        <v>8.3724437404774044</v>
      </c>
      <c r="AL1140" s="94">
        <f>IF('Net zero activities &amp; levers'!$C$14="Off",'Activity data'!BE70*UDCPPEF*NtoN2O*kgtoGg,IF('Net zero activities &amp; levers'!$C$14="On",'Net zero Activity data'!BE70*UDCPPEF*NtoN2O*kgtoGg,"ERROR"))</f>
        <v>8.386823805982786</v>
      </c>
      <c r="AM1140" s="94">
        <f>IF('Net zero activities &amp; levers'!$C$14="Off",'Activity data'!BF70*UDCPPEF*NtoN2O*kgtoGg,IF('Net zero activities &amp; levers'!$C$14="On",'Net zero Activity data'!BF70*UDCPPEF*NtoN2O*kgtoGg,"ERROR"))</f>
        <v>8.3866790487185483</v>
      </c>
      <c r="AN1140" s="94">
        <f>IF('Net zero activities &amp; levers'!$C$14="Off",'Activity data'!BG70*UDCPPEF*NtoN2O*kgtoGg,IF('Net zero activities &amp; levers'!$C$14="On",'Net zero Activity data'!BG70*UDCPPEF*NtoN2O*kgtoGg,"ERROR"))</f>
        <v>8.4562440621941786</v>
      </c>
      <c r="AO1140" s="94">
        <f>IF('Net zero activities &amp; levers'!$C$14="Off",'Activity data'!BH70*UDCPPEF*NtoN2O*kgtoGg,IF('Net zero activities &amp; levers'!$C$14="On",'Net zero Activity data'!BH70*UDCPPEF*NtoN2O*kgtoGg,"ERROR"))</f>
        <v>8.5213000126329614</v>
      </c>
      <c r="AP1140" s="94">
        <f>IF('Net zero activities &amp; levers'!$C$14="Off",'Activity data'!BI70*UDCPPEF*NtoN2O*kgtoGg,IF('Net zero activities &amp; levers'!$C$14="On",'Net zero Activity data'!BI70*UDCPPEF*NtoN2O*kgtoGg,"ERROR"))</f>
        <v>8.5857781981950971</v>
      </c>
      <c r="AQ1140" s="94">
        <f>IF('Net zero activities &amp; levers'!$C$14="Off",'Activity data'!BJ70*UDCPPEF*NtoN2O*kgtoGg,IF('Net zero activities &amp; levers'!$C$14="On",'Net zero Activity data'!BJ70*UDCPPEF*NtoN2O*kgtoGg,"ERROR"))</f>
        <v>8.6506391721229878</v>
      </c>
      <c r="AR1140" s="94">
        <f>IF('Net zero activities &amp; levers'!$C$14="Off",'Activity data'!BK70*UDCPPEF*NtoN2O*kgtoGg,IF('Net zero activities &amp; levers'!$C$14="On",'Net zero Activity data'!BK70*UDCPPEF*NtoN2O*kgtoGg,"ERROR"))</f>
        <v>8.7178813708060563</v>
      </c>
      <c r="AS1140" s="94">
        <f>IF('Net zero activities &amp; levers'!$C$14="Off",'Activity data'!BL70*UDCPPEF*NtoN2O*kgtoGg,IF('Net zero activities &amp; levers'!$C$14="On",'Net zero Activity data'!BL70*UDCPPEF*NtoN2O*kgtoGg,"ERROR"))</f>
        <v>8.7989061883389912</v>
      </c>
      <c r="AT1140" s="94">
        <f>IF('Net zero activities &amp; levers'!$C$14="Off",'Activity data'!BM70*UDCPPEF*NtoN2O*kgtoGg,IF('Net zero activities &amp; levers'!$C$14="On",'Net zero Activity data'!BM70*UDCPPEF*NtoN2O*kgtoGg,"ERROR"))</f>
        <v>8.7586814278125598</v>
      </c>
      <c r="AU1140" s="94">
        <f>IF('Net zero activities &amp; levers'!$C$14="Off",'Activity data'!BN70*UDCPPEF*NtoN2O*kgtoGg,IF('Net zero activities &amp; levers'!$C$14="On",'Net zero Activity data'!BN70*UDCPPEF*NtoN2O*kgtoGg,"ERROR"))</f>
        <v>8.6976414006229668</v>
      </c>
      <c r="AV1140" s="94">
        <f>IF('Net zero activities &amp; levers'!$C$14="Off",'Activity data'!BO70*UDCPPEF*NtoN2O*kgtoGg,IF('Net zero activities &amp; levers'!$C$14="On",'Net zero Activity data'!BO70*UDCPPEF*NtoN2O*kgtoGg,"ERROR"))</f>
        <v>8.6359120968365133</v>
      </c>
      <c r="AW1140" s="94">
        <f>IF('Net zero activities &amp; levers'!$C$14="Off",'Activity data'!BP70*UDCPPEF*NtoN2O*kgtoGg,IF('Net zero activities &amp; levers'!$C$14="On",'Net zero Activity data'!BP70*UDCPPEF*NtoN2O*kgtoGg,"ERROR"))</f>
        <v>8.5667071146328624</v>
      </c>
      <c r="AY1140" s="79"/>
    </row>
    <row r="1141" spans="1:51" x14ac:dyDescent="0.25">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5">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5.8008217784478351</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5.8114574843873843</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5.9128780423665965</v>
      </c>
      <c r="T1142" s="94">
        <f>IF('Net zero activities &amp; levers'!$C$14="Off",'Activity data'!AM72*UDSOEF*NtoN2O*kgtoGg,IF('Net zero activities &amp; levers'!$C$14="On",'Net zero Activity data'!AM72*UDSOEF*NtoN2O*kgtoGg,"ERROR"))</f>
        <v>5.9383116762338153</v>
      </c>
      <c r="U1142" s="94">
        <f>IF('Net zero activities &amp; levers'!$C$14="Off",'Activity data'!AN72*UDSOEF*NtoN2O*kgtoGg,IF('Net zero activities &amp; levers'!$C$14="On",'Net zero Activity data'!AN72*UDSOEF*NtoN2O*kgtoGg,"ERROR"))</f>
        <v>5.9664593634532892</v>
      </c>
      <c r="V1142" s="94">
        <f>IF('Net zero activities &amp; levers'!$C$14="Off",'Activity data'!AO72*UDSOEF*NtoN2O*kgtoGg,IF('Net zero activities &amp; levers'!$C$14="On",'Net zero Activity data'!AO72*UDSOEF*NtoN2O*kgtoGg,"ERROR"))</f>
        <v>5.9959940014164417</v>
      </c>
      <c r="W1142" s="94">
        <f>IF('Net zero activities &amp; levers'!$C$14="Off",'Activity data'!AP72*UDSOEF*NtoN2O*kgtoGg,IF('Net zero activities &amp; levers'!$C$14="On",'Net zero Activity data'!AP72*UDSOEF*NtoN2O*kgtoGg,"ERROR"))</f>
        <v>6.0271967442769121</v>
      </c>
      <c r="X1142" s="94">
        <f>IF('Net zero activities &amp; levers'!$C$14="Off",'Activity data'!AQ72*UDSOEF*NtoN2O*kgtoGg,IF('Net zero activities &amp; levers'!$C$14="On",'Net zero Activity data'!AQ72*UDSOEF*NtoN2O*kgtoGg,"ERROR"))</f>
        <v>6.0598714027568201</v>
      </c>
      <c r="Y1142" s="94">
        <f>IF('Net zero activities &amp; levers'!$C$14="Off",'Activity data'!AR72*UDSOEF*NtoN2O*kgtoGg,IF('Net zero activities &amp; levers'!$C$14="On",'Net zero Activity data'!AR72*UDSOEF*NtoN2O*kgtoGg,"ERROR"))</f>
        <v>6.0901419139128459</v>
      </c>
      <c r="Z1142" s="94">
        <f>IF('Net zero activities &amp; levers'!$C$14="Off",'Activity data'!AS72*UDSOEF*NtoN2O*kgtoGg,IF('Net zero activities &amp; levers'!$C$14="On",'Net zero Activity data'!AS72*UDSOEF*NtoN2O*kgtoGg,"ERROR"))</f>
        <v>6.1179859477606087</v>
      </c>
      <c r="AA1142" s="94">
        <f>IF('Net zero activities &amp; levers'!$C$14="Off",'Activity data'!AT72*UDSOEF*NtoN2O*kgtoGg,IF('Net zero activities &amp; levers'!$C$14="On",'Net zero Activity data'!AT72*UDSOEF*NtoN2O*kgtoGg,"ERROR"))</f>
        <v>6.1432830778938916</v>
      </c>
      <c r="AB1142" s="94">
        <f>IF('Net zero activities &amp; levers'!$C$14="Off",'Activity data'!AU72*UDSOEF*NtoN2O*kgtoGg,IF('Net zero activities &amp; levers'!$C$14="On",'Net zero Activity data'!AU72*UDSOEF*NtoN2O*kgtoGg,"ERROR"))</f>
        <v>6.1661829823508389</v>
      </c>
      <c r="AC1142" s="94">
        <f>IF('Net zero activities &amp; levers'!$C$14="Off",'Activity data'!AV72*UDSOEF*NtoN2O*kgtoGg,IF('Net zero activities &amp; levers'!$C$14="On",'Net zero Activity data'!AV72*UDSOEF*NtoN2O*kgtoGg,"ERROR"))</f>
        <v>6.1861080746554826</v>
      </c>
      <c r="AD1142" s="94">
        <f>IF('Net zero activities &amp; levers'!$C$14="Off",'Activity data'!AW72*UDSOEF*NtoN2O*kgtoGg,IF('Net zero activities &amp; levers'!$C$14="On",'Net zero Activity data'!AW72*UDSOEF*NtoN2O*kgtoGg,"ERROR"))</f>
        <v>6.2058098503103007</v>
      </c>
      <c r="AE1142" s="94">
        <f>IF('Net zero activities &amp; levers'!$C$14="Off",'Activity data'!AX72*UDSOEF*NtoN2O*kgtoGg,IF('Net zero activities &amp; levers'!$C$14="On",'Net zero Activity data'!AX72*UDSOEF*NtoN2O*kgtoGg,"ERROR"))</f>
        <v>6.22506889190982</v>
      </c>
      <c r="AF1142" s="94">
        <f>IF('Net zero activities &amp; levers'!$C$14="Off",'Activity data'!AY72*UDSOEF*NtoN2O*kgtoGg,IF('Net zero activities &amp; levers'!$C$14="On",'Net zero Activity data'!AY72*UDSOEF*NtoN2O*kgtoGg,"ERROR"))</f>
        <v>6.2440179308909611</v>
      </c>
      <c r="AG1142" s="94">
        <f>IF('Net zero activities &amp; levers'!$C$14="Off",'Activity data'!AZ72*UDSOEF*NtoN2O*kgtoGg,IF('Net zero activities &amp; levers'!$C$14="On",'Net zero Activity data'!AZ72*UDSOEF*NtoN2O*kgtoGg,"ERROR"))</f>
        <v>6.2624848882117874</v>
      </c>
      <c r="AH1142" s="94">
        <f>IF('Net zero activities &amp; levers'!$C$14="Off",'Activity data'!BA72*UDSOEF*NtoN2O*kgtoGg,IF('Net zero activities &amp; levers'!$C$14="On",'Net zero Activity data'!BA72*UDSOEF*NtoN2O*kgtoGg,"ERROR"))</f>
        <v>6.2799392318763783</v>
      </c>
      <c r="AI1142" s="94">
        <f>IF('Net zero activities &amp; levers'!$C$14="Off",'Activity data'!BB72*UDSOEF*NtoN2O*kgtoGg,IF('Net zero activities &amp; levers'!$C$14="On",'Net zero Activity data'!BB72*UDSOEF*NtoN2O*kgtoGg,"ERROR"))</f>
        <v>6.2969979873553781</v>
      </c>
      <c r="AJ1142" s="94">
        <f>IF('Net zero activities &amp; levers'!$C$14="Off",'Activity data'!BC72*UDSOEF*NtoN2O*kgtoGg,IF('Net zero activities &amp; levers'!$C$14="On",'Net zero Activity data'!BC72*UDSOEF*NtoN2O*kgtoGg,"ERROR"))</f>
        <v>6.3137501449278091</v>
      </c>
      <c r="AK1142" s="94">
        <f>IF('Net zero activities &amp; levers'!$C$14="Off",'Activity data'!BD72*UDSOEF*NtoN2O*kgtoGg,IF('Net zero activities &amp; levers'!$C$14="On",'Net zero Activity data'!BD72*UDSOEF*NtoN2O*kgtoGg,"ERROR"))</f>
        <v>6.3300179377157644</v>
      </c>
      <c r="AL1142" s="94">
        <f>IF('Net zero activities &amp; levers'!$C$14="Off",'Activity data'!BE72*UDSOEF*NtoN2O*kgtoGg,IF('Net zero activities &amp; levers'!$C$14="On",'Net zero Activity data'!BE72*UDSOEF*NtoN2O*kgtoGg,"ERROR"))</f>
        <v>6.3459155563802536</v>
      </c>
      <c r="AM1142" s="94">
        <f>IF('Net zero activities &amp; levers'!$C$14="Off",'Activity data'!BF72*UDSOEF*NtoN2O*kgtoGg,IF('Net zero activities &amp; levers'!$C$14="On",'Net zero Activity data'!BF72*UDSOEF*NtoN2O*kgtoGg,"ERROR"))</f>
        <v>6.3612224174433143</v>
      </c>
      <c r="AN1142" s="94">
        <f>IF('Net zero activities &amp; levers'!$C$14="Off",'Activity data'!BG72*UDSOEF*NtoN2O*kgtoGg,IF('Net zero activities &amp; levers'!$C$14="On",'Net zero Activity data'!BG72*UDSOEF*NtoN2O*kgtoGg,"ERROR"))</f>
        <v>6.3762654278717958</v>
      </c>
      <c r="AO1142" s="94">
        <f>IF('Net zero activities &amp; levers'!$C$14="Off",'Activity data'!BH72*UDSOEF*NtoN2O*kgtoGg,IF('Net zero activities &amp; levers'!$C$14="On",'Net zero Activity data'!BH72*UDSOEF*NtoN2O*kgtoGg,"ERROR"))</f>
        <v>6.3908026499837245</v>
      </c>
      <c r="AP1142" s="94">
        <f>IF('Net zero activities &amp; levers'!$C$14="Off",'Activity data'!BI72*UDSOEF*NtoN2O*kgtoGg,IF('Net zero activities &amp; levers'!$C$14="On",'Net zero Activity data'!BI72*UDSOEF*NtoN2O*kgtoGg,"ERROR"))</f>
        <v>6.4048324413674225</v>
      </c>
      <c r="AQ1142" s="94">
        <f>IF('Net zero activities &amp; levers'!$C$14="Off",'Activity data'!BJ72*UDSOEF*NtoN2O*kgtoGg,IF('Net zero activities &amp; levers'!$C$14="On",'Net zero Activity data'!BJ72*UDSOEF*NtoN2O*kgtoGg,"ERROR"))</f>
        <v>6.418335804322461</v>
      </c>
      <c r="AR1142" s="94">
        <f>IF('Net zero activities &amp; levers'!$C$14="Off",'Activity data'!BK72*UDSOEF*NtoN2O*kgtoGg,IF('Net zero activities &amp; levers'!$C$14="On",'Net zero Activity data'!BK72*UDSOEF*NtoN2O*kgtoGg,"ERROR"))</f>
        <v>6.4313032654209916</v>
      </c>
      <c r="AS1142" s="94">
        <f>IF('Net zero activities &amp; levers'!$C$14="Off",'Activity data'!BL72*UDSOEF*NtoN2O*kgtoGg,IF('Net zero activities &amp; levers'!$C$14="On",'Net zero Activity data'!BL72*UDSOEF*NtoN2O*kgtoGg,"ERROR"))</f>
        <v>6.4438909857178137</v>
      </c>
      <c r="AT1142" s="94">
        <f>IF('Net zero activities &amp; levers'!$C$14="Off",'Activity data'!BM72*UDSOEF*NtoN2O*kgtoGg,IF('Net zero activities &amp; levers'!$C$14="On",'Net zero Activity data'!BM72*UDSOEF*NtoN2O*kgtoGg,"ERROR"))</f>
        <v>6.4550653683366059</v>
      </c>
      <c r="AU1142" s="94">
        <f>IF('Net zero activities &amp; levers'!$C$14="Off",'Activity data'!BN72*UDSOEF*NtoN2O*kgtoGg,IF('Net zero activities &amp; levers'!$C$14="On",'Net zero Activity data'!BN72*UDSOEF*NtoN2O*kgtoGg,"ERROR"))</f>
        <v>6.4655223573406557</v>
      </c>
      <c r="AV1142" s="94">
        <f>IF('Net zero activities &amp; levers'!$C$14="Off",'Activity data'!BO72*UDSOEF*NtoN2O*kgtoGg,IF('Net zero activities &amp; levers'!$C$14="On",'Net zero Activity data'!BO72*UDSOEF*NtoN2O*kgtoGg,"ERROR"))</f>
        <v>6.4753904877648747</v>
      </c>
      <c r="AW1142" s="94">
        <f>IF('Net zero activities &amp; levers'!$C$14="Off",'Activity data'!BP72*UDSOEF*NtoN2O*kgtoGg,IF('Net zero activities &amp; levers'!$C$14="On",'Net zero Activity data'!BP72*UDSOEF*NtoN2O*kgtoGg,"ERROR"))</f>
        <v>6.4845957978006945</v>
      </c>
      <c r="AY1142" s="79"/>
    </row>
    <row r="1143" spans="1:51" x14ac:dyDescent="0.25">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0.64754299084306621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0.66005177857211672</v>
      </c>
      <c r="T1143" s="94">
        <f>IF('Net zero activities &amp; levers'!$C$14="Off",'Activity data'!AM73*UDSOEF*NtoN2O*kgtoGg,IF('Net zero activities &amp; levers'!$C$14="On",'Net zero Activity data'!AM73*UDSOEF*NtoN2O*kgtoGg,"ERROR"))</f>
        <v>0.6628909230884289</v>
      </c>
      <c r="U1143" s="94">
        <f>IF('Net zero activities &amp; levers'!$C$14="Off",'Activity data'!AN73*UDSOEF*NtoN2O*kgtoGg,IF('Net zero activities &amp; levers'!$C$14="On",'Net zero Activity data'!AN73*UDSOEF*NtoN2O*kgtoGg,"ERROR"))</f>
        <v>0.66603303609647413</v>
      </c>
      <c r="V1143" s="94">
        <f>IF('Net zero activities &amp; levers'!$C$14="Off",'Activity data'!AO73*UDSOEF*NtoN2O*kgtoGg,IF('Net zero activities &amp; levers'!$C$14="On",'Net zero Activity data'!AO73*UDSOEF*NtoN2O*kgtoGg,"ERROR"))</f>
        <v>0.6693299737598899</v>
      </c>
      <c r="W1143" s="94">
        <f>IF('Net zero activities &amp; levers'!$C$14="Off",'Activity data'!AP73*UDSOEF*NtoN2O*kgtoGg,IF('Net zero activities &amp; levers'!$C$14="On",'Net zero Activity data'!AP73*UDSOEF*NtoN2O*kgtoGg,"ERROR"))</f>
        <v>0.67281312118383685</v>
      </c>
      <c r="X1143" s="94">
        <f>IF('Net zero activities &amp; levers'!$C$14="Off",'Activity data'!AQ73*UDSOEF*NtoN2O*kgtoGg,IF('Net zero activities &amp; levers'!$C$14="On",'Net zero Activity data'!AQ73*UDSOEF*NtoN2O*kgtoGg,"ERROR"))</f>
        <v>0.67646057785203972</v>
      </c>
      <c r="Y1143" s="94">
        <f>IF('Net zero activities &amp; levers'!$C$14="Off",'Activity data'!AR73*UDSOEF*NtoN2O*kgtoGg,IF('Net zero activities &amp; levers'!$C$14="On",'Net zero Activity data'!AR73*UDSOEF*NtoN2O*kgtoGg,"ERROR"))</f>
        <v>0.67983966069184465</v>
      </c>
      <c r="Z1143" s="94">
        <f>IF('Net zero activities &amp; levers'!$C$14="Off",'Activity data'!AS73*UDSOEF*NtoN2O*kgtoGg,IF('Net zero activities &amp; levers'!$C$14="On",'Net zero Activity data'!AS73*UDSOEF*NtoN2O*kgtoGg,"ERROR"))</f>
        <v>0.68294787701766024</v>
      </c>
      <c r="AA1143" s="94">
        <f>IF('Net zero activities &amp; levers'!$C$14="Off",'Activity data'!AT73*UDSOEF*NtoN2O*kgtoGg,IF('Net zero activities &amp; levers'!$C$14="On",'Net zero Activity data'!AT73*UDSOEF*NtoN2O*kgtoGg,"ERROR"))</f>
        <v>0.68577178368673131</v>
      </c>
      <c r="AB1143" s="94">
        <f>IF('Net zero activities &amp; levers'!$C$14="Off",'Activity data'!AU73*UDSOEF*NtoN2O*kgtoGg,IF('Net zero activities &amp; levers'!$C$14="On",'Net zero Activity data'!AU73*UDSOEF*NtoN2O*kgtoGg,"ERROR"))</f>
        <v>0.68832808918764599</v>
      </c>
      <c r="AC1143" s="94">
        <f>IF('Net zero activities &amp; levers'!$C$14="Off",'Activity data'!AV73*UDSOEF*NtoN2O*kgtoGg,IF('Net zero activities &amp; levers'!$C$14="On",'Net zero Activity data'!AV73*UDSOEF*NtoN2O*kgtoGg,"ERROR"))</f>
        <v>0.69055231781533977</v>
      </c>
      <c r="AD1143" s="94">
        <f>IF('Net zero activities &amp; levers'!$C$14="Off",'Activity data'!AW73*UDSOEF*NtoN2O*kgtoGg,IF('Net zero activities &amp; levers'!$C$14="On",'Net zero Activity data'!AW73*UDSOEF*NtoN2O*kgtoGg,"ERROR"))</f>
        <v>0.69275161771106142</v>
      </c>
      <c r="AE1143" s="94">
        <f>IF('Net zero activities &amp; levers'!$C$14="Off",'Activity data'!AX73*UDSOEF*NtoN2O*kgtoGg,IF('Net zero activities &amp; levers'!$C$14="On",'Net zero Activity data'!AX73*UDSOEF*NtoN2O*kgtoGg,"ERROR"))</f>
        <v>0.6949014954136411</v>
      </c>
      <c r="AF1143" s="94">
        <f>IF('Net zero activities &amp; levers'!$C$14="Off",'Activity data'!AY73*UDSOEF*NtoN2O*kgtoGg,IF('Net zero activities &amp; levers'!$C$14="On",'Net zero Activity data'!AY73*UDSOEF*NtoN2O*kgtoGg,"ERROR"))</f>
        <v>0.69701676767058907</v>
      </c>
      <c r="AG1143" s="94">
        <f>IF('Net zero activities &amp; levers'!$C$14="Off",'Activity data'!AZ73*UDSOEF*NtoN2O*kgtoGg,IF('Net zero activities &amp; levers'!$C$14="On",'Net zero Activity data'!AZ73*UDSOEF*NtoN2O*kgtoGg,"ERROR"))</f>
        <v>0.69907822537986175</v>
      </c>
      <c r="AH1143" s="94">
        <f>IF('Net zero activities &amp; levers'!$C$14="Off",'Activity data'!BA73*UDSOEF*NtoN2O*kgtoGg,IF('Net zero activities &amp; levers'!$C$14="On",'Net zero Activity data'!BA73*UDSOEF*NtoN2O*kgtoGg,"ERROR"))</f>
        <v>0.70102664550574212</v>
      </c>
      <c r="AI1143" s="94">
        <f>IF('Net zero activities &amp; levers'!$C$14="Off",'Activity data'!BB73*UDSOEF*NtoN2O*kgtoGg,IF('Net zero activities &amp; levers'!$C$14="On",'Net zero Activity data'!BB73*UDSOEF*NtoN2O*kgtoGg,"ERROR"))</f>
        <v>0.70293090630961197</v>
      </c>
      <c r="AJ1143" s="94">
        <f>IF('Net zero activities &amp; levers'!$C$14="Off",'Activity data'!BC73*UDSOEF*NtoN2O*kgtoGg,IF('Net zero activities &amp; levers'!$C$14="On",'Net zero Activity data'!BC73*UDSOEF*NtoN2O*kgtoGg,"ERROR"))</f>
        <v>0.70480094173421826</v>
      </c>
      <c r="AK1143" s="94">
        <f>IF('Net zero activities &amp; levers'!$C$14="Off",'Activity data'!BD73*UDSOEF*NtoN2O*kgtoGg,IF('Net zero activities &amp; levers'!$C$14="On",'Net zero Activity data'!BD73*UDSOEF*NtoN2O*kgtoGg,"ERROR"))</f>
        <v>0.70661690774707997</v>
      </c>
      <c r="AL1143" s="94">
        <f>IF('Net zero activities &amp; levers'!$C$14="Off",'Activity data'!BE73*UDSOEF*NtoN2O*kgtoGg,IF('Net zero activities &amp; levers'!$C$14="On",'Net zero Activity data'!BE73*UDSOEF*NtoN2O*kgtoGg,"ERROR"))</f>
        <v>0.70839155139766286</v>
      </c>
      <c r="AM1143" s="94">
        <f>IF('Net zero activities &amp; levers'!$C$14="Off",'Activity data'!BF73*UDSOEF*NtoN2O*kgtoGg,IF('Net zero activities &amp; levers'!$C$14="On",'Net zero Activity data'!BF73*UDSOEF*NtoN2O*kgtoGg,"ERROR"))</f>
        <v>0.71010024905667724</v>
      </c>
      <c r="AN1143" s="94">
        <f>IF('Net zero activities &amp; levers'!$C$14="Off",'Activity data'!BG73*UDSOEF*NtoN2O*kgtoGg,IF('Net zero activities &amp; levers'!$C$14="On",'Net zero Activity data'!BG73*UDSOEF*NtoN2O*kgtoGg,"ERROR"))</f>
        <v>0.71177949319417733</v>
      </c>
      <c r="AO1143" s="94">
        <f>IF('Net zero activities &amp; levers'!$C$14="Off",'Activity data'!BH73*UDSOEF*NtoN2O*kgtoGg,IF('Net zero activities &amp; levers'!$C$14="On",'Net zero Activity data'!BH73*UDSOEF*NtoN2O*kgtoGg,"ERROR"))</f>
        <v>0.71340227642118192</v>
      </c>
      <c r="AP1143" s="94">
        <f>IF('Net zero activities &amp; levers'!$C$14="Off",'Activity data'!BI73*UDSOEF*NtoN2O*kgtoGg,IF('Net zero activities &amp; levers'!$C$14="On",'Net zero Activity data'!BI73*UDSOEF*NtoN2O*kgtoGg,"ERROR"))</f>
        <v>0.71496841539605238</v>
      </c>
      <c r="AQ1143" s="94">
        <f>IF('Net zero activities &amp; levers'!$C$14="Off",'Activity data'!BJ73*UDSOEF*NtoN2O*kgtoGg,IF('Net zero activities &amp; levers'!$C$14="On",'Net zero Activity data'!BJ73*UDSOEF*NtoN2O*kgtoGg,"ERROR"))</f>
        <v>0.71647578941447732</v>
      </c>
      <c r="AR1143" s="94">
        <f>IF('Net zero activities &amp; levers'!$C$14="Off",'Activity data'!BK73*UDSOEF*NtoN2O*kgtoGg,IF('Net zero activities &amp; levers'!$C$14="On",'Net zero Activity data'!BK73*UDSOEF*NtoN2O*kgtoGg,"ERROR"))</f>
        <v>0.71792334096218746</v>
      </c>
      <c r="AS1143" s="94">
        <f>IF('Net zero activities &amp; levers'!$C$14="Off",'Activity data'!BL73*UDSOEF*NtoN2O*kgtoGg,IF('Net zero activities &amp; levers'!$C$14="On",'Net zero Activity data'!BL73*UDSOEF*NtoN2O*kgtoGg,"ERROR"))</f>
        <v>0.71932850222385303</v>
      </c>
      <c r="AT1143" s="94">
        <f>IF('Net zero activities &amp; levers'!$C$14="Off",'Activity data'!BM73*UDSOEF*NtoN2O*kgtoGg,IF('Net zero activities &amp; levers'!$C$14="On",'Net zero Activity data'!BM73*UDSOEF*NtoN2O*kgtoGg,"ERROR"))</f>
        <v>0.7205758932691495</v>
      </c>
      <c r="AU1143" s="94">
        <f>IF('Net zero activities &amp; levers'!$C$14="Off",'Activity data'!BN73*UDSOEF*NtoN2O*kgtoGg,IF('Net zero activities &amp; levers'!$C$14="On",'Net zero Activity data'!BN73*UDSOEF*NtoN2O*kgtoGg,"ERROR"))</f>
        <v>0.72174320200462116</v>
      </c>
      <c r="AV1143" s="94">
        <f>IF('Net zero activities &amp; levers'!$C$14="Off",'Activity data'!BO73*UDSOEF*NtoN2O*kgtoGg,IF('Net zero activities &amp; levers'!$C$14="On",'Net zero Activity data'!BO73*UDSOEF*NtoN2O*kgtoGg,"ERROR"))</f>
        <v>0.7228447767354067</v>
      </c>
      <c r="AW1143" s="94">
        <f>IF('Net zero activities &amp; levers'!$C$14="Off",'Activity data'!BP73*UDSOEF*NtoN2O*kgtoGg,IF('Net zero activities &amp; levers'!$C$14="On",'Net zero Activity data'!BP73*UDSOEF*NtoN2O*kgtoGg,"ERROR"))</f>
        <v>0.72387236113980569</v>
      </c>
      <c r="AY1143" s="79"/>
    </row>
    <row r="1144" spans="1:51" x14ac:dyDescent="0.25">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0.74546276642001108</v>
      </c>
      <c r="T1144" s="94">
        <f>IF('Net zero activities &amp; levers'!$C$14="Off",'Activity data'!AM74*UDSOEF*NtoN2O*kgtoGg,IF('Net zero activities &amp; levers'!$C$14="On",'Net zero Activity data'!AM74*UDSOEF*NtoN2O*kgtoGg,"ERROR"))</f>
        <v>0.75077266896876049</v>
      </c>
      <c r="U1144" s="94">
        <f>IF('Net zero activities &amp; levers'!$C$14="Off",'Activity data'!AN74*UDSOEF*NtoN2O*kgtoGg,IF('Net zero activities &amp; levers'!$C$14="On",'Net zero Activity data'!AN74*UDSOEF*NtoN2O*kgtoGg,"ERROR"))</f>
        <v>0.75652258980264753</v>
      </c>
      <c r="V1144" s="94">
        <f>IF('Net zero activities &amp; levers'!$C$14="Off",'Activity data'!AO74*UDSOEF*NtoN2O*kgtoGg,IF('Net zero activities &amp; levers'!$C$14="On",'Net zero Activity data'!AO74*UDSOEF*NtoN2O*kgtoGg,"ERROR"))</f>
        <v>0.76246224642593508</v>
      </c>
      <c r="W1144" s="94">
        <f>IF('Net zero activities &amp; levers'!$C$14="Off",'Activity data'!AP74*UDSOEF*NtoN2O*kgtoGg,IF('Net zero activities &amp; levers'!$C$14="On",'Net zero Activity data'!AP74*UDSOEF*NtoN2O*kgtoGg,"ERROR"))</f>
        <v>0.76864841133885309</v>
      </c>
      <c r="X1144" s="94">
        <f>IF('Net zero activities &amp; levers'!$C$14="Off",'Activity data'!AQ74*UDSOEF*NtoN2O*kgtoGg,IF('Net zero activities &amp; levers'!$C$14="On",'Net zero Activity data'!AQ74*UDSOEF*NtoN2O*kgtoGg,"ERROR"))</f>
        <v>0.7750465067743445</v>
      </c>
      <c r="Y1144" s="94">
        <f>IF('Net zero activities &amp; levers'!$C$14="Off",'Activity data'!AR74*UDSOEF*NtoN2O*kgtoGg,IF('Net zero activities &amp; levers'!$C$14="On",'Net zero Activity data'!AR74*UDSOEF*NtoN2O*kgtoGg,"ERROR"))</f>
        <v>0.78092698212614464</v>
      </c>
      <c r="Z1144" s="94">
        <f>IF('Net zero activities &amp; levers'!$C$14="Off",'Activity data'!AS74*UDSOEF*NtoN2O*kgtoGg,IF('Net zero activities &amp; levers'!$C$14="On",'Net zero Activity data'!AS74*UDSOEF*NtoN2O*kgtoGg,"ERROR"))</f>
        <v>0.78629260688217595</v>
      </c>
      <c r="AA1144" s="94">
        <f>IF('Net zero activities &amp; levers'!$C$14="Off",'Activity data'!AT74*UDSOEF*NtoN2O*kgtoGg,IF('Net zero activities &amp; levers'!$C$14="On",'Net zero Activity data'!AT74*UDSOEF*NtoN2O*kgtoGg,"ERROR"))</f>
        <v>0.79112721213137049</v>
      </c>
      <c r="AB1144" s="94">
        <f>IF('Net zero activities &amp; levers'!$C$14="Off",'Activity data'!AU74*UDSOEF*NtoN2O*kgtoGg,IF('Net zero activities &amp; levers'!$C$14="On",'Net zero Activity data'!AU74*UDSOEF*NtoN2O*kgtoGg,"ERROR"))</f>
        <v>0.79546502462521251</v>
      </c>
      <c r="AC1144" s="94">
        <f>IF('Net zero activities &amp; levers'!$C$14="Off",'Activity data'!AV74*UDSOEF*NtoN2O*kgtoGg,IF('Net zero activities &amp; levers'!$C$14="On",'Net zero Activity data'!AV74*UDSOEF*NtoN2O*kgtoGg,"ERROR"))</f>
        <v>0.79920346730127911</v>
      </c>
      <c r="AD1144" s="94">
        <f>IF('Net zero activities &amp; levers'!$C$14="Off",'Activity data'!AW74*UDSOEF*NtoN2O*kgtoGg,IF('Net zero activities &amp; levers'!$C$14="On",'Net zero Activity data'!AW74*UDSOEF*NtoN2O*kgtoGg,"ERROR"))</f>
        <v>0.80286240775643813</v>
      </c>
      <c r="AE1144" s="94">
        <f>IF('Net zero activities &amp; levers'!$C$14="Off",'Activity data'!AX74*UDSOEF*NtoN2O*kgtoGg,IF('Net zero activities &amp; levers'!$C$14="On",'Net zero Activity data'!AX74*UDSOEF*NtoN2O*kgtoGg,"ERROR"))</f>
        <v>0.80640329928860377</v>
      </c>
      <c r="AF1144" s="94">
        <f>IF('Net zero activities &amp; levers'!$C$14="Off",'Activity data'!AY74*UDSOEF*NtoN2O*kgtoGg,IF('Net zero activities &amp; levers'!$C$14="On",'Net zero Activity data'!AY74*UDSOEF*NtoN2O*kgtoGg,"ERROR"))</f>
        <v>0.8098532477578595</v>
      </c>
      <c r="AG1144" s="94">
        <f>IF('Net zero activities &amp; levers'!$C$14="Off",'Activity data'!AZ74*UDSOEF*NtoN2O*kgtoGg,IF('Net zero activities &amp; levers'!$C$14="On",'Net zero Activity data'!AZ74*UDSOEF*NtoN2O*kgtoGg,"ERROR"))</f>
        <v>0.81318238037137835</v>
      </c>
      <c r="AH1144" s="94">
        <f>IF('Net zero activities &amp; levers'!$C$14="Off",'Activity data'!BA74*UDSOEF*NtoN2O*kgtoGg,IF('Net zero activities &amp; levers'!$C$14="On",'Net zero Activity data'!BA74*UDSOEF*NtoN2O*kgtoGg,"ERROR"))</f>
        <v>0.81629447930656951</v>
      </c>
      <c r="AI1144" s="94">
        <f>IF('Net zero activities &amp; levers'!$C$14="Off",'Activity data'!BB74*UDSOEF*NtoN2O*kgtoGg,IF('Net zero activities &amp; levers'!$C$14="On",'Net zero Activity data'!BB74*UDSOEF*NtoN2O*kgtoGg,"ERROR"))</f>
        <v>0.81930620567309298</v>
      </c>
      <c r="AJ1144" s="94">
        <f>IF('Net zero activities &amp; levers'!$C$14="Off",'Activity data'!BC74*UDSOEF*NtoN2O*kgtoGg,IF('Net zero activities &amp; levers'!$C$14="On",'Net zero Activity data'!BC74*UDSOEF*NtoN2O*kgtoGg,"ERROR"))</f>
        <v>0.82223571854646449</v>
      </c>
      <c r="AK1144" s="94">
        <f>IF('Net zero activities &amp; levers'!$C$14="Off",'Activity data'!BD74*UDSOEF*NtoN2O*kgtoGg,IF('Net zero activities &amp; levers'!$C$14="On",'Net zero Activity data'!BD74*UDSOEF*NtoN2O*kgtoGg,"ERROR"))</f>
        <v>0.82505177715035061</v>
      </c>
      <c r="AL1144" s="94">
        <f>IF('Net zero activities &amp; levers'!$C$14="Off",'Activity data'!BE74*UDSOEF*NtoN2O*kgtoGg,IF('Net zero activities &amp; levers'!$C$14="On",'Net zero Activity data'!BE74*UDSOEF*NtoN2O*kgtoGg,"ERROR"))</f>
        <v>0.82777698580452974</v>
      </c>
      <c r="AM1144" s="94">
        <f>IF('Net zero activities &amp; levers'!$C$14="Off",'Activity data'!BF74*UDSOEF*NtoN2O*kgtoGg,IF('Net zero activities &amp; levers'!$C$14="On",'Net zero Activity data'!BF74*UDSOEF*NtoN2O*kgtoGg,"ERROR"))</f>
        <v>0.83037222492712148</v>
      </c>
      <c r="AN1144" s="94">
        <f>IF('Net zero activities &amp; levers'!$C$14="Off",'Activity data'!BG74*UDSOEF*NtoN2O*kgtoGg,IF('Net zero activities &amp; levers'!$C$14="On",'Net zero Activity data'!BG74*UDSOEF*NtoN2O*kgtoGg,"ERROR"))</f>
        <v>0.83289893494488298</v>
      </c>
      <c r="AO1144" s="94">
        <f>IF('Net zero activities &amp; levers'!$C$14="Off",'Activity data'!BH74*UDSOEF*NtoN2O*kgtoGg,IF('Net zero activities &amp; levers'!$C$14="On",'Net zero Activity data'!BH74*UDSOEF*NtoN2O*kgtoGg,"ERROR"))</f>
        <v>0.83531396208185438</v>
      </c>
      <c r="AP1144" s="94">
        <f>IF('Net zero activities &amp; levers'!$C$14="Off",'Activity data'!BI74*UDSOEF*NtoN2O*kgtoGg,IF('Net zero activities &amp; levers'!$C$14="On",'Net zero Activity data'!BI74*UDSOEF*NtoN2O*kgtoGg,"ERROR"))</f>
        <v>0.8376182849053887</v>
      </c>
      <c r="AQ1144" s="94">
        <f>IF('Net zero activities &amp; levers'!$C$14="Off",'Activity data'!BJ74*UDSOEF*NtoN2O*kgtoGg,IF('Net zero activities &amp; levers'!$C$14="On",'Net zero Activity data'!BJ74*UDSOEF*NtoN2O*kgtoGg,"ERROR"))</f>
        <v>0.83980965044052169</v>
      </c>
      <c r="AR1144" s="94">
        <f>IF('Net zero activities &amp; levers'!$C$14="Off",'Activity data'!BK74*UDSOEF*NtoN2O*kgtoGg,IF('Net zero activities &amp; levers'!$C$14="On",'Net zero Activity data'!BK74*UDSOEF*NtoN2O*kgtoGg,"ERROR"))</f>
        <v>0.84188749994728107</v>
      </c>
      <c r="AS1144" s="94">
        <f>IF('Net zero activities &amp; levers'!$C$14="Off",'Activity data'!BL74*UDSOEF*NtoN2O*kgtoGg,IF('Net zero activities &amp; levers'!$C$14="On",'Net zero Activity data'!BL74*UDSOEF*NtoN2O*kgtoGg,"ERROR"))</f>
        <v>0.84388133316340397</v>
      </c>
      <c r="AT1144" s="94">
        <f>IF('Net zero activities &amp; levers'!$C$14="Off",'Activity data'!BM74*UDSOEF*NtoN2O*kgtoGg,IF('Net zero activities &amp; levers'!$C$14="On",'Net zero Activity data'!BM74*UDSOEF*NtoN2O*kgtoGg,"ERROR"))</f>
        <v>0.8456045154607611</v>
      </c>
      <c r="AU1144" s="94">
        <f>IF('Net zero activities &amp; levers'!$C$14="Off",'Activity data'!BN74*UDSOEF*NtoN2O*kgtoGg,IF('Net zero activities &amp; levers'!$C$14="On",'Net zero Activity data'!BN74*UDSOEF*NtoN2O*kgtoGg,"ERROR"))</f>
        <v>0.84718491533982065</v>
      </c>
      <c r="AV1144" s="94">
        <f>IF('Net zero activities &amp; levers'!$C$14="Off",'Activity data'!BO74*UDSOEF*NtoN2O*kgtoGg,IF('Net zero activities &amp; levers'!$C$14="On",'Net zero Activity data'!BO74*UDSOEF*NtoN2O*kgtoGg,"ERROR"))</f>
        <v>0.84864689750983635</v>
      </c>
      <c r="AW1144" s="94">
        <f>IF('Net zero activities &amp; levers'!$C$14="Off",'Activity data'!BP74*UDSOEF*NtoN2O*kgtoGg,IF('Net zero activities &amp; levers'!$C$14="On",'Net zero Activity data'!BP74*UDSOEF*NtoN2O*kgtoGg,"ERROR"))</f>
        <v>0.84997806395391917</v>
      </c>
      <c r="AY1144" s="79"/>
    </row>
    <row r="1145" spans="1:51" x14ac:dyDescent="0.25">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1.2123460769338652</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1.2337257361205181</v>
      </c>
      <c r="T1145" s="94">
        <f>IF('Net zero activities &amp; levers'!$C$14="Off",'Activity data'!AM75*UDSOEF*NtoN2O*kgtoGg,IF('Net zero activities &amp; levers'!$C$14="On",'Net zero Activity data'!AM75*UDSOEF*NtoN2O*kgtoGg,"ERROR"))</f>
        <v>1.242513516980646</v>
      </c>
      <c r="U1145" s="94">
        <f>IF('Net zero activities &amp; levers'!$C$14="Off",'Activity data'!AN75*UDSOEF*NtoN2O*kgtoGg,IF('Net zero activities &amp; levers'!$C$14="On",'Net zero Activity data'!AN75*UDSOEF*NtoN2O*kgtoGg,"ERROR"))</f>
        <v>1.2520295191647515</v>
      </c>
      <c r="V1145" s="94">
        <f>IF('Net zero activities &amp; levers'!$C$14="Off",'Activity data'!AO75*UDSOEF*NtoN2O*kgtoGg,IF('Net zero activities &amp; levers'!$C$14="On",'Net zero Activity data'!AO75*UDSOEF*NtoN2O*kgtoGg,"ERROR"))</f>
        <v>1.2618595302262827</v>
      </c>
      <c r="W1145" s="94">
        <f>IF('Net zero activities &amp; levers'!$C$14="Off",'Activity data'!AP75*UDSOEF*NtoN2O*kgtoGg,IF('Net zero activities &amp; levers'!$C$14="On",'Net zero Activity data'!AP75*UDSOEF*NtoN2O*kgtoGg,"ERROR"))</f>
        <v>1.2720975074999226</v>
      </c>
      <c r="X1145" s="94">
        <f>IF('Net zero activities &amp; levers'!$C$14="Off",'Activity data'!AQ75*UDSOEF*NtoN2O*kgtoGg,IF('Net zero activities &amp; levers'!$C$14="On",'Net zero Activity data'!AQ75*UDSOEF*NtoN2O*kgtoGg,"ERROR"))</f>
        <v>1.2826862254835565</v>
      </c>
      <c r="Y1145" s="94">
        <f>IF('Net zero activities &amp; levers'!$C$14="Off",'Activity data'!AR75*UDSOEF*NtoN2O*kgtoGg,IF('Net zero activities &amp; levers'!$C$14="On",'Net zero Activity data'!AR75*UDSOEF*NtoN2O*kgtoGg,"ERROR"))</f>
        <v>1.2924182927429033</v>
      </c>
      <c r="Z1145" s="94">
        <f>IF('Net zero activities &amp; levers'!$C$14="Off",'Activity data'!AS75*UDSOEF*NtoN2O*kgtoGg,IF('Net zero activities &amp; levers'!$C$14="On",'Net zero Activity data'!AS75*UDSOEF*NtoN2O*kgtoGg,"ERROR"))</f>
        <v>1.3012982927242187</v>
      </c>
      <c r="AA1145" s="94">
        <f>IF('Net zero activities &amp; levers'!$C$14="Off",'Activity data'!AT75*UDSOEF*NtoN2O*kgtoGg,IF('Net zero activities &amp; levers'!$C$14="On",'Net zero Activity data'!AT75*UDSOEF*NtoN2O*kgtoGg,"ERROR"))</f>
        <v>1.309299466208119</v>
      </c>
      <c r="AB1145" s="94">
        <f>IF('Net zero activities &amp; levers'!$C$14="Off",'Activity data'!AU75*UDSOEF*NtoN2O*kgtoGg,IF('Net zero activities &amp; levers'!$C$14="On",'Net zero Activity data'!AU75*UDSOEF*NtoN2O*kgtoGg,"ERROR"))</f>
        <v>1.3164784577730748</v>
      </c>
      <c r="AC1145" s="94">
        <f>IF('Net zero activities &amp; levers'!$C$14="Off",'Activity data'!AV75*UDSOEF*NtoN2O*kgtoGg,IF('Net zero activities &amp; levers'!$C$14="On",'Net zero Activity data'!AV75*UDSOEF*NtoN2O*kgtoGg,"ERROR"))</f>
        <v>1.3226655044643858</v>
      </c>
      <c r="AD1145" s="94">
        <f>IF('Net zero activities &amp; levers'!$C$14="Off",'Activity data'!AW75*UDSOEF*NtoN2O*kgtoGg,IF('Net zero activities &amp; levers'!$C$14="On",'Net zero Activity data'!AW75*UDSOEF*NtoN2O*kgtoGg,"ERROR"))</f>
        <v>1.3287209765949934</v>
      </c>
      <c r="AE1145" s="94">
        <f>IF('Net zero activities &amp; levers'!$C$14="Off",'Activity data'!AX75*UDSOEF*NtoN2O*kgtoGg,IF('Net zero activities &amp; levers'!$C$14="On",'Net zero Activity data'!AX75*UDSOEF*NtoN2O*kgtoGg,"ERROR"))</f>
        <v>1.3345810801559308</v>
      </c>
      <c r="AF1145" s="94">
        <f>IF('Net zero activities &amp; levers'!$C$14="Off",'Activity data'!AY75*UDSOEF*NtoN2O*kgtoGg,IF('Net zero activities &amp; levers'!$C$14="On",'Net zero Activity data'!AY75*UDSOEF*NtoN2O*kgtoGg,"ERROR"))</f>
        <v>1.3402906747950443</v>
      </c>
      <c r="AG1145" s="94">
        <f>IF('Net zero activities &amp; levers'!$C$14="Off",'Activity data'!AZ75*UDSOEF*NtoN2O*kgtoGg,IF('Net zero activities &amp; levers'!$C$14="On",'Net zero Activity data'!AZ75*UDSOEF*NtoN2O*kgtoGg,"ERROR"))</f>
        <v>1.3458003216470007</v>
      </c>
      <c r="AH1145" s="94">
        <f>IF('Net zero activities &amp; levers'!$C$14="Off",'Activity data'!BA75*UDSOEF*NtoN2O*kgtoGg,IF('Net zero activities &amp; levers'!$C$14="On",'Net zero Activity data'!BA75*UDSOEF*NtoN2O*kgtoGg,"ERROR"))</f>
        <v>1.3509507821698477</v>
      </c>
      <c r="AI1145" s="94">
        <f>IF('Net zero activities &amp; levers'!$C$14="Off",'Activity data'!BB75*UDSOEF*NtoN2O*kgtoGg,IF('Net zero activities &amp; levers'!$C$14="On",'Net zero Activity data'!BB75*UDSOEF*NtoN2O*kgtoGg,"ERROR"))</f>
        <v>1.3559351281303795</v>
      </c>
      <c r="AJ1145" s="94">
        <f>IF('Net zero activities &amp; levers'!$C$14="Off",'Activity data'!BC75*UDSOEF*NtoN2O*kgtoGg,IF('Net zero activities &amp; levers'!$C$14="On",'Net zero Activity data'!BC75*UDSOEF*NtoN2O*kgtoGg,"ERROR"))</f>
        <v>1.3607834124297173</v>
      </c>
      <c r="AK1145" s="94">
        <f>IF('Net zero activities &amp; levers'!$C$14="Off",'Activity data'!BD75*UDSOEF*NtoN2O*kgtoGg,IF('Net zero activities &amp; levers'!$C$14="On",'Net zero Activity data'!BD75*UDSOEF*NtoN2O*kgtoGg,"ERROR"))</f>
        <v>1.3654439322176097</v>
      </c>
      <c r="AL1145" s="94">
        <f>IF('Net zero activities &amp; levers'!$C$14="Off",'Activity data'!BE75*UDSOEF*NtoN2O*kgtoGg,IF('Net zero activities &amp; levers'!$C$14="On",'Net zero Activity data'!BE75*UDSOEF*NtoN2O*kgtoGg,"ERROR"))</f>
        <v>1.3699540971841391</v>
      </c>
      <c r="AM1145" s="94">
        <f>IF('Net zero activities &amp; levers'!$C$14="Off",'Activity data'!BF75*UDSOEF*NtoN2O*kgtoGg,IF('Net zero activities &amp; levers'!$C$14="On",'Net zero Activity data'!BF75*UDSOEF*NtoN2O*kgtoGg,"ERROR"))</f>
        <v>1.3742491652159128</v>
      </c>
      <c r="AN1145" s="94">
        <f>IF('Net zero activities &amp; levers'!$C$14="Off",'Activity data'!BG75*UDSOEF*NtoN2O*kgtoGg,IF('Net zero activities &amp; levers'!$C$14="On",'Net zero Activity data'!BG75*UDSOEF*NtoN2O*kgtoGg,"ERROR"))</f>
        <v>1.3784308189711982</v>
      </c>
      <c r="AO1145" s="94">
        <f>IF('Net zero activities &amp; levers'!$C$14="Off",'Activity data'!BH75*UDSOEF*NtoN2O*kgtoGg,IF('Net zero activities &amp; levers'!$C$14="On",'Net zero Activity data'!BH75*UDSOEF*NtoN2O*kgtoGg,"ERROR"))</f>
        <v>1.3824276398273487</v>
      </c>
      <c r="AP1145" s="94">
        <f>IF('Net zero activities &amp; levers'!$C$14="Off",'Activity data'!BI75*UDSOEF*NtoN2O*kgtoGg,IF('Net zero activities &amp; levers'!$C$14="On",'Net zero Activity data'!BI75*UDSOEF*NtoN2O*kgtoGg,"ERROR"))</f>
        <v>1.386241247293456</v>
      </c>
      <c r="AQ1145" s="94">
        <f>IF('Net zero activities &amp; levers'!$C$14="Off",'Activity data'!BJ75*UDSOEF*NtoN2O*kgtoGg,IF('Net zero activities &amp; levers'!$C$14="On",'Net zero Activity data'!BJ75*UDSOEF*NtoN2O*kgtoGg,"ERROR"))</f>
        <v>1.3898679127417177</v>
      </c>
      <c r="AR1145" s="94">
        <f>IF('Net zero activities &amp; levers'!$C$14="Off",'Activity data'!BK75*UDSOEF*NtoN2O*kgtoGg,IF('Net zero activities &amp; levers'!$C$14="On",'Net zero Activity data'!BK75*UDSOEF*NtoN2O*kgtoGg,"ERROR"))</f>
        <v>1.3933067114688293</v>
      </c>
      <c r="AS1145" s="94">
        <f>IF('Net zero activities &amp; levers'!$C$14="Off",'Activity data'!BL75*UDSOEF*NtoN2O*kgtoGg,IF('Net zero activities &amp; levers'!$C$14="On",'Net zero Activity data'!BL75*UDSOEF*NtoN2O*kgtoGg,"ERROR"))</f>
        <v>1.3966064649415295</v>
      </c>
      <c r="AT1145" s="94">
        <f>IF('Net zero activities &amp; levers'!$C$14="Off",'Activity data'!BM75*UDSOEF*NtoN2O*kgtoGg,IF('Net zero activities &amp; levers'!$C$14="On",'Net zero Activity data'!BM75*UDSOEF*NtoN2O*kgtoGg,"ERROR"))</f>
        <v>1.3994582966413016</v>
      </c>
      <c r="AU1145" s="94">
        <f>IF('Net zero activities &amp; levers'!$C$14="Off",'Activity data'!BN75*UDSOEF*NtoN2O*kgtoGg,IF('Net zero activities &amp; levers'!$C$14="On",'Net zero Activity data'!BN75*UDSOEF*NtoN2O*kgtoGg,"ERROR"))</f>
        <v>1.4020738263390773</v>
      </c>
      <c r="AV1145" s="94">
        <f>IF('Net zero activities &amp; levers'!$C$14="Off",'Activity data'!BO75*UDSOEF*NtoN2O*kgtoGg,IF('Net zero activities &amp; levers'!$C$14="On",'Net zero Activity data'!BO75*UDSOEF*NtoN2O*kgtoGg,"ERROR"))</f>
        <v>1.4044933771337595</v>
      </c>
      <c r="AW1145" s="94">
        <f>IF('Net zero activities &amp; levers'!$C$14="Off",'Activity data'!BP75*UDSOEF*NtoN2O*kgtoGg,IF('Net zero activities &amp; levers'!$C$14="On",'Net zero Activity data'!BP75*UDSOEF*NtoN2O*kgtoGg,"ERROR"))</f>
        <v>1.4066964305592335</v>
      </c>
      <c r="AY1145" s="79"/>
    </row>
    <row r="1146" spans="1:51" x14ac:dyDescent="0.25">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0.19132863754616408</v>
      </c>
      <c r="S1146" s="94">
        <f>IF('Net zero activities &amp; levers'!$C$14="Off",'Activity data'!AL76*UDSOEF*NtoN2O*kgtoGg,IF('Net zero activities &amp; levers'!$C$14="On",'Net zero Activity data'!AL76*UDSOEF*NtoN2O*kgtoGg,"ERROR"))</f>
        <v>0.18136841330015693</v>
      </c>
      <c r="T1146" s="94">
        <f>IF('Net zero activities &amp; levers'!$C$14="Off",'Activity data'!AM76*UDSOEF*NtoN2O*kgtoGg,IF('Net zero activities &amp; levers'!$C$14="On",'Net zero Activity data'!AM76*UDSOEF*NtoN2O*kgtoGg,"ERROR"))</f>
        <v>0.18345822458376965</v>
      </c>
      <c r="U1146" s="94">
        <f>IF('Net zero activities &amp; levers'!$C$14="Off",'Activity data'!AN76*UDSOEF*NtoN2O*kgtoGg,IF('Net zero activities &amp; levers'!$C$14="On",'Net zero Activity data'!AN76*UDSOEF*NtoN2O*kgtoGg,"ERROR"))</f>
        <v>0.18464582261190818</v>
      </c>
      <c r="V1146" s="94">
        <f>IF('Net zero activities &amp; levers'!$C$14="Off",'Activity data'!AO76*UDSOEF*NtoN2O*kgtoGg,IF('Net zero activities &amp; levers'!$C$14="On",'Net zero Activity data'!AO76*UDSOEF*NtoN2O*kgtoGg,"ERROR"))</f>
        <v>0.18553058306687564</v>
      </c>
      <c r="W1146" s="94">
        <f>IF('Net zero activities &amp; levers'!$C$14="Off",'Activity data'!AP76*UDSOEF*NtoN2O*kgtoGg,IF('Net zero activities &amp; levers'!$C$14="On",'Net zero Activity data'!AP76*UDSOEF*NtoN2O*kgtoGg,"ERROR"))</f>
        <v>0.18656058912898402</v>
      </c>
      <c r="X1146" s="94">
        <f>IF('Net zero activities &amp; levers'!$C$14="Off",'Activity data'!AQ76*UDSOEF*NtoN2O*kgtoGg,IF('Net zero activities &amp; levers'!$C$14="On",'Net zero Activity data'!AQ76*UDSOEF*NtoN2O*kgtoGg,"ERROR"))</f>
        <v>0.18736899038763516</v>
      </c>
      <c r="Y1146" s="94">
        <f>IF('Net zero activities &amp; levers'!$C$14="Off",'Activity data'!AR76*UDSOEF*NtoN2O*kgtoGg,IF('Net zero activities &amp; levers'!$C$14="On",'Net zero Activity data'!AR76*UDSOEF*NtoN2O*kgtoGg,"ERROR"))</f>
        <v>0.18787705034162167</v>
      </c>
      <c r="Z1146" s="94">
        <f>IF('Net zero activities &amp; levers'!$C$14="Off",'Activity data'!AS76*UDSOEF*NtoN2O*kgtoGg,IF('Net zero activities &amp; levers'!$C$14="On",'Net zero Activity data'!AS76*UDSOEF*NtoN2O*kgtoGg,"ERROR"))</f>
        <v>0.18844120674526471</v>
      </c>
      <c r="AA1146" s="94">
        <f>IF('Net zero activities &amp; levers'!$C$14="Off",'Activity data'!AT76*UDSOEF*NtoN2O*kgtoGg,IF('Net zero activities &amp; levers'!$C$14="On",'Net zero Activity data'!AT76*UDSOEF*NtoN2O*kgtoGg,"ERROR"))</f>
        <v>0.18913276545613814</v>
      </c>
      <c r="AB1146" s="94">
        <f>IF('Net zero activities &amp; levers'!$C$14="Off",'Activity data'!AU76*UDSOEF*NtoN2O*kgtoGg,IF('Net zero activities &amp; levers'!$C$14="On",'Net zero Activity data'!AU76*UDSOEF*NtoN2O*kgtoGg,"ERROR"))</f>
        <v>0.19066730863621939</v>
      </c>
      <c r="AC1146" s="94">
        <f>IF('Net zero activities &amp; levers'!$C$14="Off",'Activity data'!AV76*UDSOEF*NtoN2O*kgtoGg,IF('Net zero activities &amp; levers'!$C$14="On",'Net zero Activity data'!AV76*UDSOEF*NtoN2O*kgtoGg,"ERROR"))</f>
        <v>0.19191847520331407</v>
      </c>
      <c r="AD1146" s="94">
        <f>IF('Net zero activities &amp; levers'!$C$14="Off",'Activity data'!AW76*UDSOEF*NtoN2O*kgtoGg,IF('Net zero activities &amp; levers'!$C$14="On",'Net zero Activity data'!AW76*UDSOEF*NtoN2O*kgtoGg,"ERROR"))</f>
        <v>0.1936999437199188</v>
      </c>
      <c r="AE1146" s="94">
        <f>IF('Net zero activities &amp; levers'!$C$14="Off",'Activity data'!AX76*UDSOEF*NtoN2O*kgtoGg,IF('Net zero activities &amp; levers'!$C$14="On",'Net zero Activity data'!AX76*UDSOEF*NtoN2O*kgtoGg,"ERROR"))</f>
        <v>0.19561452503107124</v>
      </c>
      <c r="AF1146" s="94">
        <f>IF('Net zero activities &amp; levers'!$C$14="Off",'Activity data'!AY76*UDSOEF*NtoN2O*kgtoGg,IF('Net zero activities &amp; levers'!$C$14="On",'Net zero Activity data'!AY76*UDSOEF*NtoN2O*kgtoGg,"ERROR"))</f>
        <v>0.19812151082898782</v>
      </c>
      <c r="AG1146" s="94">
        <f>IF('Net zero activities &amp; levers'!$C$14="Off",'Activity data'!AZ76*UDSOEF*NtoN2O*kgtoGg,IF('Net zero activities &amp; levers'!$C$14="On",'Net zero Activity data'!AZ76*UDSOEF*NtoN2O*kgtoGg,"ERROR"))</f>
        <v>0.20092735069982415</v>
      </c>
      <c r="AH1146" s="94">
        <f>IF('Net zero activities &amp; levers'!$C$14="Off",'Activity data'!BA76*UDSOEF*NtoN2O*kgtoGg,IF('Net zero activities &amp; levers'!$C$14="On",'Net zero Activity data'!BA76*UDSOEF*NtoN2O*kgtoGg,"ERROR"))</f>
        <v>0.20287934904470517</v>
      </c>
      <c r="AI1146" s="94">
        <f>IF('Net zero activities &amp; levers'!$C$14="Off",'Activity data'!BB76*UDSOEF*NtoN2O*kgtoGg,IF('Net zero activities &amp; levers'!$C$14="On",'Net zero Activity data'!BB76*UDSOEF*NtoN2O*kgtoGg,"ERROR"))</f>
        <v>0.20483693172592837</v>
      </c>
      <c r="AJ1146" s="94">
        <f>IF('Net zero activities &amp; levers'!$C$14="Off",'Activity data'!BC76*UDSOEF*NtoN2O*kgtoGg,IF('Net zero activities &amp; levers'!$C$14="On",'Net zero Activity data'!BC76*UDSOEF*NtoN2O*kgtoGg,"ERROR"))</f>
        <v>0.207109924607427</v>
      </c>
      <c r="AK1146" s="94">
        <f>IF('Net zero activities &amp; levers'!$C$14="Off",'Activity data'!BD76*UDSOEF*NtoN2O*kgtoGg,IF('Net zero activities &amp; levers'!$C$14="On",'Net zero Activity data'!BD76*UDSOEF*NtoN2O*kgtoGg,"ERROR"))</f>
        <v>0.2093674114464209</v>
      </c>
      <c r="AL1146" s="94">
        <f>IF('Net zero activities &amp; levers'!$C$14="Off",'Activity data'!BE76*UDSOEF*NtoN2O*kgtoGg,IF('Net zero activities &amp; levers'!$C$14="On",'Net zero Activity data'!BE76*UDSOEF*NtoN2O*kgtoGg,"ERROR"))</f>
        <v>0.21196684066273433</v>
      </c>
      <c r="AM1146" s="94">
        <f>IF('Net zero activities &amp; levers'!$C$14="Off",'Activity data'!BF76*UDSOEF*NtoN2O*kgtoGg,IF('Net zero activities &amp; levers'!$C$14="On",'Net zero Activity data'!BF76*UDSOEF*NtoN2O*kgtoGg,"ERROR"))</f>
        <v>0.2144720020278022</v>
      </c>
      <c r="AN1146" s="94">
        <f>IF('Net zero activities &amp; levers'!$C$14="Off",'Activity data'!BG76*UDSOEF*NtoN2O*kgtoGg,IF('Net zero activities &amp; levers'!$C$14="On",'Net zero Activity data'!BG76*UDSOEF*NtoN2O*kgtoGg,"ERROR"))</f>
        <v>0.21751781242665882</v>
      </c>
      <c r="AO1146" s="94">
        <f>IF('Net zero activities &amp; levers'!$C$14="Off",'Activity data'!BH76*UDSOEF*NtoN2O*kgtoGg,IF('Net zero activities &amp; levers'!$C$14="On",'Net zero Activity data'!BH76*UDSOEF*NtoN2O*kgtoGg,"ERROR"))</f>
        <v>0.22060992064537502</v>
      </c>
      <c r="AP1146" s="94">
        <f>IF('Net zero activities &amp; levers'!$C$14="Off",'Activity data'!BI76*UDSOEF*NtoN2O*kgtoGg,IF('Net zero activities &amp; levers'!$C$14="On",'Net zero Activity data'!BI76*UDSOEF*NtoN2O*kgtoGg,"ERROR"))</f>
        <v>0.22381417685972468</v>
      </c>
      <c r="AQ1146" s="94">
        <f>IF('Net zero activities &amp; levers'!$C$14="Off",'Activity data'!BJ76*UDSOEF*NtoN2O*kgtoGg,IF('Net zero activities &amp; levers'!$C$14="On",'Net zero Activity data'!BJ76*UDSOEF*NtoN2O*kgtoGg,"ERROR"))</f>
        <v>0.22715248328616933</v>
      </c>
      <c r="AR1146" s="94">
        <f>IF('Net zero activities &amp; levers'!$C$14="Off",'Activity data'!BK76*UDSOEF*NtoN2O*kgtoGg,IF('Net zero activities &amp; levers'!$C$14="On",'Net zero Activity data'!BK76*UDSOEF*NtoN2O*kgtoGg,"ERROR"))</f>
        <v>0.2306654354072965</v>
      </c>
      <c r="AS1146" s="94">
        <f>IF('Net zero activities &amp; levers'!$C$14="Off",'Activity data'!BL76*UDSOEF*NtoN2O*kgtoGg,IF('Net zero activities &amp; levers'!$C$14="On",'Net zero Activity data'!BL76*UDSOEF*NtoN2O*kgtoGg,"ERROR"))</f>
        <v>0.2345518997989349</v>
      </c>
      <c r="AT1146" s="94">
        <f>IF('Net zero activities &amp; levers'!$C$14="Off",'Activity data'!BM76*UDSOEF*NtoN2O*kgtoGg,IF('Net zero activities &amp; levers'!$C$14="On",'Net zero Activity data'!BM76*UDSOEF*NtoN2O*kgtoGg,"ERROR"))</f>
        <v>0.2365130439142242</v>
      </c>
      <c r="AU1146" s="94">
        <f>IF('Net zero activities &amp; levers'!$C$14="Off",'Activity data'!BN76*UDSOEF*NtoN2O*kgtoGg,IF('Net zero activities &amp; levers'!$C$14="On",'Net zero Activity data'!BN76*UDSOEF*NtoN2O*kgtoGg,"ERROR"))</f>
        <v>0.23819857107692927</v>
      </c>
      <c r="AV1146" s="94">
        <f>IF('Net zero activities &amp; levers'!$C$14="Off",'Activity data'!BO76*UDSOEF*NtoN2O*kgtoGg,IF('Net zero activities &amp; levers'!$C$14="On",'Net zero Activity data'!BO76*UDSOEF*NtoN2O*kgtoGg,"ERROR"))</f>
        <v>0.23995132104736874</v>
      </c>
      <c r="AW1146" s="94">
        <f>IF('Net zero activities &amp; levers'!$C$14="Off",'Activity data'!BP76*UDSOEF*NtoN2O*kgtoGg,IF('Net zero activities &amp; levers'!$C$14="On",'Net zero Activity data'!BP76*UDSOEF*NtoN2O*kgtoGg,"ERROR"))</f>
        <v>0.24165141191983225</v>
      </c>
      <c r="AY1146" s="79"/>
    </row>
    <row r="1147" spans="1:51" x14ac:dyDescent="0.25">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5">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5">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5">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5">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5">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5">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5">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5">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5">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5">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5">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5">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5">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5">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5">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5">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5">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0.66038726306154449</v>
      </c>
      <c r="U1164" s="94">
        <f>IF('Net zero activities &amp; levers'!$C$14="Off",'Activity data'!AN47*ttokg*FracGASF*MSVolatEF*NtoN2O*kgtoGg,IF('Net zero activities &amp; levers'!$C$14="On",'Net zero Activity data'!AN47*ttokg*FracGASF*MSVolatEF*NtoN2O*kgtoGg,"ERROR"))</f>
        <v>0.66020002997082528</v>
      </c>
      <c r="V1164" s="94">
        <f>IF('Net zero activities &amp; levers'!$C$14="Off",'Activity data'!AO47*ttokg*FracGASF*MSVolatEF*NtoN2O*kgtoGg,IF('Net zero activities &amp; levers'!$C$14="On",'Net zero Activity data'!AO47*ttokg*FracGASF*MSVolatEF*NtoN2O*kgtoGg,"ERROR"))</f>
        <v>0.66005457366448894</v>
      </c>
      <c r="W1164" s="94">
        <f>IF('Net zero activities &amp; levers'!$C$14="Off",'Activity data'!AP47*ttokg*FracGASF*MSVolatEF*NtoN2O*kgtoGg,IF('Net zero activities &amp; levers'!$C$14="On",'Net zero Activity data'!AP47*ttokg*FracGASF*MSVolatEF*NtoN2O*kgtoGg,"ERROR"))</f>
        <v>0.65992350562914992</v>
      </c>
      <c r="X1164" s="94">
        <f>IF('Net zero activities &amp; levers'!$C$14="Off",'Activity data'!AQ47*ttokg*FracGASF*MSVolatEF*NtoN2O*kgtoGg,IF('Net zero activities &amp; levers'!$C$14="On",'Net zero Activity data'!AQ47*ttokg*FracGASF*MSVolatEF*NtoN2O*kgtoGg,"ERROR"))</f>
        <v>0.65978486389847713</v>
      </c>
      <c r="Y1164" s="94">
        <f>IF('Net zero activities &amp; levers'!$C$14="Off",'Activity data'!AR47*ttokg*FracGASF*MSVolatEF*NtoN2O*kgtoGg,IF('Net zero activities &amp; levers'!$C$14="On",'Net zero Activity data'!AR47*ttokg*FracGASF*MSVolatEF*NtoN2O*kgtoGg,"ERROR"))</f>
        <v>0.65965639810393306</v>
      </c>
      <c r="Z1164" s="94">
        <f>IF('Net zero activities &amp; levers'!$C$14="Off",'Activity data'!AS47*ttokg*FracGASF*MSVolatEF*NtoN2O*kgtoGg,IF('Net zero activities &amp; levers'!$C$14="On",'Net zero Activity data'!AS47*ttokg*FracGASF*MSVolatEF*NtoN2O*kgtoGg,"ERROR"))</f>
        <v>0.65954708141501051</v>
      </c>
      <c r="AA1164" s="94">
        <f>IF('Net zero activities &amp; levers'!$C$14="Off",'Activity data'!AT47*ttokg*FracGASF*MSVolatEF*NtoN2O*kgtoGg,IF('Net zero activities &amp; levers'!$C$14="On",'Net zero Activity data'!AT47*ttokg*FracGASF*MSVolatEF*NtoN2O*kgtoGg,"ERROR"))</f>
        <v>0.65943979304985567</v>
      </c>
      <c r="AB1164" s="94">
        <f>IF('Net zero activities &amp; levers'!$C$14="Off",'Activity data'!AU47*ttokg*FracGASF*MSVolatEF*NtoN2O*kgtoGg,IF('Net zero activities &amp; levers'!$C$14="On",'Net zero Activity data'!AU47*ttokg*FracGASF*MSVolatEF*NtoN2O*kgtoGg,"ERROR"))</f>
        <v>0.65933117474876313</v>
      </c>
      <c r="AC1164" s="94">
        <f>IF('Net zero activities &amp; levers'!$C$14="Off",'Activity data'!AV47*ttokg*FracGASF*MSVolatEF*NtoN2O*kgtoGg,IF('Net zero activities &amp; levers'!$C$14="On",'Net zero Activity data'!AV47*ttokg*FracGASF*MSVolatEF*NtoN2O*kgtoGg,"ERROR"))</f>
        <v>0.65918690289756232</v>
      </c>
      <c r="AD1164" s="94">
        <f>IF('Net zero activities &amp; levers'!$C$14="Off",'Activity data'!AW47*ttokg*FracGASF*MSVolatEF*NtoN2O*kgtoGg,IF('Net zero activities &amp; levers'!$C$14="On",'Net zero Activity data'!AW47*ttokg*FracGASF*MSVolatEF*NtoN2O*kgtoGg,"ERROR"))</f>
        <v>0.65906148508337081</v>
      </c>
      <c r="AE1164" s="94">
        <f>IF('Net zero activities &amp; levers'!$C$14="Off",'Activity data'!AX47*ttokg*FracGASF*MSVolatEF*NtoN2O*kgtoGg,IF('Net zero activities &amp; levers'!$C$14="On",'Net zero Activity data'!AX47*ttokg*FracGASF*MSVolatEF*NtoN2O*kgtoGg,"ERROR"))</f>
        <v>0.65891273982698484</v>
      </c>
      <c r="AF1164" s="94">
        <f>IF('Net zero activities &amp; levers'!$C$14="Off",'Activity data'!AY47*ttokg*FracGASF*MSVolatEF*NtoN2O*kgtoGg,IF('Net zero activities &amp; levers'!$C$14="On",'Net zero Activity data'!AY47*ttokg*FracGASF*MSVolatEF*NtoN2O*kgtoGg,"ERROR"))</f>
        <v>0.65875995086839834</v>
      </c>
      <c r="AG1164" s="94">
        <f>IF('Net zero activities &amp; levers'!$C$14="Off",'Activity data'!AZ47*ttokg*FracGASF*MSVolatEF*NtoN2O*kgtoGg,IF('Net zero activities &amp; levers'!$C$14="On",'Net zero Activity data'!AZ47*ttokg*FracGASF*MSVolatEF*NtoN2O*kgtoGg,"ERROR"))</f>
        <v>0.65858199666465378</v>
      </c>
      <c r="AH1164" s="94">
        <f>IF('Net zero activities &amp; levers'!$C$14="Off",'Activity data'!BA47*ttokg*FracGASF*MSVolatEF*NtoN2O*kgtoGg,IF('Net zero activities &amp; levers'!$C$14="On",'Net zero Activity data'!BA47*ttokg*FracGASF*MSVolatEF*NtoN2O*kgtoGg,"ERROR"))</f>
        <v>0.65839334830622387</v>
      </c>
      <c r="AI1164" s="94">
        <f>IF('Net zero activities &amp; levers'!$C$14="Off",'Activity data'!BB47*ttokg*FracGASF*MSVolatEF*NtoN2O*kgtoGg,IF('Net zero activities &amp; levers'!$C$14="On",'Net zero Activity data'!BB47*ttokg*FracGASF*MSVolatEF*NtoN2O*kgtoGg,"ERROR"))</f>
        <v>0.65824663418886864</v>
      </c>
      <c r="AJ1164" s="94">
        <f>IF('Net zero activities &amp; levers'!$C$14="Off",'Activity data'!BC47*ttokg*FracGASF*MSVolatEF*NtoN2O*kgtoGg,IF('Net zero activities &amp; levers'!$C$14="On",'Net zero Activity data'!BC47*ttokg*FracGASF*MSVolatEF*NtoN2O*kgtoGg,"ERROR"))</f>
        <v>0.65810171831654196</v>
      </c>
      <c r="AK1164" s="94">
        <f>IF('Net zero activities &amp; levers'!$C$14="Off",'Activity data'!BD47*ttokg*FracGASF*MSVolatEF*NtoN2O*kgtoGg,IF('Net zero activities &amp; levers'!$C$14="On",'Net zero Activity data'!BD47*ttokg*FracGASF*MSVolatEF*NtoN2O*kgtoGg,"ERROR"))</f>
        <v>0.6579448658451339</v>
      </c>
      <c r="AL1164" s="94">
        <f>IF('Net zero activities &amp; levers'!$C$14="Off",'Activity data'!BE47*ttokg*FracGASF*MSVolatEF*NtoN2O*kgtoGg,IF('Net zero activities &amp; levers'!$C$14="On",'Net zero Activity data'!BE47*ttokg*FracGASF*MSVolatEF*NtoN2O*kgtoGg,"ERROR"))</f>
        <v>0.65779106785147645</v>
      </c>
      <c r="AM1164" s="94">
        <f>IF('Net zero activities &amp; levers'!$C$14="Off",'Activity data'!BF47*ttokg*FracGASF*MSVolatEF*NtoN2O*kgtoGg,IF('Net zero activities &amp; levers'!$C$14="On",'Net zero Activity data'!BF47*ttokg*FracGASF*MSVolatEF*NtoN2O*kgtoGg,"ERROR"))</f>
        <v>0.6576248080326782</v>
      </c>
      <c r="AN1164" s="94">
        <f>IF('Net zero activities &amp; levers'!$C$14="Off",'Activity data'!BG47*ttokg*FracGASF*MSVolatEF*NtoN2O*kgtoGg,IF('Net zero activities &amp; levers'!$C$14="On",'Net zero Activity data'!BG47*ttokg*FracGASF*MSVolatEF*NtoN2O*kgtoGg,"ERROR"))</f>
        <v>0.65746531158775878</v>
      </c>
      <c r="AO1164" s="94">
        <f>IF('Net zero activities &amp; levers'!$C$14="Off",'Activity data'!BH47*ttokg*FracGASF*MSVolatEF*NtoN2O*kgtoGg,IF('Net zero activities &amp; levers'!$C$14="On",'Net zero Activity data'!BH47*ttokg*FracGASF*MSVolatEF*NtoN2O*kgtoGg,"ERROR"))</f>
        <v>0.65728549113125223</v>
      </c>
      <c r="AP1164" s="94">
        <f>IF('Net zero activities &amp; levers'!$C$14="Off",'Activity data'!BI47*ttokg*FracGASF*MSVolatEF*NtoN2O*kgtoGg,IF('Net zero activities &amp; levers'!$C$14="On",'Net zero Activity data'!BI47*ttokg*FracGASF*MSVolatEF*NtoN2O*kgtoGg,"ERROR"))</f>
        <v>0.65710686783120698</v>
      </c>
      <c r="AQ1164" s="94">
        <f>IF('Net zero activities &amp; levers'!$C$14="Off",'Activity data'!BJ47*ttokg*FracGASF*MSVolatEF*NtoN2O*kgtoGg,IF('Net zero activities &amp; levers'!$C$14="On",'Net zero Activity data'!BJ47*ttokg*FracGASF*MSVolatEF*NtoN2O*kgtoGg,"ERROR"))</f>
        <v>0.6569268138761164</v>
      </c>
      <c r="AR1164" s="94">
        <f>IF('Net zero activities &amp; levers'!$C$14="Off",'Activity data'!BK47*ttokg*FracGASF*MSVolatEF*NtoN2O*kgtoGg,IF('Net zero activities &amp; levers'!$C$14="On",'Net zero Activity data'!BK47*ttokg*FracGASF*MSVolatEF*NtoN2O*kgtoGg,"ERROR"))</f>
        <v>0.65674463585813403</v>
      </c>
      <c r="AS1164" s="94">
        <f>IF('Net zero activities &amp; levers'!$C$14="Off",'Activity data'!BL47*ttokg*FracGASF*MSVolatEF*NtoN2O*kgtoGg,IF('Net zero activities &amp; levers'!$C$14="On",'Net zero Activity data'!BL47*ttokg*FracGASF*MSVolatEF*NtoN2O*kgtoGg,"ERROR"))</f>
        <v>0.65655895511841811</v>
      </c>
      <c r="AT1164" s="94">
        <f>IF('Net zero activities &amp; levers'!$C$14="Off",'Activity data'!BM47*ttokg*FracGASF*MSVolatEF*NtoN2O*kgtoGg,IF('Net zero activities &amp; levers'!$C$14="On",'Net zero Activity data'!BM47*ttokg*FracGASF*MSVolatEF*NtoN2O*kgtoGg,"ERROR"))</f>
        <v>0.65636221954064322</v>
      </c>
      <c r="AU1164" s="94">
        <f>IF('Net zero activities &amp; levers'!$C$14="Off",'Activity data'!BN47*ttokg*FracGASF*MSVolatEF*NtoN2O*kgtoGg,IF('Net zero activities &amp; levers'!$C$14="On",'Net zero Activity data'!BN47*ttokg*FracGASF*MSVolatEF*NtoN2O*kgtoGg,"ERROR"))</f>
        <v>0.65624320815905013</v>
      </c>
      <c r="AV1164" s="94">
        <f>IF('Net zero activities &amp; levers'!$C$14="Off",'Activity data'!BO47*ttokg*FracGASF*MSVolatEF*NtoN2O*kgtoGg,IF('Net zero activities &amp; levers'!$C$14="On",'Net zero Activity data'!BO47*ttokg*FracGASF*MSVolatEF*NtoN2O*kgtoGg,"ERROR"))</f>
        <v>0.65613664431071128</v>
      </c>
      <c r="AW1164" s="94">
        <f>IF('Net zero activities &amp; levers'!$C$14="Off",'Activity data'!BP47*ttokg*FracGASF*MSVolatEF*NtoN2O*kgtoGg,IF('Net zero activities &amp; levers'!$C$14="On",'Net zero Activity data'!BP47*ttokg*FracGASF*MSVolatEF*NtoN2O*kgtoGg,"ERROR"))</f>
        <v>0.65602928481299638</v>
      </c>
      <c r="AY1164" s="79"/>
    </row>
    <row r="1165" spans="1:51" x14ac:dyDescent="0.25">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8.7171118724123902E-3</v>
      </c>
      <c r="U1165" s="94">
        <f>IF('Net zero activities &amp; levers'!$C$14="Off",'Activity data'!AN48*ttokg*FracGASM*MSVolatEF*NtoN2O*kgtoGg,IF('Net zero activities &amp; levers'!$C$14="On",'Net zero Activity data'!AN48*ttokg*FracGASM*MSVolatEF*NtoN2O*kgtoGg,"ERROR"))</f>
        <v>8.7146403956148942E-3</v>
      </c>
      <c r="V1165" s="94">
        <f>IF('Net zero activities &amp; levers'!$C$14="Off",'Activity data'!AO48*ttokg*FracGASM*MSVolatEF*NtoN2O*kgtoGg,IF('Net zero activities &amp; levers'!$C$14="On",'Net zero Activity data'!AO48*ttokg*FracGASM*MSVolatEF*NtoN2O*kgtoGg,"ERROR"))</f>
        <v>8.7127203723712538E-3</v>
      </c>
      <c r="W1165" s="94">
        <f>IF('Net zero activities &amp; levers'!$C$14="Off",'Activity data'!AP48*ttokg*FracGASM*MSVolatEF*NtoN2O*kgtoGg,IF('Net zero activities &amp; levers'!$C$14="On",'Net zero Activity data'!AP48*ttokg*FracGASM*MSVolatEF*NtoN2O*kgtoGg,"ERROR"))</f>
        <v>8.7109902743047803E-3</v>
      </c>
      <c r="X1165" s="94">
        <f>IF('Net zero activities &amp; levers'!$C$14="Off",'Activity data'!AQ48*ttokg*FracGASM*MSVolatEF*NtoN2O*kgtoGg,IF('Net zero activities &amp; levers'!$C$14="On",'Net zero Activity data'!AQ48*ttokg*FracGASM*MSVolatEF*NtoN2O*kgtoGg,"ERROR"))</f>
        <v>8.7091602034598987E-3</v>
      </c>
      <c r="Y1165" s="94">
        <f>IF('Net zero activities &amp; levers'!$C$14="Off",'Activity data'!AR48*ttokg*FracGASM*MSVolatEF*NtoN2O*kgtoGg,IF('Net zero activities &amp; levers'!$C$14="On",'Net zero Activity data'!AR48*ttokg*FracGASM*MSVolatEF*NtoN2O*kgtoGg,"ERROR"))</f>
        <v>8.7074644549719176E-3</v>
      </c>
      <c r="Z1165" s="94">
        <f>IF('Net zero activities &amp; levers'!$C$14="Off",'Activity data'!AS48*ttokg*FracGASM*MSVolatEF*NtoN2O*kgtoGg,IF('Net zero activities &amp; levers'!$C$14="On",'Net zero Activity data'!AS48*ttokg*FracGASM*MSVolatEF*NtoN2O*kgtoGg,"ERROR"))</f>
        <v>8.7060214746781384E-3</v>
      </c>
      <c r="AA1165" s="94">
        <f>IF('Net zero activities &amp; levers'!$C$14="Off",'Activity data'!AT48*ttokg*FracGASM*MSVolatEF*NtoN2O*kgtoGg,IF('Net zero activities &amp; levers'!$C$14="On",'Net zero Activity data'!AT48*ttokg*FracGASM*MSVolatEF*NtoN2O*kgtoGg,"ERROR"))</f>
        <v>8.7046052682580987E-3</v>
      </c>
      <c r="AB1165" s="94">
        <f>IF('Net zero activities &amp; levers'!$C$14="Off",'Activity data'!AU48*ttokg*FracGASM*MSVolatEF*NtoN2O*kgtoGg,IF('Net zero activities &amp; levers'!$C$14="On",'Net zero Activity data'!AU48*ttokg*FracGASM*MSVolatEF*NtoN2O*kgtoGg,"ERROR"))</f>
        <v>8.7031715066836768E-3</v>
      </c>
      <c r="AC1165" s="94">
        <f>IF('Net zero activities &amp; levers'!$C$14="Off",'Activity data'!AV48*ttokg*FracGASM*MSVolatEF*NtoN2O*kgtoGg,IF('Net zero activities &amp; levers'!$C$14="On",'Net zero Activity data'!AV48*ttokg*FracGASM*MSVolatEF*NtoN2O*kgtoGg,"ERROR"))</f>
        <v>8.7012671182478251E-3</v>
      </c>
      <c r="AD1165" s="94">
        <f>IF('Net zero activities &amp; levers'!$C$14="Off",'Activity data'!AW48*ttokg*FracGASM*MSVolatEF*NtoN2O*kgtoGg,IF('Net zero activities &amp; levers'!$C$14="On",'Net zero Activity data'!AW48*ttokg*FracGASM*MSVolatEF*NtoN2O*kgtoGg,"ERROR"))</f>
        <v>8.6996116031004978E-3</v>
      </c>
      <c r="AE1165" s="94">
        <f>IF('Net zero activities &amp; levers'!$C$14="Off",'Activity data'!AX48*ttokg*FracGASM*MSVolatEF*NtoN2O*kgtoGg,IF('Net zero activities &amp; levers'!$C$14="On",'Net zero Activity data'!AX48*ttokg*FracGASM*MSVolatEF*NtoN2O*kgtoGg,"ERROR"))</f>
        <v>8.6976481657162E-3</v>
      </c>
      <c r="AF1165" s="94">
        <f>IF('Net zero activities &amp; levers'!$C$14="Off",'Activity data'!AY48*ttokg*FracGASM*MSVolatEF*NtoN2O*kgtoGg,IF('Net zero activities &amp; levers'!$C$14="On",'Net zero Activity data'!AY48*ttokg*FracGASM*MSVolatEF*NtoN2O*kgtoGg,"ERROR"))</f>
        <v>8.6956313514628594E-3</v>
      </c>
      <c r="AG1165" s="94">
        <f>IF('Net zero activities &amp; levers'!$C$14="Off",'Activity data'!AZ48*ttokg*FracGASM*MSVolatEF*NtoN2O*kgtoGg,IF('Net zero activities &amp; levers'!$C$14="On",'Net zero Activity data'!AZ48*ttokg*FracGASM*MSVolatEF*NtoN2O*kgtoGg,"ERROR"))</f>
        <v>8.6932823559734314E-3</v>
      </c>
      <c r="AH1165" s="94">
        <f>IF('Net zero activities &amp; levers'!$C$14="Off",'Activity data'!BA48*ttokg*FracGASM*MSVolatEF*NtoN2O*kgtoGg,IF('Net zero activities &amp; levers'!$C$14="On",'Net zero Activity data'!BA48*ttokg*FracGASM*MSVolatEF*NtoN2O*kgtoGg,"ERROR"))</f>
        <v>8.6907921976421536E-3</v>
      </c>
      <c r="AI1165" s="94">
        <f>IF('Net zero activities &amp; levers'!$C$14="Off",'Activity data'!BB48*ttokg*FracGASM*MSVolatEF*NtoN2O*kgtoGg,IF('Net zero activities &amp; levers'!$C$14="On",'Net zero Activity data'!BB48*ttokg*FracGASM*MSVolatEF*NtoN2O*kgtoGg,"ERROR"))</f>
        <v>8.6888555712930672E-3</v>
      </c>
      <c r="AJ1165" s="94">
        <f>IF('Net zero activities &amp; levers'!$C$14="Off",'Activity data'!BC48*ttokg*FracGASM*MSVolatEF*NtoN2O*kgtoGg,IF('Net zero activities &amp; levers'!$C$14="On",'Net zero Activity data'!BC48*ttokg*FracGASM*MSVolatEF*NtoN2O*kgtoGg,"ERROR"))</f>
        <v>8.6869426817783556E-3</v>
      </c>
      <c r="AK1165" s="94">
        <f>IF('Net zero activities &amp; levers'!$C$14="Off",'Activity data'!BD48*ttokg*FracGASM*MSVolatEF*NtoN2O*kgtoGg,IF('Net zero activities &amp; levers'!$C$14="On",'Net zero Activity data'!BD48*ttokg*FracGASM*MSVolatEF*NtoN2O*kgtoGg,"ERROR"))</f>
        <v>8.6848722291557687E-3</v>
      </c>
      <c r="AL1165" s="94">
        <f>IF('Net zero activities &amp; levers'!$C$14="Off",'Activity data'!BE48*ttokg*FracGASM*MSVolatEF*NtoN2O*kgtoGg,IF('Net zero activities &amp; levers'!$C$14="On",'Net zero Activity data'!BE48*ttokg*FracGASM*MSVolatEF*NtoN2O*kgtoGg,"ERROR"))</f>
        <v>8.682842095639489E-3</v>
      </c>
      <c r="AM1165" s="94">
        <f>IF('Net zero activities &amp; levers'!$C$14="Off",'Activity data'!BF48*ttokg*FracGASM*MSVolatEF*NtoN2O*kgtoGg,IF('Net zero activities &amp; levers'!$C$14="On",'Net zero Activity data'!BF48*ttokg*FracGASM*MSVolatEF*NtoN2O*kgtoGg,"ERROR"))</f>
        <v>8.6806474660313538E-3</v>
      </c>
      <c r="AN1165" s="94">
        <f>IF('Net zero activities &amp; levers'!$C$14="Off",'Activity data'!BG48*ttokg*FracGASM*MSVolatEF*NtoN2O*kgtoGg,IF('Net zero activities &amp; levers'!$C$14="On",'Net zero Activity data'!BG48*ttokg*FracGASM*MSVolatEF*NtoN2O*kgtoGg,"ERROR"))</f>
        <v>8.6785421129584196E-3</v>
      </c>
      <c r="AO1165" s="94">
        <f>IF('Net zero activities &amp; levers'!$C$14="Off",'Activity data'!BH48*ttokg*FracGASM*MSVolatEF*NtoN2O*kgtoGg,IF('Net zero activities &amp; levers'!$C$14="On",'Net zero Activity data'!BH48*ttokg*FracGASM*MSVolatEF*NtoN2O*kgtoGg,"ERROR"))</f>
        <v>8.6761684829325322E-3</v>
      </c>
      <c r="AP1165" s="94">
        <f>IF('Net zero activities &amp; levers'!$C$14="Off",'Activity data'!BI48*ttokg*FracGASM*MSVolatEF*NtoN2O*kgtoGg,IF('Net zero activities &amp; levers'!$C$14="On",'Net zero Activity data'!BI48*ttokg*FracGASM*MSVolatEF*NtoN2O*kgtoGg,"ERROR"))</f>
        <v>8.6738106553719309E-3</v>
      </c>
      <c r="AQ1165" s="94">
        <f>IF('Net zero activities &amp; levers'!$C$14="Off",'Activity data'!BJ48*ttokg*FracGASM*MSVolatEF*NtoN2O*kgtoGg,IF('Net zero activities &amp; levers'!$C$14="On",'Net zero Activity data'!BJ48*ttokg*FracGASM*MSVolatEF*NtoN2O*kgtoGg,"ERROR"))</f>
        <v>8.6714339431647382E-3</v>
      </c>
      <c r="AR1165" s="94">
        <f>IF('Net zero activities &amp; levers'!$C$14="Off",'Activity data'!BK48*ttokg*FracGASM*MSVolatEF*NtoN2O*kgtoGg,IF('Net zero activities &amp; levers'!$C$14="On",'Net zero Activity data'!BK48*ttokg*FracGASM*MSVolatEF*NtoN2O*kgtoGg,"ERROR"))</f>
        <v>8.6690291933273714E-3</v>
      </c>
      <c r="AS1165" s="94">
        <f>IF('Net zero activities &amp; levers'!$C$14="Off",'Activity data'!BL48*ttokg*FracGASM*MSVolatEF*NtoN2O*kgtoGg,IF('Net zero activities &amp; levers'!$C$14="On",'Net zero Activity data'!BL48*ttokg*FracGASM*MSVolatEF*NtoN2O*kgtoGg,"ERROR"))</f>
        <v>8.6665782075631189E-3</v>
      </c>
      <c r="AT1165" s="94">
        <f>IF('Net zero activities &amp; levers'!$C$14="Off",'Activity data'!BM48*ttokg*FracGASM*MSVolatEF*NtoN2O*kgtoGg,IF('Net zero activities &amp; levers'!$C$14="On",'Net zero Activity data'!BM48*ttokg*FracGASM*MSVolatEF*NtoN2O*kgtoGg,"ERROR"))</f>
        <v>8.6639812979364909E-3</v>
      </c>
      <c r="AU1165" s="94">
        <f>IF('Net zero activities &amp; levers'!$C$14="Off",'Activity data'!BN48*ttokg*FracGASM*MSVolatEF*NtoN2O*kgtoGg,IF('Net zero activities &amp; levers'!$C$14="On",'Net zero Activity data'!BN48*ttokg*FracGASM*MSVolatEF*NtoN2O*kgtoGg,"ERROR"))</f>
        <v>8.6624103476994636E-3</v>
      </c>
      <c r="AV1165" s="94">
        <f>IF('Net zero activities &amp; levers'!$C$14="Off",'Activity data'!BO48*ttokg*FracGASM*MSVolatEF*NtoN2O*kgtoGg,IF('Net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levers'!$C$14="On",'Net zero Activity data'!BP48*ttokg*FracGASM*MSVolatEF*NtoN2O*kgtoGg,"ERROR"))</f>
        <v>8.6595865595315551E-3</v>
      </c>
      <c r="AY1165" s="79"/>
    </row>
    <row r="1166" spans="1:51" x14ac:dyDescent="0.25">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1.058476487955921</v>
      </c>
      <c r="T1166" s="94">
        <f>IF('Net zero activities &amp; levers'!$C$14="Off",SUM('Activity data'!AM50:AM65)*FracGASM*MSVolatEF*NtoN2O*kgtoGg,IF('Net zero activities &amp; levers'!$C$14="On",SUM('Net zero Activity data'!AM50:AM65)*FracGASM*MSVolatEF*NtoN2O*kgtoGg,"ERROR"))</f>
        <v>1.0816880755713558</v>
      </c>
      <c r="U1166" s="94">
        <f>IF('Net zero activities &amp; levers'!$C$14="Off",SUM('Activity data'!AN50:AN65)*FracGASM*MSVolatEF*NtoN2O*kgtoGg,IF('Net zero activities &amp; levers'!$C$14="On",SUM('Net zero Activity data'!AN50:AN65)*FracGASM*MSVolatEF*NtoN2O*kgtoGg,"ERROR"))</f>
        <v>1.0967711868746099</v>
      </c>
      <c r="V1166" s="94">
        <f>IF('Net zero activities &amp; levers'!$C$14="Off",SUM('Activity data'!AO50:AO65)*FracGASM*MSVolatEF*NtoN2O*kgtoGg,IF('Net zero activities &amp; levers'!$C$14="On",SUM('Net zero Activity data'!AO50:AO65)*FracGASM*MSVolatEF*NtoN2O*kgtoGg,"ERROR"))</f>
        <v>1.1091822350017362</v>
      </c>
      <c r="W1166" s="94">
        <f>IF('Net zero activities &amp; levers'!$C$14="Off",SUM('Activity data'!AP50:AP65)*FracGASM*MSVolatEF*NtoN2O*kgtoGg,IF('Net zero activities &amp; levers'!$C$14="On",SUM('Net zero Activity data'!AP50:AP65)*FracGASM*MSVolatEF*NtoN2O*kgtoGg,"ERROR"))</f>
        <v>1.1233688876808099</v>
      </c>
      <c r="X1166" s="94">
        <f>IF('Net zero activities &amp; levers'!$C$14="Off",SUM('Activity data'!AQ50:AQ65)*FracGASM*MSVolatEF*NtoN2O*kgtoGg,IF('Net zero activities &amp; levers'!$C$14="On",SUM('Net zero Activity data'!AQ50:AQ65)*FracGASM*MSVolatEF*NtoN2O*kgtoGg,"ERROR"))</f>
        <v>1.1356983609552338</v>
      </c>
      <c r="Y1166" s="94">
        <f>IF('Net zero activities &amp; levers'!$C$14="Off",SUM('Activity data'!AR50:AR65)*FracGASM*MSVolatEF*NtoN2O*kgtoGg,IF('Net zero activities &amp; levers'!$C$14="On",SUM('Net zero Activity data'!AR50:AR65)*FracGASM*MSVolatEF*NtoN2O*kgtoGg,"ERROR"))</f>
        <v>1.144326316480476</v>
      </c>
      <c r="Z1166" s="94">
        <f>IF('Net zero activities &amp; levers'!$C$14="Off",SUM('Activity data'!AS50:AS65)*FracGASM*MSVolatEF*NtoN2O*kgtoGg,IF('Net zero activities &amp; levers'!$C$14="On",SUM('Net zero Activity data'!AS50:AS65)*FracGASM*MSVolatEF*NtoN2O*kgtoGg,"ERROR"))</f>
        <v>1.1527456763598856</v>
      </c>
      <c r="AA1166" s="94">
        <f>IF('Net zero activities &amp; levers'!$C$14="Off",SUM('Activity data'!AT50:AT65)*FracGASM*MSVolatEF*NtoN2O*kgtoGg,IF('Net zero activities &amp; levers'!$C$14="On",SUM('Net zero Activity data'!AT50:AT65)*FracGASM*MSVolatEF*NtoN2O*kgtoGg,"ERROR"))</f>
        <v>1.1616362014014128</v>
      </c>
      <c r="AB1166" s="94">
        <f>IF('Net zero activities &amp; levers'!$C$14="Off",SUM('Activity data'!AU50:AU65)*FracGASM*MSVolatEF*NtoN2O*kgtoGg,IF('Net zero activities &amp; levers'!$C$14="On",SUM('Net zero Activity data'!AU50:AU65)*FracGASM*MSVolatEF*NtoN2O*kgtoGg,"ERROR"))</f>
        <v>1.178085246758573</v>
      </c>
      <c r="AC1166" s="94">
        <f>IF('Net zero activities &amp; levers'!$C$14="Off",SUM('Activity data'!AV50:AV65)*FracGASM*MSVolatEF*NtoN2O*kgtoGg,IF('Net zero activities &amp; levers'!$C$14="On",SUM('Net zero Activity data'!AV50:AV65)*FracGASM*MSVolatEF*NtoN2O*kgtoGg,"ERROR"))</f>
        <v>1.1908494116800152</v>
      </c>
      <c r="AD1166" s="94">
        <f>IF('Net zero activities &amp; levers'!$C$14="Off",SUM('Activity data'!AW50:AW65)*FracGASM*MSVolatEF*NtoN2O*kgtoGg,IF('Net zero activities &amp; levers'!$C$14="On",SUM('Net zero Activity data'!AW50:AW65)*FracGASM*MSVolatEF*NtoN2O*kgtoGg,"ERROR"))</f>
        <v>1.2045254347408654</v>
      </c>
      <c r="AE1166" s="94">
        <f>IF('Net zero activities &amp; levers'!$C$14="Off",SUM('Activity data'!AX50:AX65)*FracGASM*MSVolatEF*NtoN2O*kgtoGg,IF('Net zero activities &amp; levers'!$C$14="On",SUM('Net zero Activity data'!AX50:AX65)*FracGASM*MSVolatEF*NtoN2O*kgtoGg,"ERROR"))</f>
        <v>1.2191339884234007</v>
      </c>
      <c r="AF1166" s="94">
        <f>IF('Net zero activities &amp; levers'!$C$14="Off",SUM('Activity data'!AY50:AY65)*FracGASM*MSVolatEF*NtoN2O*kgtoGg,IF('Net zero activities &amp; levers'!$C$14="On",SUM('Net zero Activity data'!AY50:AY65)*FracGASM*MSVolatEF*NtoN2O*kgtoGg,"ERROR"))</f>
        <v>1.2391338850492311</v>
      </c>
      <c r="AG1166" s="94">
        <f>IF('Net zero activities &amp; levers'!$C$14="Off",SUM('Activity data'!AZ50:AZ65)*FracGASM*MSVolatEF*NtoN2O*kgtoGg,IF('Net zero activities &amp; levers'!$C$14="On",SUM('Net zero Activity data'!AZ50:AZ65)*FracGASM*MSVolatEF*NtoN2O*kgtoGg,"ERROR"))</f>
        <v>1.2615576765896324</v>
      </c>
      <c r="AH1166" s="94">
        <f>IF('Net zero activities &amp; levers'!$C$14="Off",SUM('Activity data'!BA50:BA65)*FracGASM*MSVolatEF*NtoN2O*kgtoGg,IF('Net zero activities &amp; levers'!$C$14="On",SUM('Net zero Activity data'!BA50:BA65)*FracGASM*MSVolatEF*NtoN2O*kgtoGg,"ERROR"))</f>
        <v>1.2751819691411059</v>
      </c>
      <c r="AI1166" s="94">
        <f>IF('Net zero activities &amp; levers'!$C$14="Off",SUM('Activity data'!BB50:BB65)*FracGASM*MSVolatEF*NtoN2O*kgtoGg,IF('Net zero activities &amp; levers'!$C$14="On",SUM('Net zero Activity data'!BB50:BB65)*FracGASM*MSVolatEF*NtoN2O*kgtoGg,"ERROR"))</f>
        <v>1.2884912783663207</v>
      </c>
      <c r="AJ1166" s="94">
        <f>IF('Net zero activities &amp; levers'!$C$14="Off",SUM('Activity data'!BC50:BC65)*FracGASM*MSVolatEF*NtoN2O*kgtoGg,IF('Net zero activities &amp; levers'!$C$14="On",SUM('Net zero Activity data'!BC50:BC65)*FracGASM*MSVolatEF*NtoN2O*kgtoGg,"ERROR"))</f>
        <v>1.3044368495793204</v>
      </c>
      <c r="AK1166" s="94">
        <f>IF('Net zero activities &amp; levers'!$C$14="Off",SUM('Activity data'!BD50:BD65)*FracGASM*MSVolatEF*NtoN2O*kgtoGg,IF('Net zero activities &amp; levers'!$C$14="On",SUM('Net zero Activity data'!BD50:BD65)*FracGASM*MSVolatEF*NtoN2O*kgtoGg,"ERROR"))</f>
        <v>1.3198064894219663</v>
      </c>
      <c r="AL1166" s="94">
        <f>IF('Net zero activities &amp; levers'!$C$14="Off",SUM('Activity data'!BE50:BE65)*FracGASM*MSVolatEF*NtoN2O*kgtoGg,IF('Net zero activities &amp; levers'!$C$14="On",SUM('Net zero Activity data'!BE50:BE65)*FracGASM*MSVolatEF*NtoN2O*kgtoGg,"ERROR"))</f>
        <v>1.3379685667546493</v>
      </c>
      <c r="AM1166" s="94">
        <f>IF('Net zero activities &amp; levers'!$C$14="Off",SUM('Activity data'!BF50:BF65)*FracGASM*MSVolatEF*NtoN2O*kgtoGg,IF('Net zero activities &amp; levers'!$C$14="On",SUM('Net zero Activity data'!BF50:BF65)*FracGASM*MSVolatEF*NtoN2O*kgtoGg,"ERROR"))</f>
        <v>1.3547547640256385</v>
      </c>
      <c r="AN1166" s="94">
        <f>IF('Net zero activities &amp; levers'!$C$14="Off",SUM('Activity data'!BG50:BG65)*FracGASM*MSVolatEF*NtoN2O*kgtoGg,IF('Net zero activities &amp; levers'!$C$14="On",SUM('Net zero Activity data'!BG50:BG65)*FracGASM*MSVolatEF*NtoN2O*kgtoGg,"ERROR"))</f>
        <v>1.3786537543782429</v>
      </c>
      <c r="AO1166" s="94">
        <f>IF('Net zero activities &amp; levers'!$C$14="Off",SUM('Activity data'!BH50:BH65)*FracGASM*MSVolatEF*NtoN2O*kgtoGg,IF('Net zero activities &amp; levers'!$C$14="On",SUM('Net zero Activity data'!BH50:BH65)*FracGASM*MSVolatEF*NtoN2O*kgtoGg,"ERROR"))</f>
        <v>1.4025535558585267</v>
      </c>
      <c r="AP1166" s="94">
        <f>IF('Net zero activities &amp; levers'!$C$14="Off",SUM('Activity data'!BI50:BI65)*FracGASM*MSVolatEF*NtoN2O*kgtoGg,IF('Net zero activities &amp; levers'!$C$14="On",SUM('Net zero Activity data'!BI50:BI65)*FracGASM*MSVolatEF*NtoN2O*kgtoGg,"ERROR"))</f>
        <v>1.4270443292995241</v>
      </c>
      <c r="AQ1166" s="94">
        <f>IF('Net zero activities &amp; levers'!$C$14="Off",SUM('Activity data'!BJ50:BJ65)*FracGASM*MSVolatEF*NtoN2O*kgtoGg,IF('Net zero activities &amp; levers'!$C$14="On",SUM('Net zero Activity data'!BJ50:BJ65)*FracGASM*MSVolatEF*NtoN2O*kgtoGg,"ERROR"))</f>
        <v>1.4522992952779166</v>
      </c>
      <c r="AR1166" s="94">
        <f>IF('Net zero activities &amp; levers'!$C$14="Off",SUM('Activity data'!BK50:BK65)*FracGASM*MSVolatEF*NtoN2O*kgtoGg,IF('Net zero activities &amp; levers'!$C$14="On",SUM('Net zero Activity data'!BK50:BK65)*FracGASM*MSVolatEF*NtoN2O*kgtoGg,"ERROR"))</f>
        <v>1.4786584503483471</v>
      </c>
      <c r="AS1166" s="94">
        <f>IF('Net zero activities &amp; levers'!$C$14="Off",SUM('Activity data'!BL50:BL65)*FracGASM*MSVolatEF*NtoN2O*kgtoGg,IF('Net zero activities &amp; levers'!$C$14="On",SUM('Net zero Activity data'!BL50:BL65)*FracGASM*MSVolatEF*NtoN2O*kgtoGg,"ERROR"))</f>
        <v>1.5079270235836588</v>
      </c>
      <c r="AT1166" s="94">
        <f>IF('Net zero activities &amp; levers'!$C$14="Off",SUM('Activity data'!BM50:BM65)*FracGASM*MSVolatEF*NtoN2O*kgtoGg,IF('Net zero activities &amp; levers'!$C$14="On",SUM('Net zero Activity data'!BM50:BM65)*FracGASM*MSVolatEF*NtoN2O*kgtoGg,"ERROR"))</f>
        <v>1.5191838139131086</v>
      </c>
      <c r="AU1166" s="94">
        <f>IF('Net zero activities &amp; levers'!$C$14="Off",SUM('Activity data'!BN50:BN65)*FracGASM*MSVolatEF*NtoN2O*kgtoGg,IF('Net zero activities &amp; levers'!$C$14="On",SUM('Net zero Activity data'!BN50:BN65)*FracGASM*MSVolatEF*NtoN2O*kgtoGg,"ERROR"))</f>
        <v>1.5275846774806281</v>
      </c>
      <c r="AV1166" s="94">
        <f>IF('Net zero activities &amp; levers'!$C$14="Off",SUM('Activity data'!BO50:BO65)*FracGASM*MSVolatEF*NtoN2O*kgtoGg,IF('Net zero activities &amp; levers'!$C$14="On",SUM('Net zero Activity data'!BO50:BO65)*FracGASM*MSVolatEF*NtoN2O*kgtoGg,"ERROR"))</f>
        <v>1.5362398643768622</v>
      </c>
      <c r="AW1166" s="94">
        <f>IF('Net zero activities &amp; levers'!$C$14="Off",SUM('Activity data'!BP50:BP65)*FracGASM*MSVolatEF*NtoN2O*kgtoGg,IF('Net zero activities &amp; levers'!$C$14="On",SUM('Net zero Activity data'!BP50:BP65)*FracGASM*MSVolatEF*NtoN2O*kgtoGg,"ERROR"))</f>
        <v>1.5440633686665597</v>
      </c>
      <c r="AY1166" s="79"/>
    </row>
    <row r="1167" spans="1:51" x14ac:dyDescent="0.25">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3.9181516163446473</v>
      </c>
      <c r="T1167" s="94">
        <f>IF('Net zero activities &amp; levers'!$C$14="Off",SUM('Activity data'!AM66:AM81)*FracGASM*MSVolatEF*NtoN2O*kgtoGg,IF('Net zero activities &amp; levers'!$C$14="On",SUM('Net zero Activity data'!AM66:AM81)*FracGASM*MSVolatEF*NtoN2O*kgtoGg,"ERROR"))</f>
        <v>3.9677376391970314</v>
      </c>
      <c r="U1167" s="94">
        <f>IF('Net zero activities &amp; levers'!$C$14="Off",SUM('Activity data'!AN66:AN81)*FracGASM*MSVolatEF*NtoN2O*kgtoGg,IF('Net zero activities &amp; levers'!$C$14="On",SUM('Net zero Activity data'!AN66:AN81)*FracGASM*MSVolatEF*NtoN2O*kgtoGg,"ERROR"))</f>
        <v>3.9991871436181747</v>
      </c>
      <c r="V1167" s="94">
        <f>IF('Net zero activities &amp; levers'!$C$14="Off",SUM('Activity data'!AO66:AO81)*FracGASM*MSVolatEF*NtoN2O*kgtoGg,IF('Net zero activities &amp; levers'!$C$14="On",SUM('Net zero Activity data'!AO66:AO81)*FracGASM*MSVolatEF*NtoN2O*kgtoGg,"ERROR"))</f>
        <v>4.0246130223236758</v>
      </c>
      <c r="W1167" s="94">
        <f>IF('Net zero activities &amp; levers'!$C$14="Off",SUM('Activity data'!AP66:AP81)*FracGASM*MSVolatEF*NtoN2O*kgtoGg,IF('Net zero activities &amp; levers'!$C$14="On",SUM('Net zero Activity data'!AP66:AP81)*FracGASM*MSVolatEF*NtoN2O*kgtoGg,"ERROR"))</f>
        <v>4.0541081681946736</v>
      </c>
      <c r="X1167" s="94">
        <f>IF('Net zero activities &amp; levers'!$C$14="Off",SUM('Activity data'!AQ66:AQ81)*FracGASM*MSVolatEF*NtoN2O*kgtoGg,IF('Net zero activities &amp; levers'!$C$14="On",SUM('Net zero Activity data'!AQ66:AQ81)*FracGASM*MSVolatEF*NtoN2O*kgtoGg,"ERROR"))</f>
        <v>4.0795087892278783</v>
      </c>
      <c r="Y1167" s="94">
        <f>IF('Net zero activities &amp; levers'!$C$14="Off",SUM('Activity data'!AR66:AR81)*FracGASM*MSVolatEF*NtoN2O*kgtoGg,IF('Net zero activities &amp; levers'!$C$14="On",SUM('Net zero Activity data'!AR66:AR81)*FracGASM*MSVolatEF*NtoN2O*kgtoGg,"ERROR"))</f>
        <v>4.0955888996361178</v>
      </c>
      <c r="Z1167" s="94">
        <f>IF('Net zero activities &amp; levers'!$C$14="Off",SUM('Activity data'!AS66:AS81)*FracGASM*MSVolatEF*NtoN2O*kgtoGg,IF('Net zero activities &amp; levers'!$C$14="On",SUM('Net zero Activity data'!AS66:AS81)*FracGASM*MSVolatEF*NtoN2O*kgtoGg,"ERROR"))</f>
        <v>4.1101218162274797</v>
      </c>
      <c r="AA1167" s="94">
        <f>IF('Net zero activities &amp; levers'!$C$14="Off",SUM('Activity data'!AT66:AT81)*FracGASM*MSVolatEF*NtoN2O*kgtoGg,IF('Net zero activities &amp; levers'!$C$14="On",SUM('Net zero Activity data'!AT66:AT81)*FracGASM*MSVolatEF*NtoN2O*kgtoGg,"ERROR"))</f>
        <v>4.124556104638609</v>
      </c>
      <c r="AB1167" s="94">
        <f>IF('Net zero activities &amp; levers'!$C$14="Off",SUM('Activity data'!AU66:AU81)*FracGASM*MSVolatEF*NtoN2O*kgtoGg,IF('Net zero activities &amp; levers'!$C$14="On",SUM('Net zero Activity data'!AU66:AU81)*FracGASM*MSVolatEF*NtoN2O*kgtoGg,"ERROR"))</f>
        <v>4.1542017305079808</v>
      </c>
      <c r="AC1167" s="94">
        <f>IF('Net zero activities &amp; levers'!$C$14="Off",SUM('Activity data'!AV66:AV81)*FracGASM*MSVolatEF*NtoN2O*kgtoGg,IF('Net zero activities &amp; levers'!$C$14="On",SUM('Net zero Activity data'!AV66:AV81)*FracGASM*MSVolatEF*NtoN2O*kgtoGg,"ERROR"))</f>
        <v>4.1744857753593525</v>
      </c>
      <c r="AD1167" s="94">
        <f>IF('Net zero activities &amp; levers'!$C$14="Off",SUM('Activity data'!AW66:AW81)*FracGASM*MSVolatEF*NtoN2O*kgtoGg,IF('Net zero activities &amp; levers'!$C$14="On",SUM('Net zero Activity data'!AW66:AW81)*FracGASM*MSVolatEF*NtoN2O*kgtoGg,"ERROR"))</f>
        <v>4.1869848278648796</v>
      </c>
      <c r="AE1167" s="94">
        <f>IF('Net zero activities &amp; levers'!$C$14="Off",SUM('Activity data'!AX66:AX81)*FracGASM*MSVolatEF*NtoN2O*kgtoGg,IF('Net zero activities &amp; levers'!$C$14="On",SUM('Net zero Activity data'!AX66:AX81)*FracGASM*MSVolatEF*NtoN2O*kgtoGg,"ERROR"))</f>
        <v>4.2003922237798577</v>
      </c>
      <c r="AF1167" s="94">
        <f>IF('Net zero activities &amp; levers'!$C$14="Off",SUM('Activity data'!AY66:AY81)*FracGASM*MSVolatEF*NtoN2O*kgtoGg,IF('Net zero activities &amp; levers'!$C$14="On",SUM('Net zero Activity data'!AY66:AY81)*FracGASM*MSVolatEF*NtoN2O*kgtoGg,"ERROR"))</f>
        <v>4.2239224406773443</v>
      </c>
      <c r="AG1167" s="94">
        <f>IF('Net zero activities &amp; levers'!$C$14="Off",SUM('Activity data'!AZ66:AZ81)*FracGASM*MSVolatEF*NtoN2O*kgtoGg,IF('Net zero activities &amp; levers'!$C$14="On",SUM('Net zero Activity data'!AZ66:AZ81)*FracGASM*MSVolatEF*NtoN2O*kgtoGg,"ERROR"))</f>
        <v>4.2510472755874398</v>
      </c>
      <c r="AH1167" s="94">
        <f>IF('Net zero activities &amp; levers'!$C$14="Off",SUM('Activity data'!BA66:BA81)*FracGASM*MSVolatEF*NtoN2O*kgtoGg,IF('Net zero activities &amp; levers'!$C$14="On",SUM('Net zero Activity data'!BA66:BA81)*FracGASM*MSVolatEF*NtoN2O*kgtoGg,"ERROR"))</f>
        <v>4.2586518573714098</v>
      </c>
      <c r="AI1167" s="94">
        <f>IF('Net zero activities &amp; levers'!$C$14="Off",SUM('Activity data'!BB66:BB81)*FracGASM*MSVolatEF*NtoN2O*kgtoGg,IF('Net zero activities &amp; levers'!$C$14="On",SUM('Net zero Activity data'!BB66:BB81)*FracGASM*MSVolatEF*NtoN2O*kgtoGg,"ERROR"))</f>
        <v>4.264539688995086</v>
      </c>
      <c r="AJ1167" s="94">
        <f>IF('Net zero activities &amp; levers'!$C$14="Off",SUM('Activity data'!BC66:BC81)*FracGASM*MSVolatEF*NtoN2O*kgtoGg,IF('Net zero activities &amp; levers'!$C$14="On",SUM('Net zero Activity data'!BC66:BC81)*FracGASM*MSVolatEF*NtoN2O*kgtoGg,"ERROR"))</f>
        <v>4.2745915783598978</v>
      </c>
      <c r="AK1167" s="94">
        <f>IF('Net zero activities &amp; levers'!$C$14="Off",SUM('Activity data'!BD66:BD81)*FracGASM*MSVolatEF*NtoN2O*kgtoGg,IF('Net zero activities &amp; levers'!$C$14="On",SUM('Net zero Activity data'!BD66:BD81)*FracGASM*MSVolatEF*NtoN2O*kgtoGg,"ERROR"))</f>
        <v>4.282261721706516</v>
      </c>
      <c r="AL1167" s="94">
        <f>IF('Net zero activities &amp; levers'!$C$14="Off",SUM('Activity data'!BE66:BE81)*FracGASM*MSVolatEF*NtoN2O*kgtoGg,IF('Net zero activities &amp; levers'!$C$14="On",SUM('Net zero Activity data'!BE66:BE81)*FracGASM*MSVolatEF*NtoN2O*kgtoGg,"ERROR"))</f>
        <v>4.2941185207439112</v>
      </c>
      <c r="AM1167" s="94">
        <f>IF('Net zero activities &amp; levers'!$C$14="Off",SUM('Activity data'!BF66:BF81)*FracGASM*MSVolatEF*NtoN2O*kgtoGg,IF('Net zero activities &amp; levers'!$C$14="On",SUM('Net zero Activity data'!BF66:BF81)*FracGASM*MSVolatEF*NtoN2O*kgtoGg,"ERROR"))</f>
        <v>4.3019179548845763</v>
      </c>
      <c r="AN1167" s="94">
        <f>IF('Net zero activities &amp; levers'!$C$14="Off",SUM('Activity data'!BG66:BG81)*FracGASM*MSVolatEF*NtoN2O*kgtoGg,IF('Net zero activities &amp; levers'!$C$14="On",SUM('Net zero Activity data'!BG66:BG81)*FracGASM*MSVolatEF*NtoN2O*kgtoGg,"ERROR"))</f>
        <v>4.3281720225405946</v>
      </c>
      <c r="AO1167" s="94">
        <f>IF('Net zero activities &amp; levers'!$C$14="Off",SUM('Activity data'!BH66:BH81)*FracGASM*MSVolatEF*NtoN2O*kgtoGg,IF('Net zero activities &amp; levers'!$C$14="On",SUM('Net zero Activity data'!BH66:BH81)*FracGASM*MSVolatEF*NtoN2O*kgtoGg,"ERROR"))</f>
        <v>4.3531239252494505</v>
      </c>
      <c r="AP1167" s="94">
        <f>IF('Net zero activities &amp; levers'!$C$14="Off",SUM('Activity data'!BI66:BI81)*FracGASM*MSVolatEF*NtoN2O*kgtoGg,IF('Net zero activities &amp; levers'!$C$14="On",SUM('Net zero Activity data'!BI66:BI81)*FracGASM*MSVolatEF*NtoN2O*kgtoGg,"ERROR"))</f>
        <v>4.3778517258273508</v>
      </c>
      <c r="AQ1167" s="94">
        <f>IF('Net zero activities &amp; levers'!$C$14="Off",SUM('Activity data'!BJ66:BJ81)*FracGASM*MSVolatEF*NtoN2O*kgtoGg,IF('Net zero activities &amp; levers'!$C$14="On",SUM('Net zero Activity data'!BJ66:BJ81)*FracGASM*MSVolatEF*NtoN2O*kgtoGg,"ERROR"))</f>
        <v>4.4026181442423464</v>
      </c>
      <c r="AR1167" s="94">
        <f>IF('Net zero activities &amp; levers'!$C$14="Off",SUM('Activity data'!BK66:BK81)*FracGASM*MSVolatEF*NtoN2O*kgtoGg,IF('Net zero activities &amp; levers'!$C$14="On",SUM('Net zero Activity data'!BK66:BK81)*FracGASM*MSVolatEF*NtoN2O*kgtoGg,"ERROR"))</f>
        <v>4.4279754430027189</v>
      </c>
      <c r="AS1167" s="94">
        <f>IF('Net zero activities &amp; levers'!$C$14="Off",SUM('Activity data'!BL66:BL81)*FracGASM*MSVolatEF*NtoN2O*kgtoGg,IF('Net zero activities &amp; levers'!$C$14="On",SUM('Net zero Activity data'!BL66:BL81)*FracGASM*MSVolatEF*NtoN2O*kgtoGg,"ERROR"))</f>
        <v>4.4571175199230737</v>
      </c>
      <c r="AT1167" s="94">
        <f>IF('Net zero activities &amp; levers'!$C$14="Off",SUM('Activity data'!BM66:BM81)*FracGASM*MSVolatEF*NtoN2O*kgtoGg,IF('Net zero activities &amp; levers'!$C$14="On",SUM('Net zero Activity data'!BM66:BM81)*FracGASM*MSVolatEF*NtoN2O*kgtoGg,"ERROR"))</f>
        <v>4.4525735214926661</v>
      </c>
      <c r="AU1167" s="94">
        <f>IF('Net zero activities &amp; levers'!$C$14="Off",SUM('Activity data'!BN66:BN81)*FracGASM*MSVolatEF*NtoN2O*kgtoGg,IF('Net zero activities &amp; levers'!$C$14="On",SUM('Net zero Activity data'!BN66:BN81)*FracGASM*MSVolatEF*NtoN2O*kgtoGg,"ERROR"))</f>
        <v>4.4421226950653629</v>
      </c>
      <c r="AV1167" s="94">
        <f>IF('Net zero activities &amp; levers'!$C$14="Off",SUM('Activity data'!BO66:BO81)*FracGASM*MSVolatEF*NtoN2O*kgtoGg,IF('Net zero activities &amp; levers'!$C$14="On",SUM('Net zero Activity data'!BO66:BO81)*FracGASM*MSVolatEF*NtoN2O*kgtoGg,"ERROR"))</f>
        <v>4.4313408922240924</v>
      </c>
      <c r="AW1167" s="94">
        <f>IF('Net zero activities &amp; levers'!$C$14="Off",SUM('Activity data'!BP66:BP81)*FracGASM*MSVolatEF*NtoN2O*kgtoGg,IF('Net zero activities &amp; levers'!$C$14="On",SUM('Net zero Activity data'!BP66:BP81)*FracGASM*MSVolatEF*NtoN2O*kgtoGg,"ERROR"))</f>
        <v>4.418332432178147</v>
      </c>
      <c r="AY1167" s="79"/>
    </row>
    <row r="1168" spans="1:51" x14ac:dyDescent="0.25">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2.2783360575623284E-4</v>
      </c>
      <c r="U1168" s="94">
        <f>IF('Net zero activities &amp; levers'!$C$14="Off",'Activity data'!AN47*FracLEACH*MSLeachEF*NtoN2O*kgtoGg,IF('Net zero activities &amp; levers'!$C$14="On",'Net zero Activity data'!AN47*FracLEACH*MSLeachEF*NtoN2O*kgtoGg,"ERROR"))</f>
        <v>2.277690103399347E-4</v>
      </c>
      <c r="V1168" s="94">
        <f>IF('Net zero activities &amp; levers'!$C$14="Off",'Activity data'!AO47*FracLEACH*MSLeachEF*NtoN2O*kgtoGg,IF('Net zero activities &amp; levers'!$C$14="On",'Net zero Activity data'!AO47*FracLEACH*MSLeachEF*NtoN2O*kgtoGg,"ERROR"))</f>
        <v>2.2771882791424862E-4</v>
      </c>
      <c r="W1168" s="94">
        <f>IF('Net zero activities &amp; levers'!$C$14="Off",'Activity data'!AP47*FracLEACH*MSLeachEF*NtoN2O*kgtoGg,IF('Net zero activities &amp; levers'!$C$14="On",'Net zero Activity data'!AP47*FracLEACH*MSLeachEF*NtoN2O*kgtoGg,"ERROR"))</f>
        <v>2.2767360944205673E-4</v>
      </c>
      <c r="X1168" s="94">
        <f>IF('Net zero activities &amp; levers'!$C$14="Off",'Activity data'!AQ47*FracLEACH*MSLeachEF*NtoN2O*kgtoGg,IF('Net zero activities &amp; levers'!$C$14="On",'Net zero Activity data'!AQ47*FracLEACH*MSLeachEF*NtoN2O*kgtoGg,"ERROR"))</f>
        <v>2.2762577804497457E-4</v>
      </c>
      <c r="Y1168" s="94">
        <f>IF('Net zero activities &amp; levers'!$C$14="Off",'Activity data'!AR47*FracLEACH*MSLeachEF*NtoN2O*kgtoGg,IF('Net zero activities &amp; levers'!$C$14="On",'Net zero Activity data'!AR47*FracLEACH*MSLeachEF*NtoN2O*kgtoGg,"ERROR"))</f>
        <v>2.2758145734585685E-4</v>
      </c>
      <c r="Z1168" s="94">
        <f>IF('Net zero activities &amp; levers'!$C$14="Off",'Activity data'!AS47*FracLEACH*MSLeachEF*NtoN2O*kgtoGg,IF('Net zero activities &amp; levers'!$C$14="On",'Net zero Activity data'!AS47*FracLEACH*MSLeachEF*NtoN2O*kgtoGg,"ERROR"))</f>
        <v>2.2754374308817861E-4</v>
      </c>
      <c r="AA1168" s="94">
        <f>IF('Net zero activities &amp; levers'!$C$14="Off",'Activity data'!AT47*FracLEACH*MSLeachEF*NtoN2O*kgtoGg,IF('Net zero activities &amp; levers'!$C$14="On",'Net zero Activity data'!AT47*FracLEACH*MSLeachEF*NtoN2O*kgtoGg,"ERROR"))</f>
        <v>2.2750672860220023E-4</v>
      </c>
      <c r="AB1168" s="94">
        <f>IF('Net zero activities &amp; levers'!$C$14="Off",'Activity data'!AU47*FracLEACH*MSLeachEF*NtoN2O*kgtoGg,IF('Net zero activities &amp; levers'!$C$14="On",'Net zero Activity data'!AU47*FracLEACH*MSLeachEF*NtoN2O*kgtoGg,"ERROR"))</f>
        <v>2.2746925528832322E-4</v>
      </c>
      <c r="AC1168" s="94">
        <f>IF('Net zero activities &amp; levers'!$C$14="Off",'Activity data'!AV47*FracLEACH*MSLeachEF*NtoN2O*kgtoGg,IF('Net zero activities &amp; levers'!$C$14="On",'Net zero Activity data'!AV47*FracLEACH*MSLeachEF*NtoN2O*kgtoGg,"ERROR"))</f>
        <v>2.2741948149965896E-4</v>
      </c>
      <c r="AD1168" s="94">
        <f>IF('Net zero activities &amp; levers'!$C$14="Off",'Activity data'!AW47*FracLEACH*MSLeachEF*NtoN2O*kgtoGg,IF('Net zero activities &amp; levers'!$C$14="On",'Net zero Activity data'!AW47*FracLEACH*MSLeachEF*NtoN2O*kgtoGg,"ERROR"))</f>
        <v>2.2737621235376291E-4</v>
      </c>
      <c r="AE1168" s="94">
        <f>IF('Net zero activities &amp; levers'!$C$14="Off",'Activity data'!AX47*FracLEACH*MSLeachEF*NtoN2O*kgtoGg,IF('Net zero activities &amp; levers'!$C$14="On",'Net zero Activity data'!AX47*FracLEACH*MSLeachEF*NtoN2O*kgtoGg,"ERROR"))</f>
        <v>2.2732489524030969E-4</v>
      </c>
      <c r="AF1168" s="94">
        <f>IF('Net zero activities &amp; levers'!$C$14="Off",'Activity data'!AY47*FracLEACH*MSLeachEF*NtoN2O*kgtoGg,IF('Net zero activities &amp; levers'!$C$14="On",'Net zero Activity data'!AY47*FracLEACH*MSLeachEF*NtoN2O*kgtoGg,"ERROR"))</f>
        <v>2.2727218304959741E-4</v>
      </c>
      <c r="AG1168" s="94">
        <f>IF('Net zero activities &amp; levers'!$C$14="Off",'Activity data'!AZ47*FracLEACH*MSLeachEF*NtoN2O*kgtoGg,IF('Net zero activities &amp; levers'!$C$14="On",'Net zero Activity data'!AZ47*FracLEACH*MSLeachEF*NtoN2O*kgtoGg,"ERROR"))</f>
        <v>2.2721078884930555E-4</v>
      </c>
      <c r="AH1168" s="94">
        <f>IF('Net zero activities &amp; levers'!$C$14="Off",'Activity data'!BA47*FracLEACH*MSLeachEF*NtoN2O*kgtoGg,IF('Net zero activities &amp; levers'!$C$14="On",'Net zero Activity data'!BA47*FracLEACH*MSLeachEF*NtoN2O*kgtoGg,"ERROR"))</f>
        <v>2.271457051656472E-4</v>
      </c>
      <c r="AI1168" s="94">
        <f>IF('Net zero activities &amp; levers'!$C$14="Off",'Activity data'!BB47*FracLEACH*MSLeachEF*NtoN2O*kgtoGg,IF('Net zero activities &amp; levers'!$C$14="On",'Net zero Activity data'!BB47*FracLEACH*MSLeachEF*NtoN2O*kgtoGg,"ERROR"))</f>
        <v>2.2709508879515969E-4</v>
      </c>
      <c r="AJ1168" s="94">
        <f>IF('Net zero activities &amp; levers'!$C$14="Off",'Activity data'!BC47*FracLEACH*MSLeachEF*NtoN2O*kgtoGg,IF('Net zero activities &amp; levers'!$C$14="On",'Net zero Activity data'!BC47*FracLEACH*MSLeachEF*NtoN2O*kgtoGg,"ERROR"))</f>
        <v>2.2704509281920696E-4</v>
      </c>
      <c r="AK1168" s="94">
        <f>IF('Net zero activities &amp; levers'!$C$14="Off",'Activity data'!BD47*FracLEACH*MSLeachEF*NtoN2O*kgtoGg,IF('Net zero activities &amp; levers'!$C$14="On",'Net zero Activity data'!BD47*FracLEACH*MSLeachEF*NtoN2O*kgtoGg,"ERROR"))</f>
        <v>2.2699097871657119E-4</v>
      </c>
      <c r="AL1168" s="94">
        <f>IF('Net zero activities &amp; levers'!$C$14="Off",'Activity data'!BE47*FracLEACH*MSLeachEF*NtoN2O*kgtoGg,IF('Net zero activities &amp; levers'!$C$14="On",'Net zero Activity data'!BE47*FracLEACH*MSLeachEF*NtoN2O*kgtoGg,"ERROR"))</f>
        <v>2.2693791840875933E-4</v>
      </c>
      <c r="AM1168" s="94">
        <f>IF('Net zero activities &amp; levers'!$C$14="Off",'Activity data'!BF47*FracLEACH*MSLeachEF*NtoN2O*kgtoGg,IF('Net zero activities &amp; levers'!$C$14="On",'Net zero Activity data'!BF47*FracLEACH*MSLeachEF*NtoN2O*kgtoGg,"ERROR"))</f>
        <v>2.2688055877127398E-4</v>
      </c>
      <c r="AN1168" s="94">
        <f>IF('Net zero activities &amp; levers'!$C$14="Off",'Activity data'!BG47*FracLEACH*MSLeachEF*NtoN2O*kgtoGg,IF('Net zero activities &amp; levers'!$C$14="On",'Net zero Activity data'!BG47*FracLEACH*MSLeachEF*NtoN2O*kgtoGg,"ERROR"))</f>
        <v>2.2682553249777677E-4</v>
      </c>
      <c r="AO1168" s="94">
        <f>IF('Net zero activities &amp; levers'!$C$14="Off",'Activity data'!BH47*FracLEACH*MSLeachEF*NtoN2O*kgtoGg,IF('Net zero activities &amp; levers'!$C$14="On",'Net zero Activity data'!BH47*FracLEACH*MSLeachEF*NtoN2O*kgtoGg,"ERROR"))</f>
        <v>2.2676349444028204E-4</v>
      </c>
      <c r="AP1168" s="94">
        <f>IF('Net zero activities &amp; levers'!$C$14="Off",'Activity data'!BI47*FracLEACH*MSLeachEF*NtoN2O*kgtoGg,IF('Net zero activities &amp; levers'!$C$14="On",'Net zero Activity data'!BI47*FracLEACH*MSLeachEF*NtoN2O*kgtoGg,"ERROR"))</f>
        <v>2.267018694017664E-4</v>
      </c>
      <c r="AQ1168" s="94">
        <f>IF('Net zero activities &amp; levers'!$C$14="Off",'Activity data'!BJ47*FracLEACH*MSLeachEF*NtoN2O*kgtoGg,IF('Net zero activities &amp; levers'!$C$14="On",'Net zero Activity data'!BJ47*FracLEACH*MSLeachEF*NtoN2O*kgtoGg,"ERROR"))</f>
        <v>2.2663975078726013E-4</v>
      </c>
      <c r="AR1168" s="94">
        <f>IF('Net zero activities &amp; levers'!$C$14="Off",'Activity data'!BK47*FracLEACH*MSLeachEF*NtoN2O*kgtoGg,IF('Net zero activities &amp; levers'!$C$14="On",'Net zero Activity data'!BK47*FracLEACH*MSLeachEF*NtoN2O*kgtoGg,"ERROR"))</f>
        <v>2.2657689937105621E-4</v>
      </c>
      <c r="AS1168" s="94">
        <f>IF('Net zero activities &amp; levers'!$C$14="Off",'Activity data'!BL47*FracLEACH*MSLeachEF*NtoN2O*kgtoGg,IF('Net zero activities &amp; levers'!$C$14="On",'Net zero Activity data'!BL47*FracLEACH*MSLeachEF*NtoN2O*kgtoGg,"ERROR"))</f>
        <v>2.2651283951585413E-4</v>
      </c>
      <c r="AT1168" s="94">
        <f>IF('Net zero activities &amp; levers'!$C$14="Off",'Activity data'!BM47*FracLEACH*MSLeachEF*NtoN2O*kgtoGg,IF('Net zero activities &amp; levers'!$C$14="On",'Net zero Activity data'!BM47*FracLEACH*MSLeachEF*NtoN2O*kgtoGg,"ERROR"))</f>
        <v>2.264449657415219E-4</v>
      </c>
      <c r="AU1168" s="94">
        <f>IF('Net zero activities &amp; levers'!$C$14="Off",'Activity data'!BN47*FracLEACH*MSLeachEF*NtoN2O*kgtoGg,IF('Net zero activities &amp; levers'!$C$14="On",'Net zero Activity data'!BN47*FracLEACH*MSLeachEF*NtoN2O*kgtoGg,"ERROR"))</f>
        <v>2.2640390681487226E-4</v>
      </c>
      <c r="AV1168" s="94">
        <f>IF('Net zero activities &amp; levers'!$C$14="Off",'Activity data'!BO47*FracLEACH*MSLeachEF*NtoN2O*kgtoGg,IF('Net zero activities &amp; levers'!$C$14="On",'Net zero Activity data'!BO47*FracLEACH*MSLeachEF*NtoN2O*kgtoGg,"ERROR"))</f>
        <v>2.263671422871954E-4</v>
      </c>
      <c r="AW1168" s="94">
        <f>IF('Net zero activities &amp; levers'!$C$14="Off",'Activity data'!BP47*FracLEACH*MSLeachEF*NtoN2O*kgtoGg,IF('Net zero activities &amp; levers'!$C$14="On",'Net zero Activity data'!BP47*FracLEACH*MSLeachEF*NtoN2O*kgtoGg,"ERROR"))</f>
        <v>2.263301032604837E-4</v>
      </c>
      <c r="AY1168" s="79"/>
    </row>
    <row r="1169" spans="1:51" x14ac:dyDescent="0.25">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1.5037017979911371E-6</v>
      </c>
      <c r="U1169" s="94">
        <f>IF('Net zero activities &amp; levers'!$C$14="Off",'Activity data'!AN48*FracLEACH*MSLeachEF*NtoN2O*kgtoGg,IF('Net zero activities &amp; levers'!$C$14="On",'Net zero Activity data'!AN48*FracLEACH*MSLeachEF*NtoN2O*kgtoGg,"ERROR"))</f>
        <v>1.5032754682435692E-6</v>
      </c>
      <c r="V1169" s="94">
        <f>IF('Net zero activities &amp; levers'!$C$14="Off",'Activity data'!AO48*FracLEACH*MSLeachEF*NtoN2O*kgtoGg,IF('Net zero activities &amp; levers'!$C$14="On",'Net zero Activity data'!AO48*FracLEACH*MSLeachEF*NtoN2O*kgtoGg,"ERROR"))</f>
        <v>1.502944264234041E-6</v>
      </c>
      <c r="W1169" s="94">
        <f>IF('Net zero activities &amp; levers'!$C$14="Off",'Activity data'!AP48*FracLEACH*MSLeachEF*NtoN2O*kgtoGg,IF('Net zero activities &amp; levers'!$C$14="On",'Net zero Activity data'!AP48*FracLEACH*MSLeachEF*NtoN2O*kgtoGg,"ERROR"))</f>
        <v>1.5026458223175745E-6</v>
      </c>
      <c r="X1169" s="94">
        <f>IF('Net zero activities &amp; levers'!$C$14="Off",'Activity data'!AQ48*FracLEACH*MSLeachEF*NtoN2O*kgtoGg,IF('Net zero activities &amp; levers'!$C$14="On",'Net zero Activity data'!AQ48*FracLEACH*MSLeachEF*NtoN2O*kgtoGg,"ERROR"))</f>
        <v>1.5023301350968323E-6</v>
      </c>
      <c r="Y1169" s="94">
        <f>IF('Net zero activities &amp; levers'!$C$14="Off",'Activity data'!AR48*FracLEACH*MSLeachEF*NtoN2O*kgtoGg,IF('Net zero activities &amp; levers'!$C$14="On",'Net zero Activity data'!AR48*FracLEACH*MSLeachEF*NtoN2O*kgtoGg,"ERROR"))</f>
        <v>1.5020376184826557E-6</v>
      </c>
      <c r="Z1169" s="94">
        <f>IF('Net zero activities &amp; levers'!$C$14="Off",'Activity data'!AS48*FracLEACH*MSLeachEF*NtoN2O*kgtoGg,IF('Net zero activities &amp; levers'!$C$14="On",'Net zero Activity data'!AS48*FracLEACH*MSLeachEF*NtoN2O*kgtoGg,"ERROR"))</f>
        <v>1.5017887043819789E-6</v>
      </c>
      <c r="AA1169" s="94">
        <f>IF('Net zero activities &amp; levers'!$C$14="Off",'Activity data'!AT48*FracLEACH*MSLeachEF*NtoN2O*kgtoGg,IF('Net zero activities &amp; levers'!$C$14="On",'Net zero Activity data'!AT48*FracLEACH*MSLeachEF*NtoN2O*kgtoGg,"ERROR"))</f>
        <v>1.5015444087745217E-6</v>
      </c>
      <c r="AB1169" s="94">
        <f>IF('Net zero activities &amp; levers'!$C$14="Off",'Activity data'!AU48*FracLEACH*MSLeachEF*NtoN2O*kgtoGg,IF('Net zero activities &amp; levers'!$C$14="On",'Net zero Activity data'!AU48*FracLEACH*MSLeachEF*NtoN2O*kgtoGg,"ERROR"))</f>
        <v>1.5012970849029339E-6</v>
      </c>
      <c r="AC1169" s="94">
        <f>IF('Net zero activities &amp; levers'!$C$14="Off",'Activity data'!AV48*FracLEACH*MSLeachEF*NtoN2O*kgtoGg,IF('Net zero activities &amp; levers'!$C$14="On",'Net zero Activity data'!AV48*FracLEACH*MSLeachEF*NtoN2O*kgtoGg,"ERROR"))</f>
        <v>1.5009685778977496E-6</v>
      </c>
      <c r="AD1169" s="94">
        <f>IF('Net zero activities &amp; levers'!$C$14="Off",'Activity data'!AW48*FracLEACH*MSLeachEF*NtoN2O*kgtoGg,IF('Net zero activities &amp; levers'!$C$14="On",'Net zero Activity data'!AW48*FracLEACH*MSLeachEF*NtoN2O*kgtoGg,"ERROR"))</f>
        <v>1.5006830015348358E-6</v>
      </c>
      <c r="AE1169" s="94">
        <f>IF('Net zero activities &amp; levers'!$C$14="Off",'Activity data'!AX48*FracLEACH*MSLeachEF*NtoN2O*kgtoGg,IF('Net zero activities &amp; levers'!$C$14="On",'Net zero Activity data'!AX48*FracLEACH*MSLeachEF*NtoN2O*kgtoGg,"ERROR"))</f>
        <v>1.5003443085860446E-6</v>
      </c>
      <c r="AF1169" s="94">
        <f>IF('Net zero activities &amp; levers'!$C$14="Off",'Activity data'!AY48*FracLEACH*MSLeachEF*NtoN2O*kgtoGg,IF('Net zero activities &amp; levers'!$C$14="On",'Net zero Activity data'!AY48*FracLEACH*MSLeachEF*NtoN2O*kgtoGg,"ERROR"))</f>
        <v>1.4999964081273431E-6</v>
      </c>
      <c r="AG1169" s="94">
        <f>IF('Net zero activities &amp; levers'!$C$14="Off",'Activity data'!AZ48*FracLEACH*MSLeachEF*NtoN2O*kgtoGg,IF('Net zero activities &amp; levers'!$C$14="On",'Net zero Activity data'!AZ48*FracLEACH*MSLeachEF*NtoN2O*kgtoGg,"ERROR"))</f>
        <v>1.4995912064054167E-6</v>
      </c>
      <c r="AH1169" s="94">
        <f>IF('Net zero activities &amp; levers'!$C$14="Off",'Activity data'!BA48*FracLEACH*MSLeachEF*NtoN2O*kgtoGg,IF('Net zero activities &amp; levers'!$C$14="On",'Net zero Activity data'!BA48*FracLEACH*MSLeachEF*NtoN2O*kgtoGg,"ERROR"))</f>
        <v>1.4991616540932717E-6</v>
      </c>
      <c r="AI1169" s="94">
        <f>IF('Net zero activities &amp; levers'!$C$14="Off",'Activity data'!BB48*FracLEACH*MSLeachEF*NtoN2O*kgtoGg,IF('Net zero activities &amp; levers'!$C$14="On",'Net zero Activity data'!BB48*FracLEACH*MSLeachEF*NtoN2O*kgtoGg,"ERROR"))</f>
        <v>1.4988275860480544E-6</v>
      </c>
      <c r="AJ1169" s="94">
        <f>IF('Net zero activities &amp; levers'!$C$14="Off",'Activity data'!BC48*FracLEACH*MSLeachEF*NtoN2O*kgtoGg,IF('Net zero activities &amp; levers'!$C$14="On",'Net zero Activity data'!BC48*FracLEACH*MSLeachEF*NtoN2O*kgtoGg,"ERROR"))</f>
        <v>1.4984976126067661E-6</v>
      </c>
      <c r="AK1169" s="94">
        <f>IF('Net zero activities &amp; levers'!$C$14="Off",'Activity data'!BD48*FracLEACH*MSLeachEF*NtoN2O*kgtoGg,IF('Net zero activities &amp; levers'!$C$14="On",'Net zero Activity data'!BD48*FracLEACH*MSLeachEF*NtoN2O*kgtoGg,"ERROR"))</f>
        <v>1.49814045952937E-6</v>
      </c>
      <c r="AL1169" s="94">
        <f>IF('Net zero activities &amp; levers'!$C$14="Off",'Activity data'!BE48*FracLEACH*MSLeachEF*NtoN2O*kgtoGg,IF('Net zero activities &amp; levers'!$C$14="On",'Net zero Activity data'!BE48*FracLEACH*MSLeachEF*NtoN2O*kgtoGg,"ERROR"))</f>
        <v>1.4977902614978117E-6</v>
      </c>
      <c r="AM1169" s="94">
        <f>IF('Net zero activities &amp; levers'!$C$14="Off",'Activity data'!BF48*FracLEACH*MSLeachEF*NtoN2O*kgtoGg,IF('Net zero activities &amp; levers'!$C$14="On",'Net zero Activity data'!BF48*FracLEACH*MSLeachEF*NtoN2O*kgtoGg,"ERROR"))</f>
        <v>1.4974116878904084E-6</v>
      </c>
      <c r="AN1169" s="94">
        <f>IF('Net zero activities &amp; levers'!$C$14="Off",'Activity data'!BG48*FracLEACH*MSLeachEF*NtoN2O*kgtoGg,IF('Net zero activities &amp; levers'!$C$14="On",'Net zero Activity data'!BG48*FracLEACH*MSLeachEF*NtoN2O*kgtoGg,"ERROR"))</f>
        <v>1.497048514485327E-6</v>
      </c>
      <c r="AO1169" s="94">
        <f>IF('Net zero activities &amp; levers'!$C$14="Off",'Activity data'!BH48*FracLEACH*MSLeachEF*NtoN2O*kgtoGg,IF('Net zero activities &amp; levers'!$C$14="On",'Net zero Activity data'!BH48*FracLEACH*MSLeachEF*NtoN2O*kgtoGg,"ERROR"))</f>
        <v>1.4966390633058616E-6</v>
      </c>
      <c r="AP1169" s="94">
        <f>IF('Net zero activities &amp; levers'!$C$14="Off",'Activity data'!BI48*FracLEACH*MSLeachEF*NtoN2O*kgtoGg,IF('Net zero activities &amp; levers'!$C$14="On",'Net zero Activity data'!BI48*FracLEACH*MSLeachEF*NtoN2O*kgtoGg,"ERROR"))</f>
        <v>1.4962323380516582E-6</v>
      </c>
      <c r="AQ1169" s="94">
        <f>IF('Net zero activities &amp; levers'!$C$14="Off",'Activity data'!BJ48*FracLEACH*MSLeachEF*NtoN2O*kgtoGg,IF('Net zero activities &amp; levers'!$C$14="On",'Net zero Activity data'!BJ48*FracLEACH*MSLeachEF*NtoN2O*kgtoGg,"ERROR"))</f>
        <v>1.4958223551959173E-6</v>
      </c>
      <c r="AR1169" s="94">
        <f>IF('Net zero activities &amp; levers'!$C$14="Off",'Activity data'!BK48*FracLEACH*MSLeachEF*NtoN2O*kgtoGg,IF('Net zero activities &amp; levers'!$C$14="On",'Net zero Activity data'!BK48*FracLEACH*MSLeachEF*NtoN2O*kgtoGg,"ERROR"))</f>
        <v>1.495407535848971E-6</v>
      </c>
      <c r="AS1169" s="94">
        <f>IF('Net zero activities &amp; levers'!$C$14="Off",'Activity data'!BL48*FracLEACH*MSLeachEF*NtoN2O*kgtoGg,IF('Net zero activities &amp; levers'!$C$14="On",'Net zero Activity data'!BL48*FracLEACH*MSLeachEF*NtoN2O*kgtoGg,"ERROR"))</f>
        <v>1.4949847408046379E-6</v>
      </c>
      <c r="AT1169" s="94">
        <f>IF('Net zero activities &amp; levers'!$C$14="Off",'Activity data'!BM48*FracLEACH*MSLeachEF*NtoN2O*kgtoGg,IF('Net zero activities &amp; levers'!$C$14="On",'Net zero Activity data'!BM48*FracLEACH*MSLeachEF*NtoN2O*kgtoGg,"ERROR"))</f>
        <v>1.4945367738940447E-6</v>
      </c>
      <c r="AU1169" s="94">
        <f>IF('Net zero activities &amp; levers'!$C$14="Off",'Activity data'!BN48*FracLEACH*MSLeachEF*NtoN2O*kgtoGg,IF('Net zero activities &amp; levers'!$C$14="On",'Net zero Activity data'!BN48*FracLEACH*MSLeachEF*NtoN2O*kgtoGg,"ERROR"))</f>
        <v>1.4942657849781573E-6</v>
      </c>
      <c r="AV1169" s="94">
        <f>IF('Net zero activities &amp; levers'!$C$14="Off",'Activity data'!BO48*FracLEACH*MSLeachEF*NtoN2O*kgtoGg,IF('Net zero activities &amp; levers'!$C$14="On",'Net zero Activity data'!BO48*FracLEACH*MSLeachEF*NtoN2O*kgtoGg,"ERROR"))</f>
        <v>1.4940231390954898E-6</v>
      </c>
      <c r="AW1169" s="94">
        <f>IF('Net zero activities &amp; levers'!$C$14="Off",'Activity data'!BP48*FracLEACH*MSLeachEF*NtoN2O*kgtoGg,IF('Net zero activities &amp; levers'!$C$14="On",'Net zero Activity data'!BP48*FracLEACH*MSLeachEF*NtoN2O*kgtoGg,"ERROR"))</f>
        <v>1.4937786815191927E-6</v>
      </c>
      <c r="AY1169" s="79"/>
    </row>
    <row r="1170" spans="1:51" x14ac:dyDescent="0.25">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0.18258719417239633</v>
      </c>
      <c r="T1170" s="94">
        <f>IF('Net zero activities &amp; levers'!$C$14="Off",SUM('Activity data'!AM50:AM65)*FracLEACH*MSLeachEF*NtoN2O*kgtoGg,IF('Net zero activities &amp; levers'!$C$14="On",SUM('Net zero Activity data'!AM50:AM65)*FracLEACH*MSLeachEF*NtoN2O*kgtoGg,"ERROR"))</f>
        <v>0.18659119303605887</v>
      </c>
      <c r="U1170" s="94">
        <f>IF('Net zero activities &amp; levers'!$C$14="Off",SUM('Activity data'!AN50:AN65)*FracLEACH*MSLeachEF*NtoN2O*kgtoGg,IF('Net zero activities &amp; levers'!$C$14="On",SUM('Net zero Activity data'!AN50:AN65)*FracLEACH*MSLeachEF*NtoN2O*kgtoGg,"ERROR"))</f>
        <v>0.18919302973587018</v>
      </c>
      <c r="V1170" s="94">
        <f>IF('Net zero activities &amp; levers'!$C$14="Off",SUM('Activity data'!AO50:AO65)*FracLEACH*MSLeachEF*NtoN2O*kgtoGg,IF('Net zero activities &amp; levers'!$C$14="On",SUM('Net zero Activity data'!AO50:AO65)*FracLEACH*MSLeachEF*NtoN2O*kgtoGg,"ERROR"))</f>
        <v>0.19133393553779945</v>
      </c>
      <c r="W1170" s="94">
        <f>IF('Net zero activities &amp; levers'!$C$14="Off",SUM('Activity data'!AP50:AP65)*FracLEACH*MSLeachEF*NtoN2O*kgtoGg,IF('Net zero activities &amp; levers'!$C$14="On",SUM('Net zero Activity data'!AP50:AP65)*FracLEACH*MSLeachEF*NtoN2O*kgtoGg,"ERROR"))</f>
        <v>0.19378113312493972</v>
      </c>
      <c r="X1170" s="94">
        <f>IF('Net zero activities &amp; levers'!$C$14="Off",SUM('Activity data'!AQ50:AQ65)*FracLEACH*MSLeachEF*NtoN2O*kgtoGg,IF('Net zero activities &amp; levers'!$C$14="On",SUM('Net zero Activity data'!AQ50:AQ65)*FracLEACH*MSLeachEF*NtoN2O*kgtoGg,"ERROR"))</f>
        <v>0.19590796726477783</v>
      </c>
      <c r="Y1170" s="94">
        <f>IF('Net zero activities &amp; levers'!$C$14="Off",SUM('Activity data'!AR50:AR65)*FracLEACH*MSLeachEF*NtoN2O*kgtoGg,IF('Net zero activities &amp; levers'!$C$14="On",SUM('Net zero Activity data'!AR50:AR65)*FracLEACH*MSLeachEF*NtoN2O*kgtoGg,"ERROR"))</f>
        <v>0.19739628959288202</v>
      </c>
      <c r="Z1170" s="94">
        <f>IF('Net zero activities &amp; levers'!$C$14="Off",SUM('Activity data'!AS50:AS65)*FracLEACH*MSLeachEF*NtoN2O*kgtoGg,IF('Net zero activities &amp; levers'!$C$14="On",SUM('Net zero Activity data'!AS50:AS65)*FracLEACH*MSLeachEF*NtoN2O*kgtoGg,"ERROR"))</f>
        <v>0.19884862917208024</v>
      </c>
      <c r="AA1170" s="94">
        <f>IF('Net zero activities &amp; levers'!$C$14="Off",SUM('Activity data'!AT50:AT65)*FracLEACH*MSLeachEF*NtoN2O*kgtoGg,IF('Net zero activities &amp; levers'!$C$14="On",SUM('Net zero Activity data'!AT50:AT65)*FracLEACH*MSLeachEF*NtoN2O*kgtoGg,"ERROR"))</f>
        <v>0.20038224474174365</v>
      </c>
      <c r="AB1170" s="94">
        <f>IF('Net zero activities &amp; levers'!$C$14="Off",SUM('Activity data'!AU50:AU65)*FracLEACH*MSLeachEF*NtoN2O*kgtoGg,IF('Net zero activities &amp; levers'!$C$14="On",SUM('Net zero Activity data'!AU50:AU65)*FracLEACH*MSLeachEF*NtoN2O*kgtoGg,"ERROR"))</f>
        <v>0.20321970506585377</v>
      </c>
      <c r="AC1170" s="94">
        <f>IF('Net zero activities &amp; levers'!$C$14="Off",SUM('Activity data'!AV50:AV65)*FracLEACH*MSLeachEF*NtoN2O*kgtoGg,IF('Net zero activities &amp; levers'!$C$14="On",SUM('Net zero Activity data'!AV50:AV65)*FracLEACH*MSLeachEF*NtoN2O*kgtoGg,"ERROR"))</f>
        <v>0.20542152351480261</v>
      </c>
      <c r="AD1170" s="94">
        <f>IF('Net zero activities &amp; levers'!$C$14="Off",SUM('Activity data'!AW50:AW65)*FracLEACH*MSLeachEF*NtoN2O*kgtoGg,IF('Net zero activities &amp; levers'!$C$14="On",SUM('Net zero Activity data'!AW50:AW65)*FracLEACH*MSLeachEF*NtoN2O*kgtoGg,"ERROR"))</f>
        <v>0.20778063749279929</v>
      </c>
      <c r="AE1170" s="94">
        <f>IF('Net zero activities &amp; levers'!$C$14="Off",SUM('Activity data'!AX50:AX65)*FracLEACH*MSLeachEF*NtoN2O*kgtoGg,IF('Net zero activities &amp; levers'!$C$14="On",SUM('Net zero Activity data'!AX50:AX65)*FracLEACH*MSLeachEF*NtoN2O*kgtoGg,"ERROR"))</f>
        <v>0.21030061300303665</v>
      </c>
      <c r="AF1170" s="94">
        <f>IF('Net zero activities &amp; levers'!$C$14="Off",SUM('Activity data'!AY50:AY65)*FracLEACH*MSLeachEF*NtoN2O*kgtoGg,IF('Net zero activities &amp; levers'!$C$14="On",SUM('Net zero Activity data'!AY50:AY65)*FracLEACH*MSLeachEF*NtoN2O*kgtoGg,"ERROR"))</f>
        <v>0.21375059517099232</v>
      </c>
      <c r="AG1170" s="94">
        <f>IF('Net zero activities &amp; levers'!$C$14="Off",SUM('Activity data'!AZ50:AZ65)*FracLEACH*MSLeachEF*NtoN2O*kgtoGg,IF('Net zero activities &amp; levers'!$C$14="On",SUM('Net zero Activity data'!AZ50:AZ65)*FracLEACH*MSLeachEF*NtoN2O*kgtoGg,"ERROR"))</f>
        <v>0.21761869921171154</v>
      </c>
      <c r="AH1170" s="94">
        <f>IF('Net zero activities &amp; levers'!$C$14="Off",SUM('Activity data'!BA50:BA65)*FracLEACH*MSLeachEF*NtoN2O*kgtoGg,IF('Net zero activities &amp; levers'!$C$14="On",SUM('Net zero Activity data'!BA50:BA65)*FracLEACH*MSLeachEF*NtoN2O*kgtoGg,"ERROR"))</f>
        <v>0.2199688896768407</v>
      </c>
      <c r="AI1170" s="94">
        <f>IF('Net zero activities &amp; levers'!$C$14="Off",SUM('Activity data'!BB50:BB65)*FracLEACH*MSLeachEF*NtoN2O*kgtoGg,IF('Net zero activities &amp; levers'!$C$14="On",SUM('Net zero Activity data'!BB50:BB65)*FracLEACH*MSLeachEF*NtoN2O*kgtoGg,"ERROR"))</f>
        <v>0.22226474551819031</v>
      </c>
      <c r="AJ1170" s="94">
        <f>IF('Net zero activities &amp; levers'!$C$14="Off",SUM('Activity data'!BC50:BC65)*FracLEACH*MSLeachEF*NtoN2O*kgtoGg,IF('Net zero activities &amp; levers'!$C$14="On",SUM('Net zero Activity data'!BC50:BC65)*FracLEACH*MSLeachEF*NtoN2O*kgtoGg,"ERROR"))</f>
        <v>0.22501535655243274</v>
      </c>
      <c r="AK1170" s="94">
        <f>IF('Net zero activities &amp; levers'!$C$14="Off",SUM('Activity data'!BD50:BD65)*FracLEACH*MSLeachEF*NtoN2O*kgtoGg,IF('Net zero activities &amp; levers'!$C$14="On",SUM('Net zero Activity data'!BD50:BD65)*FracLEACH*MSLeachEF*NtoN2O*kgtoGg,"ERROR"))</f>
        <v>0.22766661942528918</v>
      </c>
      <c r="AL1170" s="94">
        <f>IF('Net zero activities &amp; levers'!$C$14="Off",SUM('Activity data'!BE50:BE65)*FracLEACH*MSLeachEF*NtoN2O*kgtoGg,IF('Net zero activities &amp; levers'!$C$14="On",SUM('Net zero Activity data'!BE50:BE65)*FracLEACH*MSLeachEF*NtoN2O*kgtoGg,"ERROR"))</f>
        <v>0.23079957776517698</v>
      </c>
      <c r="AM1170" s="94">
        <f>IF('Net zero activities &amp; levers'!$C$14="Off",SUM('Activity data'!BF50:BF65)*FracLEACH*MSLeachEF*NtoN2O*kgtoGg,IF('Net zero activities &amp; levers'!$C$14="On",SUM('Net zero Activity data'!BF50:BF65)*FracLEACH*MSLeachEF*NtoN2O*kgtoGg,"ERROR"))</f>
        <v>0.23369519679442258</v>
      </c>
      <c r="AN1170" s="94">
        <f>IF('Net zero activities &amp; levers'!$C$14="Off",SUM('Activity data'!BG50:BG65)*FracLEACH*MSLeachEF*NtoN2O*kgtoGg,IF('Net zero activities &amp; levers'!$C$14="On",SUM('Net zero Activity data'!BG50:BG65)*FracLEACH*MSLeachEF*NtoN2O*kgtoGg,"ERROR"))</f>
        <v>0.23781777263024687</v>
      </c>
      <c r="AO1170" s="94">
        <f>IF('Net zero activities &amp; levers'!$C$14="Off",SUM('Activity data'!BH50:BH65)*FracLEACH*MSLeachEF*NtoN2O*kgtoGg,IF('Net zero activities &amp; levers'!$C$14="On",SUM('Net zero Activity data'!BH50:BH65)*FracLEACH*MSLeachEF*NtoN2O*kgtoGg,"ERROR"))</f>
        <v>0.24194048838559584</v>
      </c>
      <c r="AP1170" s="94">
        <f>IF('Net zero activities &amp; levers'!$C$14="Off",SUM('Activity data'!BI50:BI65)*FracLEACH*MSLeachEF*NtoN2O*kgtoGg,IF('Net zero activities &amp; levers'!$C$14="On",SUM('Net zero Activity data'!BI50:BI65)*FracLEACH*MSLeachEF*NtoN2O*kgtoGg,"ERROR"))</f>
        <v>0.24616514680416793</v>
      </c>
      <c r="AQ1170" s="94">
        <f>IF('Net zero activities &amp; levers'!$C$14="Off",SUM('Activity data'!BJ50:BJ65)*FracLEACH*MSLeachEF*NtoN2O*kgtoGg,IF('Net zero activities &amp; levers'!$C$14="On",SUM('Net zero Activity data'!BJ50:BJ65)*FracLEACH*MSLeachEF*NtoN2O*kgtoGg,"ERROR"))</f>
        <v>0.25052162843544062</v>
      </c>
      <c r="AR1170" s="94">
        <f>IF('Net zero activities &amp; levers'!$C$14="Off",SUM('Activity data'!BK50:BK65)*FracLEACH*MSLeachEF*NtoN2O*kgtoGg,IF('Net zero activities &amp; levers'!$C$14="On",SUM('Net zero Activity data'!BK50:BK65)*FracLEACH*MSLeachEF*NtoN2O*kgtoGg,"ERROR"))</f>
        <v>0.25506858268508992</v>
      </c>
      <c r="AS1170" s="94">
        <f>IF('Net zero activities &amp; levers'!$C$14="Off",SUM('Activity data'!BL50:BL65)*FracLEACH*MSLeachEF*NtoN2O*kgtoGg,IF('Net zero activities &amp; levers'!$C$14="On",SUM('Net zero Activity data'!BL50:BL65)*FracLEACH*MSLeachEF*NtoN2O*kgtoGg,"ERROR"))</f>
        <v>0.26011741156818113</v>
      </c>
      <c r="AT1170" s="94">
        <f>IF('Net zero activities &amp; levers'!$C$14="Off",SUM('Activity data'!BM50:BM65)*FracLEACH*MSLeachEF*NtoN2O*kgtoGg,IF('Net zero activities &amp; levers'!$C$14="On",SUM('Net zero Activity data'!BM50:BM65)*FracLEACH*MSLeachEF*NtoN2O*kgtoGg,"ERROR"))</f>
        <v>0.26205920790001125</v>
      </c>
      <c r="AU1170" s="94">
        <f>IF('Net zero activities &amp; levers'!$C$14="Off",SUM('Activity data'!BN50:BN65)*FracLEACH*MSLeachEF*NtoN2O*kgtoGg,IF('Net zero activities &amp; levers'!$C$14="On",SUM('Net zero Activity data'!BN50:BN65)*FracLEACH*MSLeachEF*NtoN2O*kgtoGg,"ERROR"))</f>
        <v>0.26350835686540836</v>
      </c>
      <c r="AV1170" s="94">
        <f>IF('Net zero activities &amp; levers'!$C$14="Off",SUM('Activity data'!BO50:BO65)*FracLEACH*MSLeachEF*NtoN2O*kgtoGg,IF('Net zero activities &amp; levers'!$C$14="On",SUM('Net zero Activity data'!BO50:BO65)*FracLEACH*MSLeachEF*NtoN2O*kgtoGg,"ERROR"))</f>
        <v>0.26500137660500872</v>
      </c>
      <c r="AW1170" s="94">
        <f>IF('Net zero activities &amp; levers'!$C$14="Off",SUM('Activity data'!BP50:BP65)*FracLEACH*MSLeachEF*NtoN2O*kgtoGg,IF('Net zero activities &amp; levers'!$C$14="On",SUM('Net zero Activity data'!BP50:BP65)*FracLEACH*MSLeachEF*NtoN2O*kgtoGg,"ERROR"))</f>
        <v>0.26635093109498148</v>
      </c>
      <c r="AY1170" s="79"/>
    </row>
    <row r="1171" spans="1:51" x14ac:dyDescent="0.25">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5">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0.10242303574309712</v>
      </c>
      <c r="U1172" s="22">
        <f t="shared" si="381"/>
        <v>0.10290527845894326</v>
      </c>
      <c r="V1172" s="22">
        <f t="shared" si="381"/>
        <v>0.10327991973594811</v>
      </c>
      <c r="W1172" s="22">
        <f t="shared" si="381"/>
        <v>0.10361750218507411</v>
      </c>
      <c r="X1172" s="22">
        <f t="shared" si="381"/>
        <v>0.10397459165292641</v>
      </c>
      <c r="Y1172" s="22">
        <f t="shared" si="381"/>
        <v>0.10430547169884286</v>
      </c>
      <c r="Z1172" s="22">
        <f t="shared" si="381"/>
        <v>0.10458703077983039</v>
      </c>
      <c r="AA1172" s="22">
        <f t="shared" si="381"/>
        <v>0.10486336565414194</v>
      </c>
      <c r="AB1172" s="22">
        <f t="shared" si="381"/>
        <v>0.10514312594815978</v>
      </c>
      <c r="AC1172" s="22">
        <f t="shared" si="381"/>
        <v>0.10551471650982788</v>
      </c>
      <c r="AD1172" s="22">
        <f t="shared" si="381"/>
        <v>0.10583774609342775</v>
      </c>
      <c r="AE1172" s="22">
        <f t="shared" si="381"/>
        <v>0.10622085848095154</v>
      </c>
      <c r="AF1172" s="22">
        <f t="shared" si="381"/>
        <v>0.10661438593946296</v>
      </c>
      <c r="AG1172" s="22">
        <f t="shared" si="381"/>
        <v>0.10707272969793173</v>
      </c>
      <c r="AH1172" s="22">
        <f t="shared" si="381"/>
        <v>0.10755861761635321</v>
      </c>
      <c r="AI1172" s="22">
        <f t="shared" si="381"/>
        <v>0.10793649854613152</v>
      </c>
      <c r="AJ1172" s="22">
        <f t="shared" si="381"/>
        <v>0.10830974786638585</v>
      </c>
      <c r="AK1172" s="22">
        <f t="shared" si="381"/>
        <v>0.10871374142066853</v>
      </c>
      <c r="AL1172" s="22">
        <f t="shared" si="381"/>
        <v>0.1091098677777573</v>
      </c>
      <c r="AM1172" s="22">
        <f t="shared" si="381"/>
        <v>0.10953809115560811</v>
      </c>
      <c r="AN1172" s="22">
        <f t="shared" si="381"/>
        <v>0.10994889460103707</v>
      </c>
      <c r="AO1172" s="22">
        <f t="shared" si="381"/>
        <v>0.11041204513162567</v>
      </c>
      <c r="AP1172" s="22">
        <f t="shared" si="381"/>
        <v>0.11087211223299304</v>
      </c>
      <c r="AQ1172" s="22">
        <f t="shared" si="381"/>
        <v>0.11133586416897914</v>
      </c>
      <c r="AR1172" s="22">
        <f t="shared" si="381"/>
        <v>0.11180508689997067</v>
      </c>
      <c r="AS1172" s="22">
        <f t="shared" si="381"/>
        <v>0.11228333133773015</v>
      </c>
      <c r="AT1172" s="22">
        <f t="shared" si="381"/>
        <v>0.11279004892149266</v>
      </c>
      <c r="AU1172" s="22">
        <f t="shared" si="381"/>
        <v>0.11309657792048296</v>
      </c>
      <c r="AV1172" s="22">
        <f t="shared" si="381"/>
        <v>0.1133710467092879</v>
      </c>
      <c r="AW1172" s="22">
        <f t="shared" si="381"/>
        <v>0.11364756479458502</v>
      </c>
      <c r="AY1172" s="79"/>
    </row>
    <row r="1173" spans="1:51" x14ac:dyDescent="0.25">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5">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5">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5">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5">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5">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5">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5">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5">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5">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5">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5">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5">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0.39721446331308263</v>
      </c>
      <c r="T1185" s="94">
        <f>IF('Net zero activities &amp; levers'!$C$14="Off",Constants!$H63*'Activity data'!AM5*Constants!$H81*EF!$H206*MMVolatEF*NtoN2O*kgtoGg,IF('Net zero activities &amp; levers'!$C$14="On",Constants!$H63*'Net zero Activity data'!AM5*Constants!$H81*EF!$H206*MMVolatEF*NtoN2O*kgtoGg,"ERROR"))</f>
        <v>0.40249219960946453</v>
      </c>
      <c r="U1185" s="94">
        <f>IF('Net zero activities &amp; levers'!$C$14="Off",Constants!$H63*'Activity data'!AN5*Constants!$H81*EF!$H206*MMVolatEF*NtoN2O*kgtoGg,IF('Net zero activities &amp; levers'!$C$14="On",Constants!$H63*'Net zero Activity data'!AN5*Constants!$H81*EF!$H206*MMVolatEF*NtoN2O*kgtoGg,"ERROR"))</f>
        <v>0.4068019680102658</v>
      </c>
      <c r="V1185" s="94">
        <f>IF('Net zero activities &amp; levers'!$C$14="Off",Constants!$H63*'Activity data'!AO5*Constants!$H81*EF!$H206*MMVolatEF*NtoN2O*kgtoGg,IF('Net zero activities &amp; levers'!$C$14="On",Constants!$H63*'Net zero Activity data'!AO5*Constants!$H81*EF!$H206*MMVolatEF*NtoN2O*kgtoGg,"ERROR"))</f>
        <v>0.41082431735492764</v>
      </c>
      <c r="W1185" s="94">
        <f>IF('Net zero activities &amp; levers'!$C$14="Off",Constants!$H63*'Activity data'!AP5*Constants!$H81*EF!$H206*MMVolatEF*NtoN2O*kgtoGg,IF('Net zero activities &amp; levers'!$C$14="On",Constants!$H63*'Net zero Activity data'!AP5*Constants!$H81*EF!$H206*MMVolatEF*NtoN2O*kgtoGg,"ERROR"))</f>
        <v>0.41518935921013445</v>
      </c>
      <c r="X1185" s="94">
        <f>IF('Net zero activities &amp; levers'!$C$14="Off",Constants!$H63*'Activity data'!AQ5*Constants!$H81*EF!$H206*MMVolatEF*NtoN2O*kgtoGg,IF('Net zero activities &amp; levers'!$C$14="On",Constants!$H63*'Net zero Activity data'!AQ5*Constants!$H81*EF!$H206*MMVolatEF*NtoN2O*kgtoGg,"ERROR"))</f>
        <v>0.41937856849496585</v>
      </c>
      <c r="Y1185" s="94">
        <f>IF('Net zero activities &amp; levers'!$C$14="Off",Constants!$H63*'Activity data'!AR5*Constants!$H81*EF!$H206*MMVolatEF*NtoN2O*kgtoGg,IF('Net zero activities &amp; levers'!$C$14="On",Constants!$H63*'Net zero Activity data'!AR5*Constants!$H81*EF!$H206*MMVolatEF*NtoN2O*kgtoGg,"ERROR"))</f>
        <v>0.42296208052271583</v>
      </c>
      <c r="Z1185" s="94">
        <f>IF('Net zero activities &amp; levers'!$C$14="Off",Constants!$H63*'Activity data'!AS5*Constants!$H81*EF!$H206*MMVolatEF*NtoN2O*kgtoGg,IF('Net zero activities &amp; levers'!$C$14="On",Constants!$H63*'Net zero Activity data'!AS5*Constants!$H81*EF!$H206*MMVolatEF*NtoN2O*kgtoGg,"ERROR"))</f>
        <v>0.42643166192666554</v>
      </c>
      <c r="AA1185" s="94">
        <f>IF('Net zero activities &amp; levers'!$C$14="Off",Constants!$H63*'Activity data'!AT5*Constants!$H81*EF!$H206*MMVolatEF*NtoN2O*kgtoGg,IF('Net zero activities &amp; levers'!$C$14="On",Constants!$H63*'Net zero Activity data'!AT5*Constants!$H81*EF!$H206*MMVolatEF*NtoN2O*kgtoGg,"ERROR"))</f>
        <v>0.42988116682638638</v>
      </c>
      <c r="AB1185" s="94">
        <f>IF('Net zero activities &amp; levers'!$C$14="Off",Constants!$H63*'Activity data'!AU5*Constants!$H81*EF!$H206*MMVolatEF*NtoN2O*kgtoGg,IF('Net zero activities &amp; levers'!$C$14="On",Constants!$H63*'Net zero Activity data'!AU5*Constants!$H81*EF!$H206*MMVolatEF*NtoN2O*kgtoGg,"ERROR"))</f>
        <v>0.43435986869965487</v>
      </c>
      <c r="AC1185" s="94">
        <f>IF('Net zero activities &amp; levers'!$C$14="Off",Constants!$H63*'Activity data'!AV5*Constants!$H81*EF!$H206*MMVolatEF*NtoN2O*kgtoGg,IF('Net zero activities &amp; levers'!$C$14="On",Constants!$H63*'Net zero Activity data'!AV5*Constants!$H81*EF!$H206*MMVolatEF*NtoN2O*kgtoGg,"ERROR"))</f>
        <v>0.43820597040821635</v>
      </c>
      <c r="AD1185" s="94">
        <f>IF('Net zero activities &amp; levers'!$C$14="Off",Constants!$H63*'Activity data'!AW5*Constants!$H81*EF!$H206*MMVolatEF*NtoN2O*kgtoGg,IF('Net zero activities &amp; levers'!$C$14="On",Constants!$H63*'Net zero Activity data'!AW5*Constants!$H81*EF!$H206*MMVolatEF*NtoN2O*kgtoGg,"ERROR"))</f>
        <v>0.44282455495655826</v>
      </c>
      <c r="AE1185" s="94">
        <f>IF('Net zero activities &amp; levers'!$C$14="Off",Constants!$H63*'Activity data'!AX5*Constants!$H81*EF!$H206*MMVolatEF*NtoN2O*kgtoGg,IF('Net zero activities &amp; levers'!$C$14="On",Constants!$H63*'Net zero Activity data'!AX5*Constants!$H81*EF!$H206*MMVolatEF*NtoN2O*kgtoGg,"ERROR"))</f>
        <v>0.44762703912585894</v>
      </c>
      <c r="AF1185" s="94">
        <f>IF('Net zero activities &amp; levers'!$C$14="Off",Constants!$H63*'Activity data'!AY5*Constants!$H81*EF!$H206*MMVolatEF*NtoN2O*kgtoGg,IF('Net zero activities &amp; levers'!$C$14="On",Constants!$H63*'Net zero Activity data'!AY5*Constants!$H81*EF!$H206*MMVolatEF*NtoN2O*kgtoGg,"ERROR"))</f>
        <v>0.45330820491033447</v>
      </c>
      <c r="AG1185" s="94">
        <f>IF('Net zero activities &amp; levers'!$C$14="Off",Constants!$H63*'Activity data'!AZ5*Constants!$H81*EF!$H206*MMVolatEF*NtoN2O*kgtoGg,IF('Net zero activities &amp; levers'!$C$14="On",Constants!$H63*'Net zero Activity data'!AZ5*Constants!$H81*EF!$H206*MMVolatEF*NtoN2O*kgtoGg,"ERROR"))</f>
        <v>0.4594306873735467</v>
      </c>
      <c r="AH1185" s="94">
        <f>IF('Net zero activities &amp; levers'!$C$14="Off",Constants!$H63*'Activity data'!BA5*Constants!$H81*EF!$H206*MMVolatEF*NtoN2O*kgtoGg,IF('Net zero activities &amp; levers'!$C$14="On",Constants!$H63*'Net zero Activity data'!BA5*Constants!$H81*EF!$H206*MMVolatEF*NtoN2O*kgtoGg,"ERROR"))</f>
        <v>0.46422714526211667</v>
      </c>
      <c r="AI1185" s="94">
        <f>IF('Net zero activities &amp; levers'!$C$14="Off",Constants!$H63*'Activity data'!BB5*Constants!$H81*EF!$H206*MMVolatEF*NtoN2O*kgtoGg,IF('Net zero activities &amp; levers'!$C$14="On",Constants!$H63*'Net zero Activity data'!BB5*Constants!$H81*EF!$H206*MMVolatEF*NtoN2O*kgtoGg,"ERROR"))</f>
        <v>0.4690226318356765</v>
      </c>
      <c r="AJ1185" s="94">
        <f>IF('Net zero activities &amp; levers'!$C$14="Off",Constants!$H63*'Activity data'!BC5*Constants!$H81*EF!$H206*MMVolatEF*NtoN2O*kgtoGg,IF('Net zero activities &amp; levers'!$C$14="On",Constants!$H63*'Net zero Activity data'!BC5*Constants!$H81*EF!$H206*MMVolatEF*NtoN2O*kgtoGg,"ERROR"))</f>
        <v>0.47429366824518704</v>
      </c>
      <c r="AK1185" s="94">
        <f>IF('Net zero activities &amp; levers'!$C$14="Off",Constants!$H63*'Activity data'!BD5*Constants!$H81*EF!$H206*MMVolatEF*NtoN2O*kgtoGg,IF('Net zero activities &amp; levers'!$C$14="On",Constants!$H63*'Net zero Activity data'!BD5*Constants!$H81*EF!$H206*MMVolatEF*NtoN2O*kgtoGg,"ERROR"))</f>
        <v>0.47952741685693195</v>
      </c>
      <c r="AL1185" s="94">
        <f>IF('Net zero activities &amp; levers'!$C$14="Off",Constants!$H63*'Activity data'!BE5*Constants!$H81*EF!$H206*MMVolatEF*NtoN2O*kgtoGg,IF('Net zero activities &amp; levers'!$C$14="On",Constants!$H63*'Net zero Activity data'!BE5*Constants!$H81*EF!$H206*MMVolatEF*NtoN2O*kgtoGg,"ERROR"))</f>
        <v>0.48527939773469708</v>
      </c>
      <c r="AM1185" s="94">
        <f>IF('Net zero activities &amp; levers'!$C$14="Off",Constants!$H63*'Activity data'!BF5*Constants!$H81*EF!$H206*MMVolatEF*NtoN2O*kgtoGg,IF('Net zero activities &amp; levers'!$C$14="On",Constants!$H63*'Net zero Activity data'!BF5*Constants!$H81*EF!$H206*MMVolatEF*NtoN2O*kgtoGg,"ERROR"))</f>
        <v>0.49086573686440554</v>
      </c>
      <c r="AN1185" s="94">
        <f>IF('Net zero activities &amp; levers'!$C$14="Off",Constants!$H63*'Activity data'!BG5*Constants!$H81*EF!$H206*MMVolatEF*NtoN2O*kgtoGg,IF('Net zero activities &amp; levers'!$C$14="On",Constants!$H63*'Net zero Activity data'!BG5*Constants!$H81*EF!$H206*MMVolatEF*NtoN2O*kgtoGg,"ERROR"))</f>
        <v>0.49729269914463614</v>
      </c>
      <c r="AO1185" s="94">
        <f>IF('Net zero activities &amp; levers'!$C$14="Off",Constants!$H63*'Activity data'!BH5*Constants!$H81*EF!$H206*MMVolatEF*NtoN2O*kgtoGg,IF('Net zero activities &amp; levers'!$C$14="On",Constants!$H63*'Net zero Activity data'!BH5*Constants!$H81*EF!$H206*MMVolatEF*NtoN2O*kgtoGg,"ERROR"))</f>
        <v>0.50378159674645628</v>
      </c>
      <c r="AP1185" s="94">
        <f>IF('Net zero activities &amp; levers'!$C$14="Off",Constants!$H63*'Activity data'!BI5*Constants!$H81*EF!$H206*MMVolatEF*NtoN2O*kgtoGg,IF('Net zero activities &amp; levers'!$C$14="On",Constants!$H63*'Net zero Activity data'!BI5*Constants!$H81*EF!$H206*MMVolatEF*NtoN2O*kgtoGg,"ERROR"))</f>
        <v>0.5104338973485637</v>
      </c>
      <c r="AQ1185" s="94">
        <f>IF('Net zero activities &amp; levers'!$C$14="Off",Constants!$H63*'Activity data'!BJ5*Constants!$H81*EF!$H206*MMVolatEF*NtoN2O*kgtoGg,IF('Net zero activities &amp; levers'!$C$14="On",Constants!$H63*'Net zero Activity data'!BJ5*Constants!$H81*EF!$H206*MMVolatEF*NtoN2O*kgtoGg,"ERROR"))</f>
        <v>0.5172822799722383</v>
      </c>
      <c r="AR1185" s="94">
        <f>IF('Net zero activities &amp; levers'!$C$14="Off",Constants!$H63*'Activity data'!BK5*Constants!$H81*EF!$H206*MMVolatEF*NtoN2O*kgtoGg,IF('Net zero activities &amp; levers'!$C$14="On",Constants!$H63*'Net zero Activity data'!BK5*Constants!$H81*EF!$H206*MMVolatEF*NtoN2O*kgtoGg,"ERROR"))</f>
        <v>0.52438990778857708</v>
      </c>
      <c r="AS1185" s="94">
        <f>IF('Net zero activities &amp; levers'!$C$14="Off",Constants!$H63*'Activity data'!BL5*Constants!$H81*EF!$H206*MMVolatEF*NtoN2O*kgtoGg,IF('Net zero activities &amp; levers'!$C$14="On",Constants!$H63*'Net zero Activity data'!BL5*Constants!$H81*EF!$H206*MMVolatEF*NtoN2O*kgtoGg,"ERROR"))</f>
        <v>0.53208566832594295</v>
      </c>
      <c r="AT1185" s="94">
        <f>IF('Net zero activities &amp; levers'!$C$14="Off",Constants!$H63*'Activity data'!BM5*Constants!$H81*EF!$H206*MMVolatEF*NtoN2O*kgtoGg,IF('Net zero activities &amp; levers'!$C$14="On",Constants!$H63*'Net zero Activity data'!BM5*Constants!$H81*EF!$H206*MMVolatEF*NtoN2O*kgtoGg,"ERROR"))</f>
        <v>0.53664257833202234</v>
      </c>
      <c r="AU1185" s="94">
        <f>IF('Net zero activities &amp; levers'!$C$14="Off",Constants!$H63*'Activity data'!BN5*Constants!$H81*EF!$H206*MMVolatEF*NtoN2O*kgtoGg,IF('Net zero activities &amp; levers'!$C$14="On",Constants!$H63*'Net zero Activity data'!BN5*Constants!$H81*EF!$H206*MMVolatEF*NtoN2O*kgtoGg,"ERROR"))</f>
        <v>0.54070846268586037</v>
      </c>
      <c r="AV1185" s="94">
        <f>IF('Net zero activities &amp; levers'!$C$14="Off",Constants!$H63*'Activity data'!BO5*Constants!$H81*EF!$H206*MMVolatEF*NtoN2O*kgtoGg,IF('Net zero activities &amp; levers'!$C$14="On",Constants!$H63*'Net zero Activity data'!BO5*Constants!$H81*EF!$H206*MMVolatEF*NtoN2O*kgtoGg,"ERROR"))</f>
        <v>0.54483540356476812</v>
      </c>
      <c r="AW1185" s="94">
        <f>IF('Net zero activities &amp; levers'!$C$14="Off",Constants!$H63*'Activity data'!BP5*Constants!$H81*EF!$H206*MMVolatEF*NtoN2O*kgtoGg,IF('Net zero activities &amp; levers'!$C$14="On",Constants!$H63*'Net zero Activity data'!BP5*Constants!$H81*EF!$H206*MMVolatEF*NtoN2O*kgtoGg,"ERROR"))</f>
        <v>0.54882490321762667</v>
      </c>
      <c r="AY1185" s="79"/>
    </row>
    <row r="1186" spans="1:51" x14ac:dyDescent="0.25">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3.1337946187340607E-2</v>
      </c>
      <c r="T1186" s="94">
        <f>IF('Net zero activities &amp; levers'!$C$14="Off",Constants!$H64*'Activity data'!AM6*Constants!$H82*EF!$H207*MMVolatEF*NtoN2O*kgtoGg,IF('Net zero activities &amp; levers'!$C$14="On",Constants!$H64*'Net zero Activity data'!AM6*Constants!$H82*EF!$H207*MMVolatEF*NtoN2O*kgtoGg,"ERROR"))</f>
        <v>3.175432935392393E-2</v>
      </c>
      <c r="U1186" s="94">
        <f>IF('Net zero activities &amp; levers'!$C$14="Off",Constants!$H64*'Activity data'!AN6*Constants!$H82*EF!$H207*MMVolatEF*NtoN2O*kgtoGg,IF('Net zero activities &amp; levers'!$C$14="On",Constants!$H64*'Net zero Activity data'!AN6*Constants!$H82*EF!$H207*MMVolatEF*NtoN2O*kgtoGg,"ERROR"))</f>
        <v>3.2094345397392511E-2</v>
      </c>
      <c r="V1186" s="94">
        <f>IF('Net zero activities &amp; levers'!$C$14="Off",Constants!$H64*'Activity data'!AO6*Constants!$H82*EF!$H207*MMVolatEF*NtoN2O*kgtoGg,IF('Net zero activities &amp; levers'!$C$14="On",Constants!$H64*'Net zero Activity data'!AO6*Constants!$H82*EF!$H207*MMVolatEF*NtoN2O*kgtoGg,"ERROR"))</f>
        <v>3.2411685723468059E-2</v>
      </c>
      <c r="W1186" s="94">
        <f>IF('Net zero activities &amp; levers'!$C$14="Off",Constants!$H64*'Activity data'!AP6*Constants!$H82*EF!$H207*MMVolatEF*NtoN2O*kgtoGg,IF('Net zero activities &amp; levers'!$C$14="On",Constants!$H64*'Net zero Activity data'!AP6*Constants!$H82*EF!$H207*MMVolatEF*NtoN2O*kgtoGg,"ERROR"))</f>
        <v>3.2756062525921364E-2</v>
      </c>
      <c r="X1186" s="94">
        <f>IF('Net zero activities &amp; levers'!$C$14="Off",Constants!$H64*'Activity data'!AQ6*Constants!$H82*EF!$H207*MMVolatEF*NtoN2O*kgtoGg,IF('Net zero activities &amp; levers'!$C$14="On",Constants!$H64*'Net zero Activity data'!AQ6*Constants!$H82*EF!$H207*MMVolatEF*NtoN2O*kgtoGg,"ERROR"))</f>
        <v>3.3086567145618653E-2</v>
      </c>
      <c r="Y1186" s="94">
        <f>IF('Net zero activities &amp; levers'!$C$14="Off",Constants!$H64*'Activity data'!AR6*Constants!$H82*EF!$H207*MMVolatEF*NtoN2O*kgtoGg,IF('Net zero activities &amp; levers'!$C$14="On",Constants!$H64*'Net zero Activity data'!AR6*Constants!$H82*EF!$H207*MMVolatEF*NtoN2O*kgtoGg,"ERROR"))</f>
        <v>3.3369285720744657E-2</v>
      </c>
      <c r="Z1186" s="94">
        <f>IF('Net zero activities &amp; levers'!$C$14="Off",Constants!$H64*'Activity data'!AS6*Constants!$H82*EF!$H207*MMVolatEF*NtoN2O*kgtoGg,IF('Net zero activities &amp; levers'!$C$14="On",Constants!$H64*'Net zero Activity data'!AS6*Constants!$H82*EF!$H207*MMVolatEF*NtoN2O*kgtoGg,"ERROR"))</f>
        <v>3.3643015822168158E-2</v>
      </c>
      <c r="AA1186" s="94">
        <f>IF('Net zero activities &amp; levers'!$C$14="Off",Constants!$H64*'Activity data'!AT6*Constants!$H82*EF!$H207*MMVolatEF*NtoN2O*kgtoGg,IF('Net zero activities &amp; levers'!$C$14="On",Constants!$H64*'Net zero Activity data'!AT6*Constants!$H82*EF!$H207*MMVolatEF*NtoN2O*kgtoGg,"ERROR"))</f>
        <v>3.3915162002392259E-2</v>
      </c>
      <c r="AB1186" s="94">
        <f>IF('Net zero activities &amp; levers'!$C$14="Off",Constants!$H64*'Activity data'!AU6*Constants!$H82*EF!$H207*MMVolatEF*NtoN2O*kgtoGg,IF('Net zero activities &amp; levers'!$C$14="On",Constants!$H64*'Net zero Activity data'!AU6*Constants!$H82*EF!$H207*MMVolatEF*NtoN2O*kgtoGg,"ERROR"))</f>
        <v>3.426850592930511E-2</v>
      </c>
      <c r="AC1186" s="94">
        <f>IF('Net zero activities &amp; levers'!$C$14="Off",Constants!$H64*'Activity data'!AV6*Constants!$H82*EF!$H207*MMVolatEF*NtoN2O*kgtoGg,IF('Net zero activities &amp; levers'!$C$14="On",Constants!$H64*'Net zero Activity data'!AV6*Constants!$H82*EF!$H207*MMVolatEF*NtoN2O*kgtoGg,"ERROR"))</f>
        <v>3.4571941326316163E-2</v>
      </c>
      <c r="AD1186" s="94">
        <f>IF('Net zero activities &amp; levers'!$C$14="Off",Constants!$H64*'Activity data'!AW6*Constants!$H82*EF!$H207*MMVolatEF*NtoN2O*kgtoGg,IF('Net zero activities &amp; levers'!$C$14="On",Constants!$H64*'Net zero Activity data'!AW6*Constants!$H82*EF!$H207*MMVolatEF*NtoN2O*kgtoGg,"ERROR"))</f>
        <v>3.4936321195141687E-2</v>
      </c>
      <c r="AE1186" s="94">
        <f>IF('Net zero activities &amp; levers'!$C$14="Off",Constants!$H64*'Activity data'!AX6*Constants!$H82*EF!$H207*MMVolatEF*NtoN2O*kgtoGg,IF('Net zero activities &amp; levers'!$C$14="On",Constants!$H64*'Net zero Activity data'!AX6*Constants!$H82*EF!$H207*MMVolatEF*NtoN2O*kgtoGg,"ERROR"))</f>
        <v>3.5315209690811797E-2</v>
      </c>
      <c r="AF1186" s="94">
        <f>IF('Net zero activities &amp; levers'!$C$14="Off",Constants!$H64*'Activity data'!AY6*Constants!$H82*EF!$H207*MMVolatEF*NtoN2O*kgtoGg,IF('Net zero activities &amp; levers'!$C$14="On",Constants!$H64*'Net zero Activity data'!AY6*Constants!$H82*EF!$H207*MMVolatEF*NtoN2O*kgtoGg,"ERROR"))</f>
        <v>3.5763421133442296E-2</v>
      </c>
      <c r="AG1186" s="94">
        <f>IF('Net zero activities &amp; levers'!$C$14="Off",Constants!$H64*'Activity data'!AZ6*Constants!$H82*EF!$H207*MMVolatEF*NtoN2O*kgtoGg,IF('Net zero activities &amp; levers'!$C$14="On",Constants!$H64*'Net zero Activity data'!AZ6*Constants!$H82*EF!$H207*MMVolatEF*NtoN2O*kgtoGg,"ERROR"))</f>
        <v>3.6246449934470244E-2</v>
      </c>
      <c r="AH1186" s="94">
        <f>IF('Net zero activities &amp; levers'!$C$14="Off",Constants!$H64*'Activity data'!BA6*Constants!$H82*EF!$H207*MMVolatEF*NtoN2O*kgtoGg,IF('Net zero activities &amp; levers'!$C$14="On",Constants!$H64*'Net zero Activity data'!BA6*Constants!$H82*EF!$H207*MMVolatEF*NtoN2O*kgtoGg,"ERROR"))</f>
        <v>3.6624862991105026E-2</v>
      </c>
      <c r="AI1186" s="94">
        <f>IF('Net zero activities &amp; levers'!$C$14="Off",Constants!$H64*'Activity data'!BB6*Constants!$H82*EF!$H207*MMVolatEF*NtoN2O*kgtoGg,IF('Net zero activities &amp; levers'!$C$14="On",Constants!$H64*'Net zero Activity data'!BB6*Constants!$H82*EF!$H207*MMVolatEF*NtoN2O*kgtoGg,"ERROR"))</f>
        <v>3.7003199416548546E-2</v>
      </c>
      <c r="AJ1186" s="94">
        <f>IF('Net zero activities &amp; levers'!$C$14="Off",Constants!$H64*'Activity data'!BC6*Constants!$H82*EF!$H207*MMVolatEF*NtoN2O*kgtoGg,IF('Net zero activities &amp; levers'!$C$14="On",Constants!$H64*'Net zero Activity data'!BC6*Constants!$H82*EF!$H207*MMVolatEF*NtoN2O*kgtoGg,"ERROR"))</f>
        <v>3.7419054000430003E-2</v>
      </c>
      <c r="AK1186" s="94">
        <f>IF('Net zero activities &amp; levers'!$C$14="Off",Constants!$H64*'Activity data'!BD6*Constants!$H82*EF!$H207*MMVolatEF*NtoN2O*kgtoGg,IF('Net zero activities &amp; levers'!$C$14="On",Constants!$H64*'Net zero Activity data'!BD6*Constants!$H82*EF!$H207*MMVolatEF*NtoN2O*kgtoGg,"ERROR"))</f>
        <v>3.7831966790626288E-2</v>
      </c>
      <c r="AL1186" s="94">
        <f>IF('Net zero activities &amp; levers'!$C$14="Off",Constants!$H64*'Activity data'!BE6*Constants!$H82*EF!$H207*MMVolatEF*NtoN2O*kgtoGg,IF('Net zero activities &amp; levers'!$C$14="On",Constants!$H64*'Net zero Activity data'!BE6*Constants!$H82*EF!$H207*MMVolatEF*NtoN2O*kgtoGg,"ERROR"))</f>
        <v>3.8285765138537764E-2</v>
      </c>
      <c r="AM1186" s="94">
        <f>IF('Net zero activities &amp; levers'!$C$14="Off",Constants!$H64*'Activity data'!BF6*Constants!$H82*EF!$H207*MMVolatEF*NtoN2O*kgtoGg,IF('Net zero activities &amp; levers'!$C$14="On",Constants!$H64*'Net zero Activity data'!BF6*Constants!$H82*EF!$H207*MMVolatEF*NtoN2O*kgtoGg,"ERROR"))</f>
        <v>3.8726495301208239E-2</v>
      </c>
      <c r="AN1186" s="94">
        <f>IF('Net zero activities &amp; levers'!$C$14="Off",Constants!$H64*'Activity data'!BG6*Constants!$H82*EF!$H207*MMVolatEF*NtoN2O*kgtoGg,IF('Net zero activities &amp; levers'!$C$14="On",Constants!$H64*'Net zero Activity data'!BG6*Constants!$H82*EF!$H207*MMVolatEF*NtoN2O*kgtoGg,"ERROR"))</f>
        <v>3.9233545815950406E-2</v>
      </c>
      <c r="AO1186" s="94">
        <f>IF('Net zero activities &amp; levers'!$C$14="Off",Constants!$H64*'Activity data'!BH6*Constants!$H82*EF!$H207*MMVolatEF*NtoN2O*kgtoGg,IF('Net zero activities &amp; levers'!$C$14="On",Constants!$H64*'Net zero Activity data'!BH6*Constants!$H82*EF!$H207*MMVolatEF*NtoN2O*kgtoGg,"ERROR"))</f>
        <v>3.9745482672843564E-2</v>
      </c>
      <c r="AP1186" s="94">
        <f>IF('Net zero activities &amp; levers'!$C$14="Off",Constants!$H64*'Activity data'!BI6*Constants!$H82*EF!$H207*MMVolatEF*NtoN2O*kgtoGg,IF('Net zero activities &amp; levers'!$C$14="On",Constants!$H64*'Net zero Activity data'!BI6*Constants!$H82*EF!$H207*MMVolatEF*NtoN2O*kgtoGg,"ERROR"))</f>
        <v>4.0270311090600697E-2</v>
      </c>
      <c r="AQ1186" s="94">
        <f>IF('Net zero activities &amp; levers'!$C$14="Off",Constants!$H64*'Activity data'!BJ6*Constants!$H82*EF!$H207*MMVolatEF*NtoN2O*kgtoGg,IF('Net zero activities &amp; levers'!$C$14="On",Constants!$H64*'Net zero Activity data'!BJ6*Constants!$H82*EF!$H207*MMVolatEF*NtoN2O*kgtoGg,"ERROR"))</f>
        <v>4.081060925683809E-2</v>
      </c>
      <c r="AR1186" s="94">
        <f>IF('Net zero activities &amp; levers'!$C$14="Off",Constants!$H64*'Activity data'!BK6*Constants!$H82*EF!$H207*MMVolatEF*NtoN2O*kgtoGg,IF('Net zero activities &amp; levers'!$C$14="On",Constants!$H64*'Net zero Activity data'!BK6*Constants!$H82*EF!$H207*MMVolatEF*NtoN2O*kgtoGg,"ERROR"))</f>
        <v>4.1371360384000633E-2</v>
      </c>
      <c r="AS1186" s="94">
        <f>IF('Net zero activities &amp; levers'!$C$14="Off",Constants!$H64*'Activity data'!BL6*Constants!$H82*EF!$H207*MMVolatEF*NtoN2O*kgtoGg,IF('Net zero activities &amp; levers'!$C$14="On",Constants!$H64*'Net zero Activity data'!BL6*Constants!$H82*EF!$H207*MMVolatEF*NtoN2O*kgtoGg,"ERROR"))</f>
        <v>4.1978511814437201E-2</v>
      </c>
      <c r="AT1186" s="94">
        <f>IF('Net zero activities &amp; levers'!$C$14="Off",Constants!$H64*'Activity data'!BM6*Constants!$H82*EF!$H207*MMVolatEF*NtoN2O*kgtoGg,IF('Net zero activities &amp; levers'!$C$14="On",Constants!$H64*'Net zero Activity data'!BM6*Constants!$H82*EF!$H207*MMVolatEF*NtoN2O*kgtoGg,"ERROR"))</f>
        <v>4.2338025915107082E-2</v>
      </c>
      <c r="AU1186" s="94">
        <f>IF('Net zero activities &amp; levers'!$C$14="Off",Constants!$H64*'Activity data'!BN6*Constants!$H82*EF!$H207*MMVolatEF*NtoN2O*kgtoGg,IF('Net zero activities &amp; levers'!$C$14="On",Constants!$H64*'Net zero Activity data'!BN6*Constants!$H82*EF!$H207*MMVolatEF*NtoN2O*kgtoGg,"ERROR"))</f>
        <v>4.2658800904068366E-2</v>
      </c>
      <c r="AV1186" s="94">
        <f>IF('Net zero activities &amp; levers'!$C$14="Off",Constants!$H64*'Activity data'!BO6*Constants!$H82*EF!$H207*MMVolatEF*NtoN2O*kgtoGg,IF('Net zero activities &amp; levers'!$C$14="On",Constants!$H64*'Net zero Activity data'!BO6*Constants!$H82*EF!$H207*MMVolatEF*NtoN2O*kgtoGg,"ERROR"))</f>
        <v>4.2984392903168391E-2</v>
      </c>
      <c r="AW1186" s="94">
        <f>IF('Net zero activities &amp; levers'!$C$14="Off",Constants!$H64*'Activity data'!BP6*Constants!$H82*EF!$H207*MMVolatEF*NtoN2O*kgtoGg,IF('Net zero activities &amp; levers'!$C$14="On",Constants!$H64*'Net zero Activity data'!BP6*Constants!$H82*EF!$H207*MMVolatEF*NtoN2O*kgtoGg,"ERROR"))</f>
        <v>4.3299141576700839E-2</v>
      </c>
      <c r="AY1186" s="79"/>
    </row>
    <row r="1187" spans="1:51" x14ac:dyDescent="0.25">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2.904903235556756E-4</v>
      </c>
      <c r="T1187" s="94">
        <f>IF('Net zero activities &amp; levers'!$C$14="Off",Constants!$H65*'Activity data'!AM7*Constants!$H83*EF!$H208*MMVolatEF*NtoN2O*kgtoGg,IF('Net zero activities &amp; levers'!$C$14="On",Constants!$H65*'Net zero Activity data'!AM7*Constants!$H83*EF!$H208*MMVolatEF*NtoN2O*kgtoGg,"ERROR"))</f>
        <v>2.943500302531358E-4</v>
      </c>
      <c r="U1187" s="94">
        <f>IF('Net zero activities &amp; levers'!$C$14="Off",Constants!$H65*'Activity data'!AN7*Constants!$H83*EF!$H208*MMVolatEF*NtoN2O*kgtoGg,IF('Net zero activities &amp; levers'!$C$14="On",Constants!$H65*'Net zero Activity data'!AN7*Constants!$H83*EF!$H208*MMVolatEF*NtoN2O*kgtoGg,"ERROR"))</f>
        <v>2.9750184402838601E-4</v>
      </c>
      <c r="V1187" s="94">
        <f>IF('Net zero activities &amp; levers'!$C$14="Off",Constants!$H65*'Activity data'!AO7*Constants!$H83*EF!$H208*MMVolatEF*NtoN2O*kgtoGg,IF('Net zero activities &amp; levers'!$C$14="On",Constants!$H65*'Net zero Activity data'!AO7*Constants!$H83*EF!$H208*MMVolatEF*NtoN2O*kgtoGg,"ERROR"))</f>
        <v>3.0044346290308388E-4</v>
      </c>
      <c r="W1187" s="94">
        <f>IF('Net zero activities &amp; levers'!$C$14="Off",Constants!$H65*'Activity data'!AP7*Constants!$H83*EF!$H208*MMVolatEF*NtoN2O*kgtoGg,IF('Net zero activities &amp; levers'!$C$14="On",Constants!$H65*'Net zero Activity data'!AP7*Constants!$H83*EF!$H208*MMVolatEF*NtoN2O*kgtoGg,"ERROR"))</f>
        <v>3.0363569918339701E-4</v>
      </c>
      <c r="X1187" s="94">
        <f>IF('Net zero activities &amp; levers'!$C$14="Off",Constants!$H65*'Activity data'!AQ7*Constants!$H83*EF!$H208*MMVolatEF*NtoN2O*kgtoGg,IF('Net zero activities &amp; levers'!$C$14="On",Constants!$H65*'Net zero Activity data'!AQ7*Constants!$H83*EF!$H208*MMVolatEF*NtoN2O*kgtoGg,"ERROR"))</f>
        <v>3.0669934583524099E-4</v>
      </c>
      <c r="Y1187" s="94">
        <f>IF('Net zero activities &amp; levers'!$C$14="Off",Constants!$H65*'Activity data'!AR7*Constants!$H83*EF!$H208*MMVolatEF*NtoN2O*kgtoGg,IF('Net zero activities &amp; levers'!$C$14="On",Constants!$H65*'Net zero Activity data'!AR7*Constants!$H83*EF!$H208*MMVolatEF*NtoN2O*kgtoGg,"ERROR"))</f>
        <v>3.0932003481953465E-4</v>
      </c>
      <c r="Z1187" s="94">
        <f>IF('Net zero activities &amp; levers'!$C$14="Off",Constants!$H65*'Activity data'!AS7*Constants!$H83*EF!$H208*MMVolatEF*NtoN2O*kgtoGg,IF('Net zero activities &amp; levers'!$C$14="On",Constants!$H65*'Net zero Activity data'!AS7*Constants!$H83*EF!$H208*MMVolatEF*NtoN2O*kgtoGg,"ERROR"))</f>
        <v>3.1185740422000813E-4</v>
      </c>
      <c r="AA1187" s="94">
        <f>IF('Net zero activities &amp; levers'!$C$14="Off",Constants!$H65*'Activity data'!AT7*Constants!$H83*EF!$H208*MMVolatEF*NtoN2O*kgtoGg,IF('Net zero activities &amp; levers'!$C$14="On",Constants!$H65*'Net zero Activity data'!AT7*Constants!$H83*EF!$H208*MMVolatEF*NtoN2O*kgtoGg,"ERROR"))</f>
        <v>3.1438009129959962E-4</v>
      </c>
      <c r="AB1187" s="94">
        <f>IF('Net zero activities &amp; levers'!$C$14="Off",Constants!$H65*'Activity data'!AU7*Constants!$H83*EF!$H208*MMVolatEF*NtoN2O*kgtoGg,IF('Net zero activities &amp; levers'!$C$14="On",Constants!$H65*'Net zero Activity data'!AU7*Constants!$H83*EF!$H208*MMVolatEF*NtoN2O*kgtoGg,"ERROR"))</f>
        <v>3.1765544926472413E-4</v>
      </c>
      <c r="AC1187" s="94">
        <f>IF('Net zero activities &amp; levers'!$C$14="Off",Constants!$H65*'Activity data'!AV7*Constants!$H83*EF!$H208*MMVolatEF*NtoN2O*kgtoGg,IF('Net zero activities &amp; levers'!$C$14="On",Constants!$H65*'Net zero Activity data'!AV7*Constants!$H83*EF!$H208*MMVolatEF*NtoN2O*kgtoGg,"ERROR"))</f>
        <v>3.204681749656698E-4</v>
      </c>
      <c r="AD1187" s="94">
        <f>IF('Net zero activities &amp; levers'!$C$14="Off",Constants!$H65*'Activity data'!AW7*Constants!$H83*EF!$H208*MMVolatEF*NtoN2O*kgtoGg,IF('Net zero activities &amp; levers'!$C$14="On",Constants!$H65*'Net zero Activity data'!AW7*Constants!$H83*EF!$H208*MMVolatEF*NtoN2O*kgtoGg,"ERROR"))</f>
        <v>3.238458317323107E-4</v>
      </c>
      <c r="AE1187" s="94">
        <f>IF('Net zero activities &amp; levers'!$C$14="Off",Constants!$H65*'Activity data'!AX7*Constants!$H83*EF!$H208*MMVolatEF*NtoN2O*kgtoGg,IF('Net zero activities &amp; levers'!$C$14="On",Constants!$H65*'Net zero Activity data'!AX7*Constants!$H83*EF!$H208*MMVolatEF*NtoN2O*kgtoGg,"ERROR"))</f>
        <v>3.2735797771152607E-4</v>
      </c>
      <c r="AF1187" s="94">
        <f>IF('Net zero activities &amp; levers'!$C$14="Off",Constants!$H65*'Activity data'!AY7*Constants!$H83*EF!$H208*MMVolatEF*NtoN2O*kgtoGg,IF('Net zero activities &amp; levers'!$C$14="On",Constants!$H65*'Net zero Activity data'!AY7*Constants!$H83*EF!$H208*MMVolatEF*NtoN2O*kgtoGg,"ERROR"))</f>
        <v>3.3151271989573738E-4</v>
      </c>
      <c r="AG1187" s="94">
        <f>IF('Net zero activities &amp; levers'!$C$14="Off",Constants!$H65*'Activity data'!AZ7*Constants!$H83*EF!$H208*MMVolatEF*NtoN2O*kgtoGg,IF('Net zero activities &amp; levers'!$C$14="On",Constants!$H65*'Net zero Activity data'!AZ7*Constants!$H83*EF!$H208*MMVolatEF*NtoN2O*kgtoGg,"ERROR"))</f>
        <v>3.3599020517376121E-4</v>
      </c>
      <c r="AH1187" s="94">
        <f>IF('Net zero activities &amp; levers'!$C$14="Off",Constants!$H65*'Activity data'!BA7*Constants!$H83*EF!$H208*MMVolatEF*NtoN2O*kgtoGg,IF('Net zero activities &amp; levers'!$C$14="On",Constants!$H65*'Net zero Activity data'!BA7*Constants!$H83*EF!$H208*MMVolatEF*NtoN2O*kgtoGg,"ERROR"))</f>
        <v>3.3949794402181424E-4</v>
      </c>
      <c r="AI1187" s="94">
        <f>IF('Net zero activities &amp; levers'!$C$14="Off",Constants!$H65*'Activity data'!BB7*Constants!$H83*EF!$H208*MMVolatEF*NtoN2O*kgtoGg,IF('Net zero activities &amp; levers'!$C$14="On",Constants!$H65*'Net zero Activity data'!BB7*Constants!$H83*EF!$H208*MMVolatEF*NtoN2O*kgtoGg,"ERROR"))</f>
        <v>3.4300497252913811E-4</v>
      </c>
      <c r="AJ1187" s="94">
        <f>IF('Net zero activities &amp; levers'!$C$14="Off",Constants!$H65*'Activity data'!BC7*Constants!$H83*EF!$H208*MMVolatEF*NtoN2O*kgtoGg,IF('Net zero activities &amp; levers'!$C$14="On",Constants!$H65*'Net zero Activity data'!BC7*Constants!$H83*EF!$H208*MMVolatEF*NtoN2O*kgtoGg,"ERROR"))</f>
        <v>3.4685977947473918E-4</v>
      </c>
      <c r="AK1187" s="94">
        <f>IF('Net zero activities &amp; levers'!$C$14="Off",Constants!$H65*'Activity data'!BD7*Constants!$H83*EF!$H208*MMVolatEF*NtoN2O*kgtoGg,IF('Net zero activities &amp; levers'!$C$14="On",Constants!$H65*'Net zero Activity data'!BD7*Constants!$H83*EF!$H208*MMVolatEF*NtoN2O*kgtoGg,"ERROR"))</f>
        <v>3.5068731716043639E-4</v>
      </c>
      <c r="AL1187" s="94">
        <f>IF('Net zero activities &amp; levers'!$C$14="Off",Constants!$H65*'Activity data'!BE7*Constants!$H83*EF!$H208*MMVolatEF*NtoN2O*kgtoGg,IF('Net zero activities &amp; levers'!$C$14="On",Constants!$H65*'Net zero Activity data'!BE7*Constants!$H83*EF!$H208*MMVolatEF*NtoN2O*kgtoGg,"ERROR"))</f>
        <v>3.5489384773923629E-4</v>
      </c>
      <c r="AM1187" s="94">
        <f>IF('Net zero activities &amp; levers'!$C$14="Off",Constants!$H65*'Activity data'!BF7*Constants!$H83*EF!$H208*MMVolatEF*NtoN2O*kgtoGg,IF('Net zero activities &amp; levers'!$C$14="On",Constants!$H65*'Net zero Activity data'!BF7*Constants!$H83*EF!$H208*MMVolatEF*NtoN2O*kgtoGg,"ERROR"))</f>
        <v>3.5897924142743565E-4</v>
      </c>
      <c r="AN1187" s="94">
        <f>IF('Net zero activities &amp; levers'!$C$14="Off",Constants!$H65*'Activity data'!BG7*Constants!$H83*EF!$H208*MMVolatEF*NtoN2O*kgtoGg,IF('Net zero activities &amp; levers'!$C$14="On",Constants!$H65*'Net zero Activity data'!BG7*Constants!$H83*EF!$H208*MMVolatEF*NtoN2O*kgtoGg,"ERROR"))</f>
        <v>3.6367939845770157E-4</v>
      </c>
      <c r="AO1187" s="94">
        <f>IF('Net zero activities &amp; levers'!$C$14="Off",Constants!$H65*'Activity data'!BH7*Constants!$H83*EF!$H208*MMVolatEF*NtoN2O*kgtoGg,IF('Net zero activities &amp; levers'!$C$14="On",Constants!$H65*'Net zero Activity data'!BH7*Constants!$H83*EF!$H208*MMVolatEF*NtoN2O*kgtoGg,"ERROR"))</f>
        <v>3.6842484994038506E-4</v>
      </c>
      <c r="AP1187" s="94">
        <f>IF('Net zero activities &amp; levers'!$C$14="Off",Constants!$H65*'Activity data'!BI7*Constants!$H83*EF!$H208*MMVolatEF*NtoN2O*kgtoGg,IF('Net zero activities &amp; levers'!$C$14="On",Constants!$H65*'Net zero Activity data'!BI7*Constants!$H83*EF!$H208*MMVolatEF*NtoN2O*kgtoGg,"ERROR"))</f>
        <v>3.7328980107579387E-4</v>
      </c>
      <c r="AQ1187" s="94">
        <f>IF('Net zero activities &amp; levers'!$C$14="Off",Constants!$H65*'Activity data'!BJ7*Constants!$H83*EF!$H208*MMVolatEF*NtoN2O*kgtoGg,IF('Net zero activities &amp; levers'!$C$14="On",Constants!$H65*'Net zero Activity data'!BJ7*Constants!$H83*EF!$H208*MMVolatEF*NtoN2O*kgtoGg,"ERROR"))</f>
        <v>3.7829815063988365E-4</v>
      </c>
      <c r="AR1187" s="94">
        <f>IF('Net zero activities &amp; levers'!$C$14="Off",Constants!$H65*'Activity data'!BK7*Constants!$H83*EF!$H208*MMVolatEF*NtoN2O*kgtoGg,IF('Net zero activities &amp; levers'!$C$14="On",Constants!$H65*'Net zero Activity data'!BK7*Constants!$H83*EF!$H208*MMVolatEF*NtoN2O*kgtoGg,"ERROR"))</f>
        <v>3.8349609103424995E-4</v>
      </c>
      <c r="AS1187" s="94">
        <f>IF('Net zero activities &amp; levers'!$C$14="Off",Constants!$H65*'Activity data'!BL7*Constants!$H83*EF!$H208*MMVolatEF*NtoN2O*kgtoGg,IF('Net zero activities &amp; levers'!$C$14="On",Constants!$H65*'Net zero Activity data'!BL7*Constants!$H83*EF!$H208*MMVolatEF*NtoN2O*kgtoGg,"ERROR"))</f>
        <v>3.8912414382432281E-4</v>
      </c>
      <c r="AT1187" s="94">
        <f>IF('Net zero activities &amp; levers'!$C$14="Off",Constants!$H65*'Activity data'!BM7*Constants!$H83*EF!$H208*MMVolatEF*NtoN2O*kgtoGg,IF('Net zero activities &amp; levers'!$C$14="On",Constants!$H65*'Net zero Activity data'!BM7*Constants!$H83*EF!$H208*MMVolatEF*NtoN2O*kgtoGg,"ERROR"))</f>
        <v>3.9245669685131744E-4</v>
      </c>
      <c r="AU1187" s="94">
        <f>IF('Net zero activities &amp; levers'!$C$14="Off",Constants!$H65*'Activity data'!BN7*Constants!$H83*EF!$H208*MMVolatEF*NtoN2O*kgtoGg,IF('Net zero activities &amp; levers'!$C$14="On",Constants!$H65*'Net zero Activity data'!BN7*Constants!$H83*EF!$H208*MMVolatEF*NtoN2O*kgtoGg,"ERROR"))</f>
        <v>3.9543015368779578E-4</v>
      </c>
      <c r="AV1187" s="94">
        <f>IF('Net zero activities &amp; levers'!$C$14="Off",Constants!$H65*'Activity data'!BO7*Constants!$H83*EF!$H208*MMVolatEF*NtoN2O*kgtoGg,IF('Net zero activities &amp; levers'!$C$14="On",Constants!$H65*'Net zero Activity data'!BO7*Constants!$H83*EF!$H208*MMVolatEF*NtoN2O*kgtoGg,"ERROR"))</f>
        <v>3.9844826229645466E-4</v>
      </c>
      <c r="AW1187" s="94">
        <f>IF('Net zero activities &amp; levers'!$C$14="Off",Constants!$H65*'Activity data'!BP7*Constants!$H83*EF!$H208*MMVolatEF*NtoN2O*kgtoGg,IF('Net zero activities &amp; levers'!$C$14="On",Constants!$H65*'Net zero Activity data'!BP7*Constants!$H83*EF!$H208*MMVolatEF*NtoN2O*kgtoGg,"ERROR"))</f>
        <v>4.013658575806695E-4</v>
      </c>
      <c r="AY1187" s="79"/>
    </row>
    <row r="1188" spans="1:51" x14ac:dyDescent="0.25">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2.5629102547447703E-3</v>
      </c>
      <c r="T1188" s="94">
        <f>IF('Net zero activities &amp; levers'!$C$14="Off",Constants!$H66*'Activity data'!AM8*Constants!$H84*EF!$H209*MMVolatEF*NtoN2O*kgtoGg,IF('Net zero activities &amp; levers'!$C$14="On",Constants!$H66*'Net zero Activity data'!AM8*Constants!$H84*EF!$H209*MMVolatEF*NtoN2O*kgtoGg,"ERROR"))</f>
        <v>2.6123885311191328E-3</v>
      </c>
      <c r="U1188" s="94">
        <f>IF('Net zero activities &amp; levers'!$C$14="Off",Constants!$H66*'Activity data'!AN8*Constants!$H84*EF!$H209*MMVolatEF*NtoN2O*kgtoGg,IF('Net zero activities &amp; levers'!$C$14="On",Constants!$H66*'Net zero Activity data'!AN8*Constants!$H84*EF!$H209*MMVolatEF*NtoN2O*kgtoGg,"ERROR"))</f>
        <v>2.6381484081699708E-3</v>
      </c>
      <c r="V1188" s="94">
        <f>IF('Net zero activities &amp; levers'!$C$14="Off",Constants!$H66*'Activity data'!AO8*Constants!$H84*EF!$H209*MMVolatEF*NtoN2O*kgtoGg,IF('Net zero activities &amp; levers'!$C$14="On",Constants!$H66*'Net zero Activity data'!AO8*Constants!$H84*EF!$H209*MMVolatEF*NtoN2O*kgtoGg,"ERROR"))</f>
        <v>2.6558420076703468E-3</v>
      </c>
      <c r="W1188" s="94">
        <f>IF('Net zero activities &amp; levers'!$C$14="Off",Constants!$H66*'Activity data'!AP8*Constants!$H84*EF!$H209*MMVolatEF*NtoN2O*kgtoGg,IF('Net zero activities &amp; levers'!$C$14="On",Constants!$H66*'Net zero Activity data'!AP8*Constants!$H84*EF!$H209*MMVolatEF*NtoN2O*kgtoGg,"ERROR"))</f>
        <v>2.6779065868564743E-3</v>
      </c>
      <c r="X1188" s="94">
        <f>IF('Net zero activities &amp; levers'!$C$14="Off",Constants!$H66*'Activity data'!AQ8*Constants!$H84*EF!$H209*MMVolatEF*NtoN2O*kgtoGg,IF('Net zero activities &amp; levers'!$C$14="On",Constants!$H66*'Net zero Activity data'!AQ8*Constants!$H84*EF!$H209*MMVolatEF*NtoN2O*kgtoGg,"ERROR"))</f>
        <v>2.6942716911212052E-3</v>
      </c>
      <c r="Y1188" s="94">
        <f>IF('Net zero activities &amp; levers'!$C$14="Off",Constants!$H66*'Activity data'!AR8*Constants!$H84*EF!$H209*MMVolatEF*NtoN2O*kgtoGg,IF('Net zero activities &amp; levers'!$C$14="On",Constants!$H66*'Net zero Activity data'!AR8*Constants!$H84*EF!$H209*MMVolatEF*NtoN2O*kgtoGg,"ERROR"))</f>
        <v>2.7000715946421988E-3</v>
      </c>
      <c r="Z1188" s="94">
        <f>IF('Net zero activities &amp; levers'!$C$14="Off",Constants!$H66*'Activity data'!AS8*Constants!$H84*EF!$H209*MMVolatEF*NtoN2O*kgtoGg,IF('Net zero activities &amp; levers'!$C$14="On",Constants!$H66*'Net zero Activity data'!AS8*Constants!$H84*EF!$H209*MMVolatEF*NtoN2O*kgtoGg,"ERROR"))</f>
        <v>2.704975186950725E-3</v>
      </c>
      <c r="AA1188" s="94">
        <f>IF('Net zero activities &amp; levers'!$C$14="Off",Constants!$H66*'Activity data'!AT8*Constants!$H84*EF!$H209*MMVolatEF*NtoN2O*kgtoGg,IF('Net zero activities &amp; levers'!$C$14="On",Constants!$H66*'Net zero Activity data'!AT8*Constants!$H84*EF!$H209*MMVolatEF*NtoN2O*kgtoGg,"ERROR"))</f>
        <v>2.7108265667014262E-3</v>
      </c>
      <c r="AB1188" s="94">
        <f>IF('Net zero activities &amp; levers'!$C$14="Off",Constants!$H66*'Activity data'!AU8*Constants!$H84*EF!$H209*MMVolatEF*NtoN2O*kgtoGg,IF('Net zero activities &amp; levers'!$C$14="On",Constants!$H66*'Net zero Activity data'!AU8*Constants!$H84*EF!$H209*MMVolatEF*NtoN2O*kgtoGg,"ERROR"))</f>
        <v>2.7365425214591413E-3</v>
      </c>
      <c r="AC1188" s="94">
        <f>IF('Net zero activities &amp; levers'!$C$14="Off",Constants!$H66*'Activity data'!AV8*Constants!$H84*EF!$H209*MMVolatEF*NtoN2O*kgtoGg,IF('Net zero activities &amp; levers'!$C$14="On",Constants!$H66*'Net zero Activity data'!AV8*Constants!$H84*EF!$H209*MMVolatEF*NtoN2O*kgtoGg,"ERROR"))</f>
        <v>2.7518718016047751E-3</v>
      </c>
      <c r="AD1188" s="94">
        <f>IF('Net zero activities &amp; levers'!$C$14="Off",Constants!$H66*'Activity data'!AW8*Constants!$H84*EF!$H209*MMVolatEF*NtoN2O*kgtoGg,IF('Net zero activities &amp; levers'!$C$14="On",Constants!$H66*'Net zero Activity data'!AW8*Constants!$H84*EF!$H209*MMVolatEF*NtoN2O*kgtoGg,"ERROR"))</f>
        <v>2.7566638396338047E-3</v>
      </c>
      <c r="AE1188" s="94">
        <f>IF('Net zero activities &amp; levers'!$C$14="Off",Constants!$H66*'Activity data'!AX8*Constants!$H84*EF!$H209*MMVolatEF*NtoN2O*kgtoGg,IF('Net zero activities &amp; levers'!$C$14="On",Constants!$H66*'Net zero Activity data'!AX8*Constants!$H84*EF!$H209*MMVolatEF*NtoN2O*kgtoGg,"ERROR"))</f>
        <v>2.7626950654084182E-3</v>
      </c>
      <c r="AF1188" s="94">
        <f>IF('Net zero activities &amp; levers'!$C$14="Off",Constants!$H66*'Activity data'!AY8*Constants!$H84*EF!$H209*MMVolatEF*NtoN2O*kgtoGg,IF('Net zero activities &amp; levers'!$C$14="On",Constants!$H66*'Net zero Activity data'!AY8*Constants!$H84*EF!$H209*MMVolatEF*NtoN2O*kgtoGg,"ERROR"))</f>
        <v>2.781289252085413E-3</v>
      </c>
      <c r="AG1188" s="94">
        <f>IF('Net zero activities &amp; levers'!$C$14="Off",Constants!$H66*'Activity data'!AZ8*Constants!$H84*EF!$H209*MMVolatEF*NtoN2O*kgtoGg,IF('Net zero activities &amp; levers'!$C$14="On",Constants!$H66*'Net zero Activity data'!AZ8*Constants!$H84*EF!$H209*MMVolatEF*NtoN2O*kgtoGg,"ERROR"))</f>
        <v>2.8044129031273178E-3</v>
      </c>
      <c r="AH1188" s="94">
        <f>IF('Net zero activities &amp; levers'!$C$14="Off",Constants!$H66*'Activity data'!BA8*Constants!$H84*EF!$H209*MMVolatEF*NtoN2O*kgtoGg,IF('Net zero activities &amp; levers'!$C$14="On",Constants!$H66*'Net zero Activity data'!BA8*Constants!$H84*EF!$H209*MMVolatEF*NtoN2O*kgtoGg,"ERROR"))</f>
        <v>2.8037506369907924E-3</v>
      </c>
      <c r="AI1188" s="94">
        <f>IF('Net zero activities &amp; levers'!$C$14="Off",Constants!$H66*'Activity data'!BB8*Constants!$H84*EF!$H209*MMVolatEF*NtoN2O*kgtoGg,IF('Net zero activities &amp; levers'!$C$14="On",Constants!$H66*'Net zero Activity data'!BB8*Constants!$H84*EF!$H209*MMVolatEF*NtoN2O*kgtoGg,"ERROR"))</f>
        <v>2.8010511266193844E-3</v>
      </c>
      <c r="AJ1188" s="94">
        <f>IF('Net zero activities &amp; levers'!$C$14="Off",Constants!$H66*'Activity data'!BC8*Constants!$H84*EF!$H209*MMVolatEF*NtoN2O*kgtoGg,IF('Net zero activities &amp; levers'!$C$14="On",Constants!$H66*'Net zero Activity data'!BC8*Constants!$H84*EF!$H209*MMVolatEF*NtoN2O*kgtoGg,"ERROR"))</f>
        <v>2.8035156589741781E-3</v>
      </c>
      <c r="AK1188" s="94">
        <f>IF('Net zero activities &amp; levers'!$C$14="Off",Constants!$H66*'Activity data'!BD8*Constants!$H84*EF!$H209*MMVolatEF*NtoN2O*kgtoGg,IF('Net zero activities &amp; levers'!$C$14="On",Constants!$H66*'Net zero Activity data'!BD8*Constants!$H84*EF!$H209*MMVolatEF*NtoN2O*kgtoGg,"ERROR"))</f>
        <v>2.8031448320103743E-3</v>
      </c>
      <c r="AL1188" s="94">
        <f>IF('Net zero activities &amp; levers'!$C$14="Off",Constants!$H66*'Activity data'!BE8*Constants!$H84*EF!$H209*MMVolatEF*NtoN2O*kgtoGg,IF('Net zero activities &amp; levers'!$C$14="On",Constants!$H66*'Net zero Activity data'!BE8*Constants!$H84*EF!$H209*MMVolatEF*NtoN2O*kgtoGg,"ERROR"))</f>
        <v>2.8079593649657283E-3</v>
      </c>
      <c r="AM1188" s="94">
        <f>IF('Net zero activities &amp; levers'!$C$14="Off",Constants!$H66*'Activity data'!BF8*Constants!$H84*EF!$H209*MMVolatEF*NtoN2O*kgtoGg,IF('Net zero activities &amp; levers'!$C$14="On",Constants!$H66*'Net zero Activity data'!BF8*Constants!$H84*EF!$H209*MMVolatEF*NtoN2O*kgtoGg,"ERROR"))</f>
        <v>2.8079108993576316E-3</v>
      </c>
      <c r="AN1188" s="94">
        <f>IF('Net zero activities &amp; levers'!$C$14="Off",Constants!$H66*'Activity data'!BG8*Constants!$H84*EF!$H209*MMVolatEF*NtoN2O*kgtoGg,IF('Net zero activities &amp; levers'!$C$14="On",Constants!$H66*'Net zero Activity data'!BG8*Constants!$H84*EF!$H209*MMVolatEF*NtoN2O*kgtoGg,"ERROR"))</f>
        <v>2.8312016868573659E-3</v>
      </c>
      <c r="AO1188" s="94">
        <f>IF('Net zero activities &amp; levers'!$C$14="Off",Constants!$H66*'Activity data'!BH8*Constants!$H84*EF!$H209*MMVolatEF*NtoN2O*kgtoGg,IF('Net zero activities &amp; levers'!$C$14="On",Constants!$H66*'Net zero Activity data'!BH8*Constants!$H84*EF!$H209*MMVolatEF*NtoN2O*kgtoGg,"ERROR"))</f>
        <v>2.8529828127647709E-3</v>
      </c>
      <c r="AP1188" s="94">
        <f>IF('Net zero activities &amp; levers'!$C$14="Off",Constants!$H66*'Activity data'!BI8*Constants!$H84*EF!$H209*MMVolatEF*NtoN2O*kgtoGg,IF('Net zero activities &amp; levers'!$C$14="On",Constants!$H66*'Net zero Activity data'!BI8*Constants!$H84*EF!$H209*MMVolatEF*NtoN2O*kgtoGg,"ERROR"))</f>
        <v>2.8745704994950004E-3</v>
      </c>
      <c r="AQ1188" s="94">
        <f>IF('Net zero activities &amp; levers'!$C$14="Off",Constants!$H66*'Activity data'!BJ8*Constants!$H84*EF!$H209*MMVolatEF*NtoN2O*kgtoGg,IF('Net zero activities &amp; levers'!$C$14="On",Constants!$H66*'Net zero Activity data'!BJ8*Constants!$H84*EF!$H209*MMVolatEF*NtoN2O*kgtoGg,"ERROR"))</f>
        <v>2.8962863460866165E-3</v>
      </c>
      <c r="AR1188" s="94">
        <f>IF('Net zero activities &amp; levers'!$C$14="Off",Constants!$H66*'Activity data'!BK8*Constants!$H84*EF!$H209*MMVolatEF*NtoN2O*kgtoGg,IF('Net zero activities &amp; levers'!$C$14="On",Constants!$H66*'Net zero Activity data'!BK8*Constants!$H84*EF!$H209*MMVolatEF*NtoN2O*kgtoGg,"ERROR"))</f>
        <v>2.9187994411367726E-3</v>
      </c>
      <c r="AS1188" s="94">
        <f>IF('Net zero activities &amp; levers'!$C$14="Off",Constants!$H66*'Activity data'!BL8*Constants!$H84*EF!$H209*MMVolatEF*NtoN2O*kgtoGg,IF('Net zero activities &amp; levers'!$C$14="On",Constants!$H66*'Net zero Activity data'!BL8*Constants!$H84*EF!$H209*MMVolatEF*NtoN2O*kgtoGg,"ERROR"))</f>
        <v>2.9459270403864352E-3</v>
      </c>
      <c r="AT1188" s="94">
        <f>IF('Net zero activities &amp; levers'!$C$14="Off",Constants!$H66*'Activity data'!BM8*Constants!$H84*EF!$H209*MMVolatEF*NtoN2O*kgtoGg,IF('Net zero activities &amp; levers'!$C$14="On",Constants!$H66*'Net zero Activity data'!BM8*Constants!$H84*EF!$H209*MMVolatEF*NtoN2O*kgtoGg,"ERROR"))</f>
        <v>2.9324595471331349E-3</v>
      </c>
      <c r="AU1188" s="94">
        <f>IF('Net zero activities &amp; levers'!$C$14="Off",Constants!$H66*'Activity data'!BN8*Constants!$H84*EF!$H209*MMVolatEF*NtoN2O*kgtoGg,IF('Net zero activities &amp; levers'!$C$14="On",Constants!$H66*'Net zero Activity data'!BN8*Constants!$H84*EF!$H209*MMVolatEF*NtoN2O*kgtoGg,"ERROR"))</f>
        <v>2.9120229766328091E-3</v>
      </c>
      <c r="AV1188" s="94">
        <f>IF('Net zero activities &amp; levers'!$C$14="Off",Constants!$H66*'Activity data'!BO8*Constants!$H84*EF!$H209*MMVolatEF*NtoN2O*kgtoGg,IF('Net zero activities &amp; levers'!$C$14="On",Constants!$H66*'Net zero Activity data'!BO8*Constants!$H84*EF!$H209*MMVolatEF*NtoN2O*kgtoGg,"ERROR"))</f>
        <v>2.8913556321565432E-3</v>
      </c>
      <c r="AW1188" s="94">
        <f>IF('Net zero activities &amp; levers'!$C$14="Off",Constants!$H66*'Activity data'!BP8*Constants!$H84*EF!$H209*MMVolatEF*NtoN2O*kgtoGg,IF('Net zero activities &amp; levers'!$C$14="On",Constants!$H66*'Net zero Activity data'!BP8*Constants!$H84*EF!$H209*MMVolatEF*NtoN2O*kgtoGg,"ERROR"))</f>
        <v>2.8681853853054777E-3</v>
      </c>
      <c r="AY1188" s="79"/>
    </row>
    <row r="1189" spans="1:51" x14ac:dyDescent="0.25">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1.2758183638787089E-2</v>
      </c>
      <c r="T1189" s="94">
        <f>IF('Net zero activities &amp; levers'!$C$14="Off",Constants!$H67*'Activity data'!AM9*Constants!$H85*EF!$H210*MMVolatEF*NtoN2O*kgtoGg,IF('Net zero activities &amp; levers'!$C$14="On",Constants!$H67*'Net zero Activity data'!AM9*Constants!$H85*EF!$H210*MMVolatEF*NtoN2O*kgtoGg,"ERROR"))</f>
        <v>1.3004486815008778E-2</v>
      </c>
      <c r="U1189" s="94">
        <f>IF('Net zero activities &amp; levers'!$C$14="Off",Constants!$H67*'Activity data'!AN9*Constants!$H85*EF!$H210*MMVolatEF*NtoN2O*kgtoGg,IF('Net zero activities &amp; levers'!$C$14="On",Constants!$H67*'Net zero Activity data'!AN9*Constants!$H85*EF!$H210*MMVolatEF*NtoN2O*kgtoGg,"ERROR"))</f>
        <v>1.3132719647710874E-2</v>
      </c>
      <c r="V1189" s="94">
        <f>IF('Net zero activities &amp; levers'!$C$14="Off",Constants!$H67*'Activity data'!AO9*Constants!$H85*EF!$H210*MMVolatEF*NtoN2O*kgtoGg,IF('Net zero activities &amp; levers'!$C$14="On",Constants!$H67*'Net zero Activity data'!AO9*Constants!$H85*EF!$H210*MMVolatEF*NtoN2O*kgtoGg,"ERROR"))</f>
        <v>1.3220798499180229E-2</v>
      </c>
      <c r="W1189" s="94">
        <f>IF('Net zero activities &amp; levers'!$C$14="Off",Constants!$H67*'Activity data'!AP9*Constants!$H85*EF!$H210*MMVolatEF*NtoN2O*kgtoGg,IF('Net zero activities &amp; levers'!$C$14="On",Constants!$H67*'Net zero Activity data'!AP9*Constants!$H85*EF!$H210*MMVolatEF*NtoN2O*kgtoGg,"ERROR"))</f>
        <v>1.3330636115479131E-2</v>
      </c>
      <c r="X1189" s="94">
        <f>IF('Net zero activities &amp; levers'!$C$14="Off",Constants!$H67*'Activity data'!AQ9*Constants!$H85*EF!$H210*MMVolatEF*NtoN2O*kgtoGg,IF('Net zero activities &amp; levers'!$C$14="On",Constants!$H67*'Net zero Activity data'!AQ9*Constants!$H85*EF!$H210*MMVolatEF*NtoN2O*kgtoGg,"ERROR"))</f>
        <v>1.3412101709169269E-2</v>
      </c>
      <c r="Y1189" s="94">
        <f>IF('Net zero activities &amp; levers'!$C$14="Off",Constants!$H67*'Activity data'!AR9*Constants!$H85*EF!$H210*MMVolatEF*NtoN2O*kgtoGg,IF('Net zero activities &amp; levers'!$C$14="On",Constants!$H67*'Net zero Activity data'!AR9*Constants!$H85*EF!$H210*MMVolatEF*NtoN2O*kgtoGg,"ERROR"))</f>
        <v>1.3440973665989099E-2</v>
      </c>
      <c r="Z1189" s="94">
        <f>IF('Net zero activities &amp; levers'!$C$14="Off",Constants!$H67*'Activity data'!AS9*Constants!$H85*EF!$H210*MMVolatEF*NtoN2O*kgtoGg,IF('Net zero activities &amp; levers'!$C$14="On",Constants!$H67*'Net zero Activity data'!AS9*Constants!$H85*EF!$H210*MMVolatEF*NtoN2O*kgtoGg,"ERROR"))</f>
        <v>1.346538377986105E-2</v>
      </c>
      <c r="AA1189" s="94">
        <f>IF('Net zero activities &amp; levers'!$C$14="Off",Constants!$H67*'Activity data'!AT9*Constants!$H85*EF!$H210*MMVolatEF*NtoN2O*kgtoGg,IF('Net zero activities &amp; levers'!$C$14="On",Constants!$H67*'Net zero Activity data'!AT9*Constants!$H85*EF!$H210*MMVolatEF*NtoN2O*kgtoGg,"ERROR"))</f>
        <v>1.3494511985681572E-2</v>
      </c>
      <c r="AB1189" s="94">
        <f>IF('Net zero activities &amp; levers'!$C$14="Off",Constants!$H67*'Activity data'!AU9*Constants!$H85*EF!$H210*MMVolatEF*NtoN2O*kgtoGg,IF('Net zero activities &amp; levers'!$C$14="On",Constants!$H67*'Net zero Activity data'!AU9*Constants!$H85*EF!$H210*MMVolatEF*NtoN2O*kgtoGg,"ERROR"))</f>
        <v>1.3622526172927604E-2</v>
      </c>
      <c r="AC1189" s="94">
        <f>IF('Net zero activities &amp; levers'!$C$14="Off",Constants!$H67*'Activity data'!AV9*Constants!$H85*EF!$H210*MMVolatEF*NtoN2O*kgtoGg,IF('Net zero activities &amp; levers'!$C$14="On",Constants!$H67*'Net zero Activity data'!AV9*Constants!$H85*EF!$H210*MMVolatEF*NtoN2O*kgtoGg,"ERROR"))</f>
        <v>1.3698835427528436E-2</v>
      </c>
      <c r="AD1189" s="94">
        <f>IF('Net zero activities &amp; levers'!$C$14="Off",Constants!$H67*'Activity data'!AW9*Constants!$H85*EF!$H210*MMVolatEF*NtoN2O*kgtoGg,IF('Net zero activities &amp; levers'!$C$14="On",Constants!$H67*'Net zero Activity data'!AW9*Constants!$H85*EF!$H210*MMVolatEF*NtoN2O*kgtoGg,"ERROR"))</f>
        <v>1.3722690223483628E-2</v>
      </c>
      <c r="AE1189" s="94">
        <f>IF('Net zero activities &amp; levers'!$C$14="Off",Constants!$H67*'Activity data'!AX9*Constants!$H85*EF!$H210*MMVolatEF*NtoN2O*kgtoGg,IF('Net zero activities &amp; levers'!$C$14="On",Constants!$H67*'Net zero Activity data'!AX9*Constants!$H85*EF!$H210*MMVolatEF*NtoN2O*kgtoGg,"ERROR"))</f>
        <v>1.3752713703961365E-2</v>
      </c>
      <c r="AF1189" s="94">
        <f>IF('Net zero activities &amp; levers'!$C$14="Off",Constants!$H67*'Activity data'!AY9*Constants!$H85*EF!$H210*MMVolatEF*NtoN2O*kgtoGg,IF('Net zero activities &amp; levers'!$C$14="On",Constants!$H67*'Net zero Activity data'!AY9*Constants!$H85*EF!$H210*MMVolatEF*NtoN2O*kgtoGg,"ERROR"))</f>
        <v>1.3845275684155478E-2</v>
      </c>
      <c r="AG1189" s="94">
        <f>IF('Net zero activities &amp; levers'!$C$14="Off",Constants!$H67*'Activity data'!AZ9*Constants!$H85*EF!$H210*MMVolatEF*NtoN2O*kgtoGg,IF('Net zero activities &amp; levers'!$C$14="On",Constants!$H67*'Net zero Activity data'!AZ9*Constants!$H85*EF!$H210*MMVolatEF*NtoN2O*kgtoGg,"ERROR"))</f>
        <v>1.3960385366925555E-2</v>
      </c>
      <c r="AH1189" s="94">
        <f>IF('Net zero activities &amp; levers'!$C$14="Off",Constants!$H67*'Activity data'!BA9*Constants!$H85*EF!$H210*MMVolatEF*NtoN2O*kgtoGg,IF('Net zero activities &amp; levers'!$C$14="On",Constants!$H67*'Net zero Activity data'!BA9*Constants!$H85*EF!$H210*MMVolatEF*NtoN2O*kgtoGg,"ERROR"))</f>
        <v>1.3957088601862521E-2</v>
      </c>
      <c r="AI1189" s="94">
        <f>IF('Net zero activities &amp; levers'!$C$14="Off",Constants!$H67*'Activity data'!BB9*Constants!$H85*EF!$H210*MMVolatEF*NtoN2O*kgtoGg,IF('Net zero activities &amp; levers'!$C$14="On",Constants!$H67*'Net zero Activity data'!BB9*Constants!$H85*EF!$H210*MMVolatEF*NtoN2O*kgtoGg,"ERROR"))</f>
        <v>1.3943650421969381E-2</v>
      </c>
      <c r="AJ1189" s="94">
        <f>IF('Net zero activities &amp; levers'!$C$14="Off",Constants!$H67*'Activity data'!BC9*Constants!$H85*EF!$H210*MMVolatEF*NtoN2O*kgtoGg,IF('Net zero activities &amp; levers'!$C$14="On",Constants!$H67*'Net zero Activity data'!BC9*Constants!$H85*EF!$H210*MMVolatEF*NtoN2O*kgtoGg,"ERROR"))</f>
        <v>1.395591887979305E-2</v>
      </c>
      <c r="AK1189" s="94">
        <f>IF('Net zero activities &amp; levers'!$C$14="Off",Constants!$H67*'Activity data'!BD9*Constants!$H85*EF!$H210*MMVolatEF*NtoN2O*kgtoGg,IF('Net zero activities &amp; levers'!$C$14="On",Constants!$H67*'Net zero Activity data'!BD9*Constants!$H85*EF!$H210*MMVolatEF*NtoN2O*kgtoGg,"ERROR"))</f>
        <v>1.3954072900795676E-2</v>
      </c>
      <c r="AL1189" s="94">
        <f>IF('Net zero activities &amp; levers'!$C$14="Off",Constants!$H67*'Activity data'!BE9*Constants!$H85*EF!$H210*MMVolatEF*NtoN2O*kgtoGg,IF('Net zero activities &amp; levers'!$C$14="On",Constants!$H67*'Net zero Activity data'!BE9*Constants!$H85*EF!$H210*MMVolatEF*NtoN2O*kgtoGg,"ERROR"))</f>
        <v>1.3978039676637978E-2</v>
      </c>
      <c r="AM1189" s="94">
        <f>IF('Net zero activities &amp; levers'!$C$14="Off",Constants!$H67*'Activity data'!BF9*Constants!$H85*EF!$H210*MMVolatEF*NtoN2O*kgtoGg,IF('Net zero activities &amp; levers'!$C$14="On",Constants!$H67*'Net zero Activity data'!BF9*Constants!$H85*EF!$H210*MMVolatEF*NtoN2O*kgtoGg,"ERROR"))</f>
        <v>1.3977798414530914E-2</v>
      </c>
      <c r="AN1189" s="94">
        <f>IF('Net zero activities &amp; levers'!$C$14="Off",Constants!$H67*'Activity data'!BG9*Constants!$H85*EF!$H210*MMVolatEF*NtoN2O*kgtoGg,IF('Net zero activities &amp; levers'!$C$14="On",Constants!$H67*'Net zero Activity data'!BG9*Constants!$H85*EF!$H210*MMVolatEF*NtoN2O*kgtoGg,"ERROR"))</f>
        <v>1.4093740103656964E-2</v>
      </c>
      <c r="AO1189" s="94">
        <f>IF('Net zero activities &amp; levers'!$C$14="Off",Constants!$H67*'Activity data'!BH9*Constants!$H85*EF!$H210*MMVolatEF*NtoN2O*kgtoGg,IF('Net zero activities &amp; levers'!$C$14="On",Constants!$H67*'Net zero Activity data'!BH9*Constants!$H85*EF!$H210*MMVolatEF*NtoN2O*kgtoGg,"ERROR"))</f>
        <v>1.4202166687721602E-2</v>
      </c>
      <c r="AP1189" s="94">
        <f>IF('Net zero activities &amp; levers'!$C$14="Off",Constants!$H67*'Activity data'!BI9*Constants!$H85*EF!$H210*MMVolatEF*NtoN2O*kgtoGg,IF('Net zero activities &amp; levers'!$C$14="On",Constants!$H67*'Net zero Activity data'!BI9*Constants!$H85*EF!$H210*MMVolatEF*NtoN2O*kgtoGg,"ERROR"))</f>
        <v>1.430963033032516E-2</v>
      </c>
      <c r="AQ1189" s="94">
        <f>IF('Net zero activities &amp; levers'!$C$14="Off",Constants!$H67*'Activity data'!BJ9*Constants!$H85*EF!$H210*MMVolatEF*NtoN2O*kgtoGg,IF('Net zero activities &amp; levers'!$C$14="On",Constants!$H67*'Net zero Activity data'!BJ9*Constants!$H85*EF!$H210*MMVolatEF*NtoN2O*kgtoGg,"ERROR"))</f>
        <v>1.4417731953538314E-2</v>
      </c>
      <c r="AR1189" s="94">
        <f>IF('Net zero activities &amp; levers'!$C$14="Off",Constants!$H67*'Activity data'!BK9*Constants!$H85*EF!$H210*MMVolatEF*NtoN2O*kgtoGg,IF('Net zero activities &amp; levers'!$C$14="On",Constants!$H67*'Net zero Activity data'!BK9*Constants!$H85*EF!$H210*MMVolatEF*NtoN2O*kgtoGg,"ERROR"))</f>
        <v>1.4529802284676759E-2</v>
      </c>
      <c r="AS1189" s="94">
        <f>IF('Net zero activities &amp; levers'!$C$14="Off",Constants!$H67*'Activity data'!BL9*Constants!$H85*EF!$H210*MMVolatEF*NtoN2O*kgtoGg,IF('Net zero activities &amp; levers'!$C$14="On",Constants!$H67*'Net zero Activity data'!BL9*Constants!$H85*EF!$H210*MMVolatEF*NtoN2O*kgtoGg,"ERROR"))</f>
        <v>1.4664843647231651E-2</v>
      </c>
      <c r="AT1189" s="94">
        <f>IF('Net zero activities &amp; levers'!$C$14="Off",Constants!$H67*'Activity data'!BM9*Constants!$H85*EF!$H210*MMVolatEF*NtoN2O*kgtoGg,IF('Net zero activities &amp; levers'!$C$14="On",Constants!$H67*'Net zero Activity data'!BM9*Constants!$H85*EF!$H210*MMVolatEF*NtoN2O*kgtoGg,"ERROR"))</f>
        <v>1.4597802379687599E-2</v>
      </c>
      <c r="AU1189" s="94">
        <f>IF('Net zero activities &amp; levers'!$C$14="Off",Constants!$H67*'Activity data'!BN9*Constants!$H85*EF!$H210*MMVolatEF*NtoN2O*kgtoGg,IF('Net zero activities &amp; levers'!$C$14="On",Constants!$H67*'Net zero Activity data'!BN9*Constants!$H85*EF!$H210*MMVolatEF*NtoN2O*kgtoGg,"ERROR"))</f>
        <v>1.4496069001038276E-2</v>
      </c>
      <c r="AV1189" s="94">
        <f>IF('Net zero activities &amp; levers'!$C$14="Off",Constants!$H67*'Activity data'!BO9*Constants!$H85*EF!$H210*MMVolatEF*NtoN2O*kgtoGg,IF('Net zero activities &amp; levers'!$C$14="On",Constants!$H67*'Net zero Activity data'!BO9*Constants!$H85*EF!$H210*MMVolatEF*NtoN2O*kgtoGg,"ERROR"))</f>
        <v>1.4393186828060855E-2</v>
      </c>
      <c r="AW1189" s="94">
        <f>IF('Net zero activities &amp; levers'!$C$14="Off",Constants!$H67*'Activity data'!BP9*Constants!$H85*EF!$H210*MMVolatEF*NtoN2O*kgtoGg,IF('Net zero activities &amp; levers'!$C$14="On",Constants!$H67*'Net zero Activity data'!BP9*Constants!$H85*EF!$H210*MMVolatEF*NtoN2O*kgtoGg,"ERROR"))</f>
        <v>1.4277845191054772E-2</v>
      </c>
      <c r="AY1189" s="79"/>
    </row>
    <row r="1190" spans="1:51" x14ac:dyDescent="0.25">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0.17361452293400698</v>
      </c>
      <c r="T1190" s="94">
        <f>IF('Net zero activities &amp; levers'!$C$14="Off",Constants!$H68*'Activity data'!AM10*Constants!$H86*EF!$H211*MMVolatEF*NtoN2O*kgtoGg,IF('Net zero activities &amp; levers'!$C$14="On",Constants!$H68*'Net zero Activity data'!AM10*Constants!$H86*EF!$H211*MMVolatEF*NtoN2O*kgtoGg,"ERROR"))</f>
        <v>0.18122983234318238</v>
      </c>
      <c r="U1190" s="94">
        <f>IF('Net zero activities &amp; levers'!$C$14="Off",Constants!$H68*'Activity data'!AN10*Constants!$H86*EF!$H211*MMVolatEF*NtoN2O*kgtoGg,IF('Net zero activities &amp; levers'!$C$14="On",Constants!$H68*'Net zero Activity data'!AN10*Constants!$H86*EF!$H211*MMVolatEF*NtoN2O*kgtoGg,"ERROR"))</f>
        <v>0.18736569869016145</v>
      </c>
      <c r="V1190" s="94">
        <f>IF('Net zero activities &amp; levers'!$C$14="Off",Constants!$H68*'Activity data'!AO10*Constants!$H86*EF!$H211*MMVolatEF*NtoN2O*kgtoGg,IF('Net zero activities &amp; levers'!$C$14="On",Constants!$H68*'Net zero Activity data'!AO10*Constants!$H86*EF!$H211*MMVolatEF*NtoN2O*kgtoGg,"ERROR"))</f>
        <v>0.19304737892649457</v>
      </c>
      <c r="W1190" s="94">
        <f>IF('Net zero activities &amp; levers'!$C$14="Off",Constants!$H68*'Activity data'!AP10*Constants!$H86*EF!$H211*MMVolatEF*NtoN2O*kgtoGg,IF('Net zero activities &amp; levers'!$C$14="On",Constants!$H68*'Net zero Activity data'!AP10*Constants!$H86*EF!$H211*MMVolatEF*NtoN2O*kgtoGg,"ERROR"))</f>
        <v>0.19916394252628336</v>
      </c>
      <c r="X1190" s="94">
        <f>IF('Net zero activities &amp; levers'!$C$14="Off",Constants!$H68*'Activity data'!AQ10*Constants!$H86*EF!$H211*MMVolatEF*NtoN2O*kgtoGg,IF('Net zero activities &amp; levers'!$C$14="On",Constants!$H68*'Net zero Activity data'!AQ10*Constants!$H86*EF!$H211*MMVolatEF*NtoN2O*kgtoGg,"ERROR"))</f>
        <v>0.20497598185205718</v>
      </c>
      <c r="Y1190" s="94">
        <f>IF('Net zero activities &amp; levers'!$C$14="Off",Constants!$H68*'Activity data'!AR10*Constants!$H86*EF!$H211*MMVolatEF*NtoN2O*kgtoGg,IF('Net zero activities &amp; levers'!$C$14="On",Constants!$H68*'Net zero Activity data'!AR10*Constants!$H86*EF!$H211*MMVolatEF*NtoN2O*kgtoGg,"ERROR"))</f>
        <v>0.21008003786653304</v>
      </c>
      <c r="Z1190" s="94">
        <f>IF('Net zero activities &amp; levers'!$C$14="Off",Constants!$H68*'Activity data'!AS10*Constants!$H86*EF!$H211*MMVolatEF*NtoN2O*kgtoGg,IF('Net zero activities &amp; levers'!$C$14="On",Constants!$H68*'Net zero Activity data'!AS10*Constants!$H86*EF!$H211*MMVolatEF*NtoN2O*kgtoGg,"ERROR"))</f>
        <v>0.21519415807379266</v>
      </c>
      <c r="AA1190" s="94">
        <f>IF('Net zero activities &amp; levers'!$C$14="Off",Constants!$H68*'Activity data'!AT10*Constants!$H86*EF!$H211*MMVolatEF*NtoN2O*kgtoGg,IF('Net zero activities &amp; levers'!$C$14="On",Constants!$H68*'Net zero Activity data'!AT10*Constants!$H86*EF!$H211*MMVolatEF*NtoN2O*kgtoGg,"ERROR"))</f>
        <v>0.22046711318957019</v>
      </c>
      <c r="AB1190" s="94">
        <f>IF('Net zero activities &amp; levers'!$C$14="Off",Constants!$H68*'Activity data'!AU10*Constants!$H86*EF!$H211*MMVolatEF*NtoN2O*kgtoGg,IF('Net zero activities &amp; levers'!$C$14="On",Constants!$H68*'Net zero Activity data'!AU10*Constants!$H86*EF!$H211*MMVolatEF*NtoN2O*kgtoGg,"ERROR"))</f>
        <v>0.22747999362519944</v>
      </c>
      <c r="AC1190" s="94">
        <f>IF('Net zero activities &amp; levers'!$C$14="Off",Constants!$H68*'Activity data'!AV10*Constants!$H86*EF!$H211*MMVolatEF*NtoN2O*kgtoGg,IF('Net zero activities &amp; levers'!$C$14="On",Constants!$H68*'Net zero Activity data'!AV10*Constants!$H86*EF!$H211*MMVolatEF*NtoN2O*kgtoGg,"ERROR"))</f>
        <v>0.23377520748657318</v>
      </c>
      <c r="AD1190" s="94">
        <f>IF('Net zero activities &amp; levers'!$C$14="Off",Constants!$H68*'Activity data'!AW10*Constants!$H86*EF!$H211*MMVolatEF*NtoN2O*kgtoGg,IF('Net zero activities &amp; levers'!$C$14="On",Constants!$H68*'Net zero Activity data'!AW10*Constants!$H86*EF!$H211*MMVolatEF*NtoN2O*kgtoGg,"ERROR"))</f>
        <v>0.24194841701051853</v>
      </c>
      <c r="AE1190" s="94">
        <f>IF('Net zero activities &amp; levers'!$C$14="Off",Constants!$H68*'Activity data'!AX10*Constants!$H86*EF!$H211*MMVolatEF*NtoN2O*kgtoGg,IF('Net zero activities &amp; levers'!$C$14="On",Constants!$H68*'Net zero Activity data'!AX10*Constants!$H86*EF!$H211*MMVolatEF*NtoN2O*kgtoGg,"ERROR"))</f>
        <v>0.25053440423872092</v>
      </c>
      <c r="AF1190" s="94">
        <f>IF('Net zero activities &amp; levers'!$C$14="Off",Constants!$H68*'Activity data'!AY10*Constants!$H86*EF!$H211*MMVolatEF*NtoN2O*kgtoGg,IF('Net zero activities &amp; levers'!$C$14="On",Constants!$H68*'Net zero Activity data'!AY10*Constants!$H86*EF!$H211*MMVolatEF*NtoN2O*kgtoGg,"ERROR"))</f>
        <v>0.26062237101157232</v>
      </c>
      <c r="AG1190" s="94">
        <f>IF('Net zero activities &amp; levers'!$C$14="Off",Constants!$H68*'Activity data'!AZ10*Constants!$H86*EF!$H211*MMVolatEF*NtoN2O*kgtoGg,IF('Net zero activities &amp; levers'!$C$14="On",Constants!$H68*'Net zero Activity data'!AZ10*Constants!$H86*EF!$H211*MMVolatEF*NtoN2O*kgtoGg,"ERROR"))</f>
        <v>0.27157081601101718</v>
      </c>
      <c r="AH1190" s="94">
        <f>IF('Net zero activities &amp; levers'!$C$14="Off",Constants!$H68*'Activity data'!BA10*Constants!$H86*EF!$H211*MMVolatEF*NtoN2O*kgtoGg,IF('Net zero activities &amp; levers'!$C$14="On",Constants!$H68*'Net zero Activity data'!BA10*Constants!$H86*EF!$H211*MMVolatEF*NtoN2O*kgtoGg,"ERROR"))</f>
        <v>0.28061403432528592</v>
      </c>
      <c r="AI1190" s="94">
        <f>IF('Net zero activities &amp; levers'!$C$14="Off",Constants!$H68*'Activity data'!BB10*Constants!$H86*EF!$H211*MMVolatEF*NtoN2O*kgtoGg,IF('Net zero activities &amp; levers'!$C$14="On",Constants!$H68*'Net zero Activity data'!BB10*Constants!$H86*EF!$H211*MMVolatEF*NtoN2O*kgtoGg,"ERROR"))</f>
        <v>0.28978900234061006</v>
      </c>
      <c r="AJ1190" s="94">
        <f>IF('Net zero activities &amp; levers'!$C$14="Off",Constants!$H68*'Activity data'!BC10*Constants!$H86*EF!$H211*MMVolatEF*NtoN2O*kgtoGg,IF('Net zero activities &amp; levers'!$C$14="On",Constants!$H68*'Net zero Activity data'!BC10*Constants!$H86*EF!$H211*MMVolatEF*NtoN2O*kgtoGg,"ERROR"))</f>
        <v>0.29986479871060151</v>
      </c>
      <c r="AK1190" s="94">
        <f>IF('Net zero activities &amp; levers'!$C$14="Off",Constants!$H68*'Activity data'!BD10*Constants!$H86*EF!$H211*MMVolatEF*NtoN2O*kgtoGg,IF('Net zero activities &amp; levers'!$C$14="On",Constants!$H68*'Net zero Activity data'!BD10*Constants!$H86*EF!$H211*MMVolatEF*NtoN2O*kgtoGg,"ERROR"))</f>
        <v>0.3100339842687691</v>
      </c>
      <c r="AL1190" s="94">
        <f>IF('Net zero activities &amp; levers'!$C$14="Off",Constants!$H68*'Activity data'!BE10*Constants!$H86*EF!$H211*MMVolatEF*NtoN2O*kgtoGg,IF('Net zero activities &amp; levers'!$C$14="On",Constants!$H68*'Net zero Activity data'!BE10*Constants!$H86*EF!$H211*MMVolatEF*NtoN2O*kgtoGg,"ERROR"))</f>
        <v>0.321206589671512</v>
      </c>
      <c r="AM1190" s="94">
        <f>IF('Net zero activities &amp; levers'!$C$14="Off",Constants!$H68*'Activity data'!BF10*Constants!$H86*EF!$H211*MMVolatEF*NtoN2O*kgtoGg,IF('Net zero activities &amp; levers'!$C$14="On",Constants!$H68*'Net zero Activity data'!BF10*Constants!$H86*EF!$H211*MMVolatEF*NtoN2O*kgtoGg,"ERROR"))</f>
        <v>0.33228026882461004</v>
      </c>
      <c r="AN1190" s="94">
        <f>IF('Net zero activities &amp; levers'!$C$14="Off",Constants!$H68*'Activity data'!BG10*Constants!$H86*EF!$H211*MMVolatEF*NtoN2O*kgtoGg,IF('Net zero activities &amp; levers'!$C$14="On",Constants!$H68*'Net zero Activity data'!BG10*Constants!$H86*EF!$H211*MMVolatEF*NtoN2O*kgtoGg,"ERROR"))</f>
        <v>0.34448956687299959</v>
      </c>
      <c r="AO1190" s="94">
        <f>IF('Net zero activities &amp; levers'!$C$14="Off",Constants!$H68*'Activity data'!BH10*Constants!$H86*EF!$H211*MMVolatEF*NtoN2O*kgtoGg,IF('Net zero activities &amp; levers'!$C$14="On",Constants!$H68*'Net zero Activity data'!BH10*Constants!$H86*EF!$H211*MMVolatEF*NtoN2O*kgtoGg,"ERROR"))</f>
        <v>0.35696829991233459</v>
      </c>
      <c r="AP1190" s="94">
        <f>IF('Net zero activities &amp; levers'!$C$14="Off",Constants!$H68*'Activity data'!BI10*Constants!$H86*EF!$H211*MMVolatEF*NtoN2O*kgtoGg,IF('Net zero activities &amp; levers'!$C$14="On",Constants!$H68*'Net zero Activity data'!BI10*Constants!$H86*EF!$H211*MMVolatEF*NtoN2O*kgtoGg,"ERROR"))</f>
        <v>0.36989227584557205</v>
      </c>
      <c r="AQ1190" s="94">
        <f>IF('Net zero activities &amp; levers'!$C$14="Off",Constants!$H68*'Activity data'!BJ10*Constants!$H86*EF!$H211*MMVolatEF*NtoN2O*kgtoGg,IF('Net zero activities &amp; levers'!$C$14="On",Constants!$H68*'Net zero Activity data'!BJ10*Constants!$H86*EF!$H211*MMVolatEF*NtoN2O*kgtoGg,"ERROR"))</f>
        <v>0.38332536891436336</v>
      </c>
      <c r="AR1190" s="94">
        <f>IF('Net zero activities &amp; levers'!$C$14="Off",Constants!$H68*'Activity data'!BK10*Constants!$H86*EF!$H211*MMVolatEF*NtoN2O*kgtoGg,IF('Net zero activities &amp; levers'!$C$14="On",Constants!$H68*'Net zero Activity data'!BK10*Constants!$H86*EF!$H211*MMVolatEF*NtoN2O*kgtoGg,"ERROR"))</f>
        <v>0.39738501026664286</v>
      </c>
      <c r="AS1190" s="94">
        <f>IF('Net zero activities &amp; levers'!$C$14="Off",Constants!$H68*'Activity data'!BL10*Constants!$H86*EF!$H211*MMVolatEF*NtoN2O*kgtoGg,IF('Net zero activities &amp; levers'!$C$14="On",Constants!$H68*'Net zero Activity data'!BL10*Constants!$H86*EF!$H211*MMVolatEF*NtoN2O*kgtoGg,"ERROR"))</f>
        <v>0.41264183329899567</v>
      </c>
      <c r="AT1190" s="94">
        <f>IF('Net zero activities &amp; levers'!$C$14="Off",Constants!$H68*'Activity data'!BM10*Constants!$H86*EF!$H211*MMVolatEF*NtoN2O*kgtoGg,IF('Net zero activities &amp; levers'!$C$14="On",Constants!$H68*'Net zero Activity data'!BM10*Constants!$H86*EF!$H211*MMVolatEF*NtoN2O*kgtoGg,"ERROR"))</f>
        <v>0.42266450717711668</v>
      </c>
      <c r="AU1190" s="94">
        <f>IF('Net zero activities &amp; levers'!$C$14="Off",Constants!$H68*'Activity data'!BN10*Constants!$H86*EF!$H211*MMVolatEF*NtoN2O*kgtoGg,IF('Net zero activities &amp; levers'!$C$14="On",Constants!$H68*'Net zero Activity data'!BN10*Constants!$H86*EF!$H211*MMVolatEF*NtoN2O*kgtoGg,"ERROR"))</f>
        <v>0.43196158941660778</v>
      </c>
      <c r="AV1190" s="94">
        <f>IF('Net zero activities &amp; levers'!$C$14="Off",Constants!$H68*'Activity data'!BO10*Constants!$H86*EF!$H211*MMVolatEF*NtoN2O*kgtoGg,IF('Net zero activities &amp; levers'!$C$14="On",Constants!$H68*'Net zero Activity data'!BO10*Constants!$H86*EF!$H211*MMVolatEF*NtoN2O*kgtoGg,"ERROR"))</f>
        <v>0.44148739103649337</v>
      </c>
      <c r="AW1190" s="94">
        <f>IF('Net zero activities &amp; levers'!$C$14="Off",Constants!$H68*'Activity data'!BP10*Constants!$H86*EF!$H211*MMVolatEF*NtoN2O*kgtoGg,IF('Net zero activities &amp; levers'!$C$14="On",Constants!$H68*'Net zero Activity data'!BP10*Constants!$H86*EF!$H211*MMVolatEF*NtoN2O*kgtoGg,"ERROR"))</f>
        <v>0.45089587125553532</v>
      </c>
      <c r="AY1190" s="79"/>
    </row>
    <row r="1191" spans="1:51" x14ac:dyDescent="0.25">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1.1740318150277544E-4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1.1945208166397168E-4</v>
      </c>
      <c r="T1191" s="94">
        <f>IF('Net zero activities &amp; levers'!$C$14="Off",Constants!$H69*'Activity data'!AM11*Constants!$H87*EF!$H212*MMVolatEF*NtoN2O*kgtoGg,IF('Net zero activities &amp; levers'!$C$14="On",Constants!$H69*'Net zero Activity data'!AM11*Constants!$H87*EF!$H212*MMVolatEF*NtoN2O*kgtoGg,"ERROR"))</f>
        <v>1.1996589244916799E-4</v>
      </c>
      <c r="U1191" s="94">
        <f>IF('Net zero activities &amp; levers'!$C$14="Off",Constants!$H69*'Activity data'!AN11*Constants!$H87*EF!$H212*MMVolatEF*NtoN2O*kgtoGg,IF('Net zero activities &amp; levers'!$C$14="On",Constants!$H69*'Net zero Activity data'!AN11*Constants!$H87*EF!$H212*MMVolatEF*NtoN2O*kgtoGg,"ERROR"))</f>
        <v>1.2053453259501592E-4</v>
      </c>
      <c r="V1191" s="94">
        <f>IF('Net zero activities &amp; levers'!$C$14="Off",Constants!$H69*'Activity data'!AO11*Constants!$H87*EF!$H212*MMVolatEF*NtoN2O*kgtoGg,IF('Net zero activities &amp; levers'!$C$14="On",Constants!$H69*'Net zero Activity data'!AO11*Constants!$H87*EF!$H212*MMVolatEF*NtoN2O*kgtoGg,"ERROR"))</f>
        <v>1.2113119194780691E-4</v>
      </c>
      <c r="W1191" s="94">
        <f>IF('Net zero activities &amp; levers'!$C$14="Off",Constants!$H69*'Activity data'!AP11*Constants!$H87*EF!$H212*MMVolatEF*NtoN2O*kgtoGg,IF('Net zero activities &amp; levers'!$C$14="On",Constants!$H69*'Net zero Activity data'!AP11*Constants!$H87*EF!$H212*MMVolatEF*NtoN2O*kgtoGg,"ERROR"))</f>
        <v>1.2176155038943257E-4</v>
      </c>
      <c r="X1191" s="94">
        <f>IF('Net zero activities &amp; levers'!$C$14="Off",Constants!$H69*'Activity data'!AQ11*Constants!$H87*EF!$H212*MMVolatEF*NtoN2O*kgtoGg,IF('Net zero activities &amp; levers'!$C$14="On",Constants!$H69*'Net zero Activity data'!AQ11*Constants!$H87*EF!$H212*MMVolatEF*NtoN2O*kgtoGg,"ERROR"))</f>
        <v>1.2242164450013777E-4</v>
      </c>
      <c r="Y1191" s="94">
        <f>IF('Net zero activities &amp; levers'!$C$14="Off",Constants!$H69*'Activity data'!AR11*Constants!$H87*EF!$H212*MMVolatEF*NtoN2O*kgtoGg,IF('Net zero activities &amp; levers'!$C$14="On",Constants!$H69*'Net zero Activity data'!AR11*Constants!$H87*EF!$H212*MMVolatEF*NtoN2O*kgtoGg,"ERROR"))</f>
        <v>1.2303316997803725E-4</v>
      </c>
      <c r="Z1191" s="94">
        <f>IF('Net zero activities &amp; levers'!$C$14="Off",Constants!$H69*'Activity data'!AS11*Constants!$H87*EF!$H212*MMVolatEF*NtoN2O*kgtoGg,IF('Net zero activities &amp; levers'!$C$14="On",Constants!$H69*'Net zero Activity data'!AS11*Constants!$H87*EF!$H212*MMVolatEF*NtoN2O*kgtoGg,"ERROR"))</f>
        <v>1.2359567571233556E-4</v>
      </c>
      <c r="AA1191" s="94">
        <f>IF('Net zero activities &amp; levers'!$C$14="Off",Constants!$H69*'Activity data'!AT11*Constants!$H87*EF!$H212*MMVolatEF*NtoN2O*kgtoGg,IF('Net zero activities &amp; levers'!$C$14="On",Constants!$H69*'Net zero Activity data'!AT11*Constants!$H87*EF!$H212*MMVolatEF*NtoN2O*kgtoGg,"ERROR"))</f>
        <v>1.2410672884634127E-4</v>
      </c>
      <c r="AB1191" s="94">
        <f>IF('Net zero activities &amp; levers'!$C$14="Off",Constants!$H69*'Activity data'!AU11*Constants!$H87*EF!$H212*MMVolatEF*NtoN2O*kgtoGg,IF('Net zero activities &amp; levers'!$C$14="On",Constants!$H69*'Net zero Activity data'!AU11*Constants!$H87*EF!$H212*MMVolatEF*NtoN2O*kgtoGg,"ERROR"))</f>
        <v>1.2456935317880485E-4</v>
      </c>
      <c r="AC1191" s="94">
        <f>IF('Net zero activities &amp; levers'!$C$14="Off",Constants!$H69*'Activity data'!AV11*Constants!$H87*EF!$H212*MMVolatEF*NtoN2O*kgtoGg,IF('Net zero activities &amp; levers'!$C$14="On",Constants!$H69*'Net zero Activity data'!AV11*Constants!$H87*EF!$H212*MMVolatEF*NtoN2O*kgtoGg,"ERROR"))</f>
        <v>1.2497188029607037E-4</v>
      </c>
      <c r="AD1191" s="94">
        <f>IF('Net zero activities &amp; levers'!$C$14="Off",Constants!$H69*'Activity data'!AW11*Constants!$H87*EF!$H212*MMVolatEF*NtoN2O*kgtoGg,IF('Net zero activities &amp; levers'!$C$14="On",Constants!$H69*'Net zero Activity data'!AW11*Constants!$H87*EF!$H212*MMVolatEF*NtoN2O*kgtoGg,"ERROR"))</f>
        <v>1.2536989596586466E-4</v>
      </c>
      <c r="AE1191" s="94">
        <f>IF('Net zero activities &amp; levers'!$C$14="Off",Constants!$H69*'Activity data'!AX11*Constants!$H87*EF!$H212*MMVolatEF*NtoN2O*kgtoGg,IF('Net zero activities &amp; levers'!$C$14="On",Constants!$H69*'Net zero Activity data'!AX11*Constants!$H87*EF!$H212*MMVolatEF*NtoN2O*kgtoGg,"ERROR"))</f>
        <v>1.2575896751332969E-4</v>
      </c>
      <c r="AF1191" s="94">
        <f>IF('Net zero activities &amp; levers'!$C$14="Off",Constants!$H69*'Activity data'!AY11*Constants!$H87*EF!$H212*MMVolatEF*NtoN2O*kgtoGg,IF('Net zero activities &amp; levers'!$C$14="On",Constants!$H69*'Net zero Activity data'!AY11*Constants!$H87*EF!$H212*MMVolatEF*NtoN2O*kgtoGg,"ERROR"))</f>
        <v>1.261417763816356E-4</v>
      </c>
      <c r="AG1191" s="94">
        <f>IF('Net zero activities &amp; levers'!$C$14="Off",Constants!$H69*'Activity data'!AZ11*Constants!$H87*EF!$H212*MMVolatEF*NtoN2O*kgtoGg,IF('Net zero activities &amp; levers'!$C$14="On",Constants!$H69*'Net zero Activity data'!AZ11*Constants!$H87*EF!$H212*MMVolatEF*NtoN2O*kgtoGg,"ERROR"))</f>
        <v>1.2651484622650078E-4</v>
      </c>
      <c r="AH1191" s="94">
        <f>IF('Net zero activities &amp; levers'!$C$14="Off",Constants!$H69*'Activity data'!BA11*Constants!$H87*EF!$H212*MMVolatEF*NtoN2O*kgtoGg,IF('Net zero activities &amp; levers'!$C$14="On",Constants!$H69*'Net zero Activity data'!BA11*Constants!$H87*EF!$H212*MMVolatEF*NtoN2O*kgtoGg,"ERROR"))</f>
        <v>1.2686745922982584E-4</v>
      </c>
      <c r="AI1191" s="94">
        <f>IF('Net zero activities &amp; levers'!$C$14="Off",Constants!$H69*'Activity data'!BB11*Constants!$H87*EF!$H212*MMVolatEF*NtoN2O*kgtoGg,IF('Net zero activities &amp; levers'!$C$14="On",Constants!$H69*'Net zero Activity data'!BB11*Constants!$H87*EF!$H212*MMVolatEF*NtoN2O*kgtoGg,"ERROR"))</f>
        <v>1.2721208055263393E-4</v>
      </c>
      <c r="AJ1191" s="94">
        <f>IF('Net zero activities &amp; levers'!$C$14="Off",Constants!$H69*'Activity data'!BC11*Constants!$H87*EF!$H212*MMVolatEF*NtoN2O*kgtoGg,IF('Net zero activities &amp; levers'!$C$14="On",Constants!$H69*'Net zero Activity data'!BC11*Constants!$H87*EF!$H212*MMVolatEF*NtoN2O*kgtoGg,"ERROR"))</f>
        <v>1.2755050797833958E-4</v>
      </c>
      <c r="AK1191" s="94">
        <f>IF('Net zero activities &amp; levers'!$C$14="Off",Constants!$H69*'Activity data'!BD11*Constants!$H87*EF!$H212*MMVolatEF*NtoN2O*kgtoGg,IF('Net zero activities &amp; levers'!$C$14="On",Constants!$H69*'Net zero Activity data'!BD11*Constants!$H87*EF!$H212*MMVolatEF*NtoN2O*kgtoGg,"ERROR"))</f>
        <v>1.2787915025688418E-4</v>
      </c>
      <c r="AL1191" s="94">
        <f>IF('Net zero activities &amp; levers'!$C$14="Off",Constants!$H69*'Activity data'!BE11*Constants!$H87*EF!$H212*MMVolatEF*NtoN2O*kgtoGg,IF('Net zero activities &amp; levers'!$C$14="On",Constants!$H69*'Net zero Activity data'!BE11*Constants!$H87*EF!$H212*MMVolatEF*NtoN2O*kgtoGg,"ERROR"))</f>
        <v>1.2820031427030818E-4</v>
      </c>
      <c r="AM1191" s="94">
        <f>IF('Net zero activities &amp; levers'!$C$14="Off",Constants!$H69*'Activity data'!BF11*Constants!$H87*EF!$H212*MMVolatEF*NtoN2O*kgtoGg,IF('Net zero activities &amp; levers'!$C$14="On",Constants!$H69*'Net zero Activity data'!BF11*Constants!$H87*EF!$H212*MMVolatEF*NtoN2O*kgtoGg,"ERROR"))</f>
        <v>1.2850954378673365E-4</v>
      </c>
      <c r="AN1191" s="94">
        <f>IF('Net zero activities &amp; levers'!$C$14="Off",Constants!$H69*'Activity data'!BG11*Constants!$H87*EF!$H212*MMVolatEF*NtoN2O*kgtoGg,IF('Net zero activities &amp; levers'!$C$14="On",Constants!$H69*'Net zero Activity data'!BG11*Constants!$H87*EF!$H212*MMVolatEF*NtoN2O*kgtoGg,"ERROR"))</f>
        <v>1.2881344298730903E-4</v>
      </c>
      <c r="AO1191" s="94">
        <f>IF('Net zero activities &amp; levers'!$C$14="Off",Constants!$H69*'Activity data'!BH11*Constants!$H87*EF!$H212*MMVolatEF*NtoN2O*kgtoGg,IF('Net zero activities &amp; levers'!$C$14="On",Constants!$H69*'Net zero Activity data'!BH11*Constants!$H87*EF!$H212*MMVolatEF*NtoN2O*kgtoGg,"ERROR"))</f>
        <v>1.2910712424209542E-4</v>
      </c>
      <c r="AP1191" s="94">
        <f>IF('Net zero activities &amp; levers'!$C$14="Off",Constants!$H69*'Activity data'!BI11*Constants!$H87*EF!$H212*MMVolatEF*NtoN2O*kgtoGg,IF('Net zero activities &amp; levers'!$C$14="On",Constants!$H69*'Net zero Activity data'!BI11*Constants!$H87*EF!$H212*MMVolatEF*NtoN2O*kgtoGg,"ERROR"))</f>
        <v>1.2939055437105907E-4</v>
      </c>
      <c r="AQ1191" s="94">
        <f>IF('Net zero activities &amp; levers'!$C$14="Off",Constants!$H69*'Activity data'!BJ11*Constants!$H87*EF!$H212*MMVolatEF*NtoN2O*kgtoGg,IF('Net zero activities &amp; levers'!$C$14="On",Constants!$H69*'Net zero Activity data'!BJ11*Constants!$H87*EF!$H212*MMVolatEF*NtoN2O*kgtoGg,"ERROR"))</f>
        <v>1.2966334958227195E-4</v>
      </c>
      <c r="AR1191" s="94">
        <f>IF('Net zero activities &amp; levers'!$C$14="Off",Constants!$H69*'Activity data'!BK11*Constants!$H87*EF!$H212*MMVolatEF*NtoN2O*kgtoGg,IF('Net zero activities &amp; levers'!$C$14="On",Constants!$H69*'Net zero Activity data'!BK11*Constants!$H87*EF!$H212*MMVolatEF*NtoN2O*kgtoGg,"ERROR"))</f>
        <v>1.2992531849335335E-4</v>
      </c>
      <c r="AS1191" s="94">
        <f>IF('Net zero activities &amp; levers'!$C$14="Off",Constants!$H69*'Activity data'!BL11*Constants!$H87*EF!$H212*MMVolatEF*NtoN2O*kgtoGg,IF('Net zero activities &amp; levers'!$C$14="On",Constants!$H69*'Net zero Activity data'!BL11*Constants!$H87*EF!$H212*MMVolatEF*NtoN2O*kgtoGg,"ERROR"))</f>
        <v>1.3017961587308716E-4</v>
      </c>
      <c r="AT1191" s="94">
        <f>IF('Net zero activities &amp; levers'!$C$14="Off",Constants!$H69*'Activity data'!BM11*Constants!$H87*EF!$H212*MMVolatEF*NtoN2O*kgtoGg,IF('Net zero activities &amp; levers'!$C$14="On",Constants!$H69*'Net zero Activity data'!BM11*Constants!$H87*EF!$H212*MMVolatEF*NtoN2O*kgtoGg,"ERROR"))</f>
        <v>1.3040536097649709E-4</v>
      </c>
      <c r="AU1191" s="94">
        <f>IF('Net zero activities &amp; levers'!$C$14="Off",Constants!$H69*'Activity data'!BN11*Constants!$H87*EF!$H212*MMVolatEF*NtoN2O*kgtoGg,IF('Net zero activities &amp; levers'!$C$14="On",Constants!$H69*'Net zero Activity data'!BN11*Constants!$H87*EF!$H212*MMVolatEF*NtoN2O*kgtoGg,"ERROR"))</f>
        <v>1.3061661327960918E-4</v>
      </c>
      <c r="AV1191" s="94">
        <f>IF('Net zero activities &amp; levers'!$C$14="Off",Constants!$H69*'Activity data'!BO11*Constants!$H87*EF!$H212*MMVolatEF*NtoN2O*kgtoGg,IF('Net zero activities &amp; levers'!$C$14="On",Constants!$H69*'Net zero Activity data'!BO11*Constants!$H87*EF!$H212*MMVolatEF*NtoN2O*kgtoGg,"ERROR"))</f>
        <v>1.3081596944979545E-4</v>
      </c>
      <c r="AW1191" s="94">
        <f>IF('Net zero activities &amp; levers'!$C$14="Off",Constants!$H69*'Activity data'!BP11*Constants!$H87*EF!$H212*MMVolatEF*NtoN2O*kgtoGg,IF('Net zero activities &amp; levers'!$C$14="On",Constants!$H69*'Net zero Activity data'!BP11*Constants!$H87*EF!$H212*MMVolatEF*NtoN2O*kgtoGg,"ERROR"))</f>
        <v>1.3100193530910493E-4</v>
      </c>
      <c r="AY1191" s="79"/>
    </row>
    <row r="1192" spans="1:51" x14ac:dyDescent="0.25">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8.0420661765993721E-4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8.0568111652005558E-4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8.1974172500085462E-4</v>
      </c>
      <c r="T1192" s="94">
        <f>IF('Net zero activities &amp; levers'!$C$14="Off",Constants!$H70*'Activity data'!AM12*Constants!$H88*EF!$H213*MMVolatEF*NtoN2O*kgtoGg,IF('Net zero activities &amp; levers'!$C$14="On",Constants!$H70*'Net zero Activity data'!AM12*Constants!$H88*EF!$H213*MMVolatEF*NtoN2O*kgtoGg,"ERROR"))</f>
        <v>8.2326775931950064E-4</v>
      </c>
      <c r="U1192" s="94">
        <f>IF('Net zero activities &amp; levers'!$C$14="Off",Constants!$H70*'Activity data'!AN12*Constants!$H88*EF!$H213*MMVolatEF*NtoN2O*kgtoGg,IF('Net zero activities &amp; levers'!$C$14="On",Constants!$H70*'Net zero Activity data'!AN12*Constants!$H88*EF!$H213*MMVolatEF*NtoN2O*kgtoGg,"ERROR"))</f>
        <v>8.271700609585247E-4</v>
      </c>
      <c r="V1192" s="94">
        <f>IF('Net zero activities &amp; levers'!$C$14="Off",Constants!$H70*'Activity data'!AO12*Constants!$H88*EF!$H213*MMVolatEF*NtoN2O*kgtoGg,IF('Net zero activities &amp; levers'!$C$14="On",Constants!$H70*'Net zero Activity data'!AO12*Constants!$H88*EF!$H213*MMVolatEF*NtoN2O*kgtoGg,"ERROR"))</f>
        <v>8.3126464483083116E-4</v>
      </c>
      <c r="W1192" s="94">
        <f>IF('Net zero activities &amp; levers'!$C$14="Off",Constants!$H70*'Activity data'!AP12*Constants!$H88*EF!$H213*MMVolatEF*NtoN2O*kgtoGg,IF('Net zero activities &amp; levers'!$C$14="On",Constants!$H70*'Net zero Activity data'!AP12*Constants!$H88*EF!$H213*MMVolatEF*NtoN2O*kgtoGg,"ERROR"))</f>
        <v>8.3559048921218453E-4</v>
      </c>
      <c r="X1192" s="94">
        <f>IF('Net zero activities &amp; levers'!$C$14="Off",Constants!$H70*'Activity data'!AQ12*Constants!$H88*EF!$H213*MMVolatEF*NtoN2O*kgtoGg,IF('Net zero activities &amp; levers'!$C$14="On",Constants!$H70*'Net zero Activity data'!AQ12*Constants!$H88*EF!$H213*MMVolatEF*NtoN2O*kgtoGg,"ERROR"))</f>
        <v>8.4012039507430744E-4</v>
      </c>
      <c r="Y1192" s="94">
        <f>IF('Net zero activities &amp; levers'!$C$14="Off",Constants!$H70*'Activity data'!AR12*Constants!$H88*EF!$H213*MMVolatEF*NtoN2O*kgtoGg,IF('Net zero activities &amp; levers'!$C$14="On",Constants!$H70*'Net zero Activity data'!AR12*Constants!$H88*EF!$H213*MMVolatEF*NtoN2O*kgtoGg,"ERROR"))</f>
        <v>8.4431699795600083E-4</v>
      </c>
      <c r="Z1192" s="94">
        <f>IF('Net zero activities &amp; levers'!$C$14="Off",Constants!$H70*'Activity data'!AS12*Constants!$H88*EF!$H213*MMVolatEF*NtoN2O*kgtoGg,IF('Net zero activities &amp; levers'!$C$14="On",Constants!$H70*'Net zero Activity data'!AS12*Constants!$H88*EF!$H213*MMVolatEF*NtoN2O*kgtoGg,"ERROR"))</f>
        <v>8.4817720210257814E-4</v>
      </c>
      <c r="AA1192" s="94">
        <f>IF('Net zero activities &amp; levers'!$C$14="Off",Constants!$H70*'Activity data'!AT12*Constants!$H88*EF!$H213*MMVolatEF*NtoN2O*kgtoGg,IF('Net zero activities &amp; levers'!$C$14="On",Constants!$H70*'Net zero Activity data'!AT12*Constants!$H88*EF!$H213*MMVolatEF*NtoN2O*kgtoGg,"ERROR"))</f>
        <v>8.5168431199803744E-4</v>
      </c>
      <c r="AB1192" s="94">
        <f>IF('Net zero activities &amp; levers'!$C$14="Off",Constants!$H70*'Activity data'!AU12*Constants!$H88*EF!$H213*MMVolatEF*NtoN2O*kgtoGg,IF('Net zero activities &amp; levers'!$C$14="On",Constants!$H70*'Net zero Activity data'!AU12*Constants!$H88*EF!$H213*MMVolatEF*NtoN2O*kgtoGg,"ERROR"))</f>
        <v>8.5485907850723806E-4</v>
      </c>
      <c r="AC1192" s="94">
        <f>IF('Net zero activities &amp; levers'!$C$14="Off",Constants!$H70*'Activity data'!AV12*Constants!$H88*EF!$H213*MMVolatEF*NtoN2O*kgtoGg,IF('Net zero activities &amp; levers'!$C$14="On",Constants!$H70*'Net zero Activity data'!AV12*Constants!$H88*EF!$H213*MMVolatEF*NtoN2O*kgtoGg,"ERROR"))</f>
        <v>8.5762142696421239E-4</v>
      </c>
      <c r="AD1192" s="94">
        <f>IF('Net zero activities &amp; levers'!$C$14="Off",Constants!$H70*'Activity data'!AW12*Constants!$H88*EF!$H213*MMVolatEF*NtoN2O*kgtoGg,IF('Net zero activities &amp; levers'!$C$14="On",Constants!$H70*'Net zero Activity data'!AW12*Constants!$H88*EF!$H213*MMVolatEF*NtoN2O*kgtoGg,"ERROR"))</f>
        <v>8.6035281554438289E-4</v>
      </c>
      <c r="AE1192" s="94">
        <f>IF('Net zero activities &amp; levers'!$C$14="Off",Constants!$H70*'Activity data'!AX12*Constants!$H88*EF!$H213*MMVolatEF*NtoN2O*kgtoGg,IF('Net zero activities &amp; levers'!$C$14="On",Constants!$H70*'Net zero Activity data'!AX12*Constants!$H88*EF!$H213*MMVolatEF*NtoN2O*kgtoGg,"ERROR"))</f>
        <v>8.6302282494919974E-4</v>
      </c>
      <c r="AF1192" s="94">
        <f>IF('Net zero activities &amp; levers'!$C$14="Off",Constants!$H70*'Activity data'!AY12*Constants!$H88*EF!$H213*MMVolatEF*NtoN2O*kgtoGg,IF('Net zero activities &amp; levers'!$C$14="On",Constants!$H70*'Net zero Activity data'!AY12*Constants!$H88*EF!$H213*MMVolatEF*NtoN2O*kgtoGg,"ERROR"))</f>
        <v>8.6564985662315112E-4</v>
      </c>
      <c r="AG1192" s="94">
        <f>IF('Net zero activities &amp; levers'!$C$14="Off",Constants!$H70*'Activity data'!AZ12*Constants!$H88*EF!$H213*MMVolatEF*NtoN2O*kgtoGg,IF('Net zero activities &amp; levers'!$C$14="On",Constants!$H70*'Net zero Activity data'!AZ12*Constants!$H88*EF!$H213*MMVolatEF*NtoN2O*kgtoGg,"ERROR"))</f>
        <v>8.6821005410079634E-4</v>
      </c>
      <c r="AH1192" s="94">
        <f>IF('Net zero activities &amp; levers'!$C$14="Off",Constants!$H70*'Activity data'!BA12*Constants!$H88*EF!$H213*MMVolatEF*NtoN2O*kgtoGg,IF('Net zero activities &amp; levers'!$C$14="On",Constants!$H70*'Net zero Activity data'!BA12*Constants!$H88*EF!$H213*MMVolatEF*NtoN2O*kgtoGg,"ERROR"))</f>
        <v>8.7062986619261551E-4</v>
      </c>
      <c r="AI1192" s="94">
        <f>IF('Net zero activities &amp; levers'!$C$14="Off",Constants!$H70*'Activity data'!BB12*Constants!$H88*EF!$H213*MMVolatEF*NtoN2O*kgtoGg,IF('Net zero activities &amp; levers'!$C$14="On",Constants!$H70*'Net zero Activity data'!BB12*Constants!$H88*EF!$H213*MMVolatEF*NtoN2O*kgtoGg,"ERROR"))</f>
        <v>8.7299483525548607E-4</v>
      </c>
      <c r="AJ1192" s="94">
        <f>IF('Net zero activities &amp; levers'!$C$14="Off",Constants!$H70*'Activity data'!BC12*Constants!$H88*EF!$H213*MMVolatEF*NtoN2O*kgtoGg,IF('Net zero activities &amp; levers'!$C$14="On",Constants!$H70*'Net zero Activity data'!BC12*Constants!$H88*EF!$H213*MMVolatEF*NtoN2O*kgtoGg,"ERROR"))</f>
        <v>8.7531729860540019E-4</v>
      </c>
      <c r="AK1192" s="94">
        <f>IF('Net zero activities &amp; levers'!$C$14="Off",Constants!$H70*'Activity data'!BD12*Constants!$H88*EF!$H213*MMVolatEF*NtoN2O*kgtoGg,IF('Net zero activities &amp; levers'!$C$14="On",Constants!$H70*'Net zero Activity data'!BD12*Constants!$H88*EF!$H213*MMVolatEF*NtoN2O*kgtoGg,"ERROR"))</f>
        <v>8.7757261123427692E-4</v>
      </c>
      <c r="AL1192" s="94">
        <f>IF('Net zero activities &amp; levers'!$C$14="Off",Constants!$H70*'Activity data'!BE12*Constants!$H88*EF!$H213*MMVolatEF*NtoN2O*kgtoGg,IF('Net zero activities &amp; levers'!$C$14="On",Constants!$H70*'Net zero Activity data'!BE12*Constants!$H88*EF!$H213*MMVolatEF*NtoN2O*kgtoGg,"ERROR"))</f>
        <v>8.7977660415516207E-4</v>
      </c>
      <c r="AM1192" s="94">
        <f>IF('Net zero activities &amp; levers'!$C$14="Off",Constants!$H70*'Activity data'!BF12*Constants!$H88*EF!$H213*MMVolatEF*NtoN2O*kgtoGg,IF('Net zero activities &amp; levers'!$C$14="On",Constants!$H70*'Net zero Activity data'!BF12*Constants!$H88*EF!$H213*MMVolatEF*NtoN2O*kgtoGg,"ERROR"))</f>
        <v>8.8189869640909911E-4</v>
      </c>
      <c r="AN1192" s="94">
        <f>IF('Net zero activities &amp; levers'!$C$14="Off",Constants!$H70*'Activity data'!BG12*Constants!$H88*EF!$H213*MMVolatEF*NtoN2O*kgtoGg,IF('Net zero activities &amp; levers'!$C$14="On",Constants!$H70*'Net zero Activity data'!BG12*Constants!$H88*EF!$H213*MMVolatEF*NtoN2O*kgtoGg,"ERROR"))</f>
        <v>8.8398420928954304E-4</v>
      </c>
      <c r="AO1192" s="94">
        <f>IF('Net zero activities &amp; levers'!$C$14="Off",Constants!$H70*'Activity data'!BH12*Constants!$H88*EF!$H213*MMVolatEF*NtoN2O*kgtoGg,IF('Net zero activities &amp; levers'!$C$14="On",Constants!$H70*'Net zero Activity data'!BH12*Constants!$H88*EF!$H213*MMVolatEF*NtoN2O*kgtoGg,"ERROR"))</f>
        <v>8.859996013617906E-4</v>
      </c>
      <c r="AP1192" s="94">
        <f>IF('Net zero activities &amp; levers'!$C$14="Off",Constants!$H70*'Activity data'!BI12*Constants!$H88*EF!$H213*MMVolatEF*NtoN2O*kgtoGg,IF('Net zero activities &amp; levers'!$C$14="On",Constants!$H70*'Net zero Activity data'!BI12*Constants!$H88*EF!$H213*MMVolatEF*NtoN2O*kgtoGg,"ERROR"))</f>
        <v>8.8794464492735544E-4</v>
      </c>
      <c r="AQ1192" s="94">
        <f>IF('Net zero activities &amp; levers'!$C$14="Off",Constants!$H70*'Activity data'!BJ12*Constants!$H88*EF!$H213*MMVolatEF*NtoN2O*kgtoGg,IF('Net zero activities &amp; levers'!$C$14="On",Constants!$H70*'Net zero Activity data'!BJ12*Constants!$H88*EF!$H213*MMVolatEF*NtoN2O*kgtoGg,"ERROR"))</f>
        <v>8.8981670620830264E-4</v>
      </c>
      <c r="AR1192" s="94">
        <f>IF('Net zero activities &amp; levers'!$C$14="Off",Constants!$H70*'Activity data'!BK12*Constants!$H88*EF!$H213*MMVolatEF*NtoN2O*kgtoGg,IF('Net zero activities &amp; levers'!$C$14="On",Constants!$H70*'Net zero Activity data'!BK12*Constants!$H88*EF!$H213*MMVolatEF*NtoN2O*kgtoGg,"ERROR"))</f>
        <v>8.916144718401364E-4</v>
      </c>
      <c r="AS1192" s="94">
        <f>IF('Net zero activities &amp; levers'!$C$14="Off",Constants!$H70*'Activity data'!BL12*Constants!$H88*EF!$H213*MMVolatEF*NtoN2O*kgtoGg,IF('Net zero activities &amp; levers'!$C$14="On",Constants!$H70*'Net zero Activity data'!BL12*Constants!$H88*EF!$H213*MMVolatEF*NtoN2O*kgtoGg,"ERROR"))</f>
        <v>8.9335959147155959E-4</v>
      </c>
      <c r="AT1192" s="94">
        <f>IF('Net zero activities &amp; levers'!$C$14="Off",Constants!$H70*'Activity data'!BM12*Constants!$H88*EF!$H213*MMVolatEF*NtoN2O*kgtoGg,IF('Net zero activities &amp; levers'!$C$14="On",Constants!$H70*'Net zero Activity data'!BM12*Constants!$H88*EF!$H213*MMVolatEF*NtoN2O*kgtoGg,"ERROR"))</f>
        <v>8.9490877067297621E-4</v>
      </c>
      <c r="AU1192" s="94">
        <f>IF('Net zero activities &amp; levers'!$C$14="Off",Constants!$H70*'Activity data'!BN12*Constants!$H88*EF!$H213*MMVolatEF*NtoN2O*kgtoGg,IF('Net zero activities &amp; levers'!$C$14="On",Constants!$H70*'Net zero Activity data'!BN12*Constants!$H88*EF!$H213*MMVolatEF*NtoN2O*kgtoGg,"ERROR"))</f>
        <v>8.9635849281219089E-4</v>
      </c>
      <c r="AV1192" s="94">
        <f>IF('Net zero activities &amp; levers'!$C$14="Off",Constants!$H70*'Activity data'!BO12*Constants!$H88*EF!$H213*MMVolatEF*NtoN2O*kgtoGg,IF('Net zero activities &amp; levers'!$C$14="On",Constants!$H70*'Net zero Activity data'!BO12*Constants!$H88*EF!$H213*MMVolatEF*NtoN2O*kgtoGg,"ERROR"))</f>
        <v>8.9772657755848905E-4</v>
      </c>
      <c r="AW1192" s="94">
        <f>IF('Net zero activities &amp; levers'!$C$14="Off",Constants!$H70*'Activity data'!BP12*Constants!$H88*EF!$H213*MMVolatEF*NtoN2O*kgtoGg,IF('Net zero activities &amp; levers'!$C$14="On",Constants!$H70*'Net zero Activity data'!BP12*Constants!$H88*EF!$H213*MMVolatEF*NtoN2O*kgtoGg,"ERROR"))</f>
        <v>8.990027710929848E-4</v>
      </c>
      <c r="AY1192" s="79"/>
    </row>
    <row r="1193" spans="1:51" x14ac:dyDescent="0.25">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1.5059853867070929E-5</v>
      </c>
      <c r="T1193" s="94">
        <f>IF('Net zero activities &amp; levers'!$C$14="Off",Constants!$H71*'Activity data'!AM13*Constants!$H89*EF!$H214*MMVolatEF*NtoN2O*kgtoGg,IF('Net zero activities &amp; levers'!$C$14="On",Constants!$H71*'Net zero Activity data'!AM13*Constants!$H89*EF!$H214*MMVolatEF*NtoN2O*kgtoGg,"ERROR"))</f>
        <v>1.5167124625631526E-5</v>
      </c>
      <c r="U1193" s="94">
        <f>IF('Net zero activities &amp; levers'!$C$14="Off",Constants!$H71*'Activity data'!AN13*Constants!$H89*EF!$H214*MMVolatEF*NtoN2O*kgtoGg,IF('Net zero activities &amp; levers'!$C$14="On",Constants!$H71*'Net zero Activity data'!AN13*Constants!$H89*EF!$H214*MMVolatEF*NtoN2O*kgtoGg,"ERROR"))</f>
        <v>1.5283284642477729E-5</v>
      </c>
      <c r="V1193" s="94">
        <f>IF('Net zero activities &amp; levers'!$C$14="Off",Constants!$H71*'Activity data'!AO13*Constants!$H89*EF!$H214*MMVolatEF*NtoN2O*kgtoGg,IF('Net zero activities &amp; levers'!$C$14="On",Constants!$H71*'Net zero Activity data'!AO13*Constants!$H89*EF!$H214*MMVolatEF*NtoN2O*kgtoGg,"ERROR"))</f>
        <v>1.5403277705574446E-5</v>
      </c>
      <c r="W1193" s="94">
        <f>IF('Net zero activities &amp; levers'!$C$14="Off",Constants!$H71*'Activity data'!AP13*Constants!$H89*EF!$H214*MMVolatEF*NtoN2O*kgtoGg,IF('Net zero activities &amp; levers'!$C$14="On",Constants!$H71*'Net zero Activity data'!AP13*Constants!$H89*EF!$H214*MMVolatEF*NtoN2O*kgtoGg,"ERROR"))</f>
        <v>1.5528250734118246E-5</v>
      </c>
      <c r="X1193" s="94">
        <f>IF('Net zero activities &amp; levers'!$C$14="Off",Constants!$H71*'Activity data'!AQ13*Constants!$H89*EF!$H214*MMVolatEF*NtoN2O*kgtoGg,IF('Net zero activities &amp; levers'!$C$14="On",Constants!$H71*'Net zero Activity data'!AQ13*Constants!$H89*EF!$H214*MMVolatEF*NtoN2O*kgtoGg,"ERROR"))</f>
        <v>1.5657505187360494E-5</v>
      </c>
      <c r="Y1193" s="94">
        <f>IF('Net zero activities &amp; levers'!$C$14="Off",Constants!$H71*'Activity data'!AR13*Constants!$H89*EF!$H214*MMVolatEF*NtoN2O*kgtoGg,IF('Net zero activities &amp; levers'!$C$14="On",Constants!$H71*'Net zero Activity data'!AR13*Constants!$H89*EF!$H214*MMVolatEF*NtoN2O*kgtoGg,"ERROR"))</f>
        <v>1.5776302669215045E-5</v>
      </c>
      <c r="Z1193" s="94">
        <f>IF('Net zero activities &amp; levers'!$C$14="Off",Constants!$H71*'Activity data'!AS13*Constants!$H89*EF!$H214*MMVolatEF*NtoN2O*kgtoGg,IF('Net zero activities &amp; levers'!$C$14="On",Constants!$H71*'Net zero Activity data'!AS13*Constants!$H89*EF!$H214*MMVolatEF*NtoN2O*kgtoGg,"ERROR"))</f>
        <v>1.5884699128932849E-5</v>
      </c>
      <c r="AA1193" s="94">
        <f>IF('Net zero activities &amp; levers'!$C$14="Off",Constants!$H71*'Activity data'!AT13*Constants!$H89*EF!$H214*MMVolatEF*NtoN2O*kgtoGg,IF('Net zero activities &amp; levers'!$C$14="On",Constants!$H71*'Net zero Activity data'!AT13*Constants!$H89*EF!$H214*MMVolatEF*NtoN2O*kgtoGg,"ERROR"))</f>
        <v>1.598236792184587E-5</v>
      </c>
      <c r="AB1193" s="94">
        <f>IF('Net zero activities &amp; levers'!$C$14="Off",Constants!$H71*'Activity data'!AU13*Constants!$H89*EF!$H214*MMVolatEF*NtoN2O*kgtoGg,IF('Net zero activities &amp; levers'!$C$14="On",Constants!$H71*'Net zero Activity data'!AU13*Constants!$H89*EF!$H214*MMVolatEF*NtoN2O*kgtoGg,"ERROR"))</f>
        <v>1.6070000497479039E-5</v>
      </c>
      <c r="AC1193" s="94">
        <f>IF('Net zero activities &amp; levers'!$C$14="Off",Constants!$H71*'Activity data'!AV13*Constants!$H89*EF!$H214*MMVolatEF*NtoN2O*kgtoGg,IF('Net zero activities &amp; levers'!$C$14="On",Constants!$H71*'Net zero Activity data'!AV13*Constants!$H89*EF!$H214*MMVolatEF*NtoN2O*kgtoGg,"ERROR"))</f>
        <v>1.6145524591945034E-5</v>
      </c>
      <c r="AD1193" s="94">
        <f>IF('Net zero activities &amp; levers'!$C$14="Off",Constants!$H71*'Activity data'!AW13*Constants!$H89*EF!$H214*MMVolatEF*NtoN2O*kgtoGg,IF('Net zero activities &amp; levers'!$C$14="On",Constants!$H71*'Net zero Activity data'!AW13*Constants!$H89*EF!$H214*MMVolatEF*NtoN2O*kgtoGg,"ERROR"))</f>
        <v>1.6219442580938144E-5</v>
      </c>
      <c r="AE1193" s="94">
        <f>IF('Net zero activities &amp; levers'!$C$14="Off",Constants!$H71*'Activity data'!AX13*Constants!$H89*EF!$H214*MMVolatEF*NtoN2O*kgtoGg,IF('Net zero activities &amp; levers'!$C$14="On",Constants!$H71*'Net zero Activity data'!AX13*Constants!$H89*EF!$H214*MMVolatEF*NtoN2O*kgtoGg,"ERROR"))</f>
        <v>1.6290975743204122E-5</v>
      </c>
      <c r="AF1193" s="94">
        <f>IF('Net zero activities &amp; levers'!$C$14="Off",Constants!$H71*'Activity data'!AY13*Constants!$H89*EF!$H214*MMVolatEF*NtoN2O*kgtoGg,IF('Net zero activities &amp; levers'!$C$14="On",Constants!$H71*'Net zero Activity data'!AY13*Constants!$H89*EF!$H214*MMVolatEF*NtoN2O*kgtoGg,"ERROR"))</f>
        <v>1.6360671671875951E-5</v>
      </c>
      <c r="AG1193" s="94">
        <f>IF('Net zero activities &amp; levers'!$C$14="Off",Constants!$H71*'Activity data'!AZ13*Constants!$H89*EF!$H214*MMVolatEF*NtoN2O*kgtoGg,IF('Net zero activities &amp; levers'!$C$14="On",Constants!$H71*'Net zero Activity data'!AZ13*Constants!$H89*EF!$H214*MMVolatEF*NtoN2O*kgtoGg,"ERROR"))</f>
        <v>1.6427926876189465E-5</v>
      </c>
      <c r="AH1193" s="94">
        <f>IF('Net zero activities &amp; levers'!$C$14="Off",Constants!$H71*'Activity data'!BA13*Constants!$H89*EF!$H214*MMVolatEF*NtoN2O*kgtoGg,IF('Net zero activities &amp; levers'!$C$14="On",Constants!$H71*'Net zero Activity data'!BA13*Constants!$H89*EF!$H214*MMVolatEF*NtoN2O*kgtoGg,"ERROR"))</f>
        <v>1.6490797561748879E-5</v>
      </c>
      <c r="AI1193" s="94">
        <f>IF('Net zero activities &amp; levers'!$C$14="Off",Constants!$H71*'Activity data'!BB13*Constants!$H89*EF!$H214*MMVolatEF*NtoN2O*kgtoGg,IF('Net zero activities &amp; levers'!$C$14="On",Constants!$H71*'Net zero Activity data'!BB13*Constants!$H89*EF!$H214*MMVolatEF*NtoN2O*kgtoGg,"ERROR"))</f>
        <v>1.6551640518648345E-5</v>
      </c>
      <c r="AJ1193" s="94">
        <f>IF('Net zero activities &amp; levers'!$C$14="Off",Constants!$H71*'Activity data'!BC13*Constants!$H89*EF!$H214*MMVolatEF*NtoN2O*kgtoGg,IF('Net zero activities &amp; levers'!$C$14="On",Constants!$H71*'Net zero Activity data'!BC13*Constants!$H89*EF!$H214*MMVolatEF*NtoN2O*kgtoGg,"ERROR"))</f>
        <v>1.6610822596898277E-5</v>
      </c>
      <c r="AK1193" s="94">
        <f>IF('Net zero activities &amp; levers'!$C$14="Off",Constants!$H71*'Activity data'!BD13*Constants!$H89*EF!$H214*MMVolatEF*NtoN2O*kgtoGg,IF('Net zero activities &amp; levers'!$C$14="On",Constants!$H71*'Net zero Activity data'!BD13*Constants!$H89*EF!$H214*MMVolatEF*NtoN2O*kgtoGg,"ERROR"))</f>
        <v>1.6667712669704048E-5</v>
      </c>
      <c r="AL1193" s="94">
        <f>IF('Net zero activities &amp; levers'!$C$14="Off",Constants!$H71*'Activity data'!BE13*Constants!$H89*EF!$H214*MMVolatEF*NtoN2O*kgtoGg,IF('Net zero activities &amp; levers'!$C$14="On",Constants!$H71*'Net zero Activity data'!BE13*Constants!$H89*EF!$H214*MMVolatEF*NtoN2O*kgtoGg,"ERROR"))</f>
        <v>1.6722767389990501E-5</v>
      </c>
      <c r="AM1193" s="94">
        <f>IF('Net zero activities &amp; levers'!$C$14="Off",Constants!$H71*'Activity data'!BF13*Constants!$H89*EF!$H214*MMVolatEF*NtoN2O*kgtoGg,IF('Net zero activities &amp; levers'!$C$14="On",Constants!$H71*'Net zero Activity data'!BF13*Constants!$H89*EF!$H214*MMVolatEF*NtoN2O*kgtoGg,"ERROR"))</f>
        <v>1.6775196463174171E-5</v>
      </c>
      <c r="AN1193" s="94">
        <f>IF('Net zero activities &amp; levers'!$C$14="Off",Constants!$H71*'Activity data'!BG13*Constants!$H89*EF!$H214*MMVolatEF*NtoN2O*kgtoGg,IF('Net zero activities &amp; levers'!$C$14="On",Constants!$H71*'Net zero Activity data'!BG13*Constants!$H89*EF!$H214*MMVolatEF*NtoN2O*kgtoGg,"ERROR"))</f>
        <v>1.6826241109997634E-5</v>
      </c>
      <c r="AO1193" s="94">
        <f>IF('Net zero activities &amp; levers'!$C$14="Off",Constants!$H71*'Activity data'!BH13*Constants!$H89*EF!$H214*MMVolatEF*NtoN2O*kgtoGg,IF('Net zero activities &amp; levers'!$C$14="On",Constants!$H71*'Net zero Activity data'!BH13*Constants!$H89*EF!$H214*MMVolatEF*NtoN2O*kgtoGg,"ERROR"))</f>
        <v>1.6875029537007162E-5</v>
      </c>
      <c r="AP1193" s="94">
        <f>IF('Net zero activities &amp; levers'!$C$14="Off",Constants!$H71*'Activity data'!BI13*Constants!$H89*EF!$H214*MMVolatEF*NtoN2O*kgtoGg,IF('Net zero activities &amp; levers'!$C$14="On",Constants!$H71*'Net zero Activity data'!BI13*Constants!$H89*EF!$H214*MMVolatEF*NtoN2O*kgtoGg,"ERROR"))</f>
        <v>1.6921581513240172E-5</v>
      </c>
      <c r="AQ1193" s="94">
        <f>IF('Net zero activities &amp; levers'!$C$14="Off",Constants!$H71*'Activity data'!BJ13*Constants!$H89*EF!$H214*MMVolatEF*NtoN2O*kgtoGg,IF('Net zero activities &amp; levers'!$C$14="On",Constants!$H71*'Net zero Activity data'!BJ13*Constants!$H89*EF!$H214*MMVolatEF*NtoN2O*kgtoGg,"ERROR"))</f>
        <v>1.6965851524050945E-5</v>
      </c>
      <c r="AR1193" s="94">
        <f>IF('Net zero activities &amp; levers'!$C$14="Off",Constants!$H71*'Activity data'!BK13*Constants!$H89*EF!$H214*MMVolatEF*NtoN2O*kgtoGg,IF('Net zero activities &amp; levers'!$C$14="On",Constants!$H71*'Net zero Activity data'!BK13*Constants!$H89*EF!$H214*MMVolatEF*NtoN2O*kgtoGg,"ERROR"))</f>
        <v>1.7007828281763253E-5</v>
      </c>
      <c r="AS1193" s="94">
        <f>IF('Net zero activities &amp; levers'!$C$14="Off",Constants!$H71*'Activity data'!BL13*Constants!$H89*EF!$H214*MMVolatEF*NtoN2O*kgtoGg,IF('Net zero activities &amp; levers'!$C$14="On",Constants!$H71*'Net zero Activity data'!BL13*Constants!$H89*EF!$H214*MMVolatEF*NtoN2O*kgtoGg,"ERROR"))</f>
        <v>1.7048107740674831E-5</v>
      </c>
      <c r="AT1193" s="94">
        <f>IF('Net zero activities &amp; levers'!$C$14="Off",Constants!$H71*'Activity data'!BM13*Constants!$H89*EF!$H214*MMVolatEF*NtoN2O*kgtoGg,IF('Net zero activities &amp; levers'!$C$14="On",Constants!$H71*'Net zero Activity data'!BM13*Constants!$H89*EF!$H214*MMVolatEF*NtoN2O*kgtoGg,"ERROR"))</f>
        <v>1.7082919504257796E-5</v>
      </c>
      <c r="AU1193" s="94">
        <f>IF('Net zero activities &amp; levers'!$C$14="Off",Constants!$H71*'Activity data'!BN13*Constants!$H89*EF!$H214*MMVolatEF*NtoN2O*kgtoGg,IF('Net zero activities &amp; levers'!$C$14="On",Constants!$H71*'Net zero Activity data'!BN13*Constants!$H89*EF!$H214*MMVolatEF*NtoN2O*kgtoGg,"ERROR"))</f>
        <v>1.7114846774541831E-5</v>
      </c>
      <c r="AV1193" s="94">
        <f>IF('Net zero activities &amp; levers'!$C$14="Off",Constants!$H71*'Activity data'!BO13*Constants!$H89*EF!$H214*MMVolatEF*NtoN2O*kgtoGg,IF('Net zero activities &amp; levers'!$C$14="On",Constants!$H71*'Net zero Activity data'!BO13*Constants!$H89*EF!$H214*MMVolatEF*NtoN2O*kgtoGg,"ERROR"))</f>
        <v>1.7144381767875482E-5</v>
      </c>
      <c r="AW1193" s="94">
        <f>IF('Net zero activities &amp; levers'!$C$14="Off",Constants!$H71*'Activity data'!BP13*Constants!$H89*EF!$H214*MMVolatEF*NtoN2O*kgtoGg,IF('Net zero activities &amp; levers'!$C$14="On",Constants!$H71*'Net zero Activity data'!BP13*Constants!$H89*EF!$H214*MMVolatEF*NtoN2O*kgtoGg,"ERROR"))</f>
        <v>1.7171274019271092E-5</v>
      </c>
      <c r="AY1193" s="79"/>
    </row>
    <row r="1194" spans="1:51" x14ac:dyDescent="0.25">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1.5056556116759298E-3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1.5322077690529017E-3</v>
      </c>
      <c r="T1194" s="94">
        <f>IF('Net zero activities &amp; levers'!$C$14="Off",Constants!$H72*'Activity data'!AM14*Constants!$H90*EF!$H215*MMVolatEF*NtoN2O*kgtoGg,IF('Net zero activities &amp; levers'!$C$14="On",Constants!$H72*'Net zero Activity data'!AM14*Constants!$H90*EF!$H215*MMVolatEF*NtoN2O*kgtoGg,"ERROR"))</f>
        <v>1.5431216259275771E-3</v>
      </c>
      <c r="U1194" s="94">
        <f>IF('Net zero activities &amp; levers'!$C$14="Off",Constants!$H72*'Activity data'!AN14*Constants!$H90*EF!$H215*MMVolatEF*NtoN2O*kgtoGg,IF('Net zero activities &amp; levers'!$C$14="On",Constants!$H72*'Net zero Activity data'!AN14*Constants!$H90*EF!$H215*MMVolatEF*NtoN2O*kgtoGg,"ERROR"))</f>
        <v>1.554939886704611E-3</v>
      </c>
      <c r="V1194" s="94">
        <f>IF('Net zero activities &amp; levers'!$C$14="Off",Constants!$H72*'Activity data'!AO14*Constants!$H90*EF!$H215*MMVolatEF*NtoN2O*kgtoGg,IF('Net zero activities &amp; levers'!$C$14="On",Constants!$H72*'Net zero Activity data'!AO14*Constants!$H90*EF!$H215*MMVolatEF*NtoN2O*kgtoGg,"ERROR"))</f>
        <v>1.567148126248771E-3</v>
      </c>
      <c r="W1194" s="94">
        <f>IF('Net zero activities &amp; levers'!$C$14="Off",Constants!$H72*'Activity data'!AP14*Constants!$H90*EF!$H215*MMVolatEF*NtoN2O*kgtoGg,IF('Net zero activities &amp; levers'!$C$14="On",Constants!$H72*'Net zero Activity data'!AP14*Constants!$H90*EF!$H215*MMVolatEF*NtoN2O*kgtoGg,"ERROR"))</f>
        <v>1.5798630335079687E-3</v>
      </c>
      <c r="X1194" s="94">
        <f>IF('Net zero activities &amp; levers'!$C$14="Off",Constants!$H72*'Activity data'!AQ14*Constants!$H90*EF!$H215*MMVolatEF*NtoN2O*kgtoGg,IF('Net zero activities &amp; levers'!$C$14="On",Constants!$H72*'Net zero Activity data'!AQ14*Constants!$H90*EF!$H215*MMVolatEF*NtoN2O*kgtoGg,"ERROR"))</f>
        <v>1.5930135381005462E-3</v>
      </c>
      <c r="Y1194" s="94">
        <f>IF('Net zero activities &amp; levers'!$C$14="Off",Constants!$H72*'Activity data'!AR14*Constants!$H90*EF!$H215*MMVolatEF*NtoN2O*kgtoGg,IF('Net zero activities &amp; levers'!$C$14="On",Constants!$H72*'Net zero Activity data'!AR14*Constants!$H90*EF!$H215*MMVolatEF*NtoN2O*kgtoGg,"ERROR"))</f>
        <v>1.6051001377613478E-3</v>
      </c>
      <c r="Z1194" s="94">
        <f>IF('Net zero activities &amp; levers'!$C$14="Off",Constants!$H72*'Activity data'!AS14*Constants!$H90*EF!$H215*MMVolatEF*NtoN2O*kgtoGg,IF('Net zero activities &amp; levers'!$C$14="On",Constants!$H72*'Net zero Activity data'!AS14*Constants!$H90*EF!$H215*MMVolatEF*NtoN2O*kgtoGg,"ERROR"))</f>
        <v>1.6161285248349172E-3</v>
      </c>
      <c r="AA1194" s="94">
        <f>IF('Net zero activities &amp; levers'!$C$14="Off",Constants!$H72*'Activity data'!AT14*Constants!$H90*EF!$H215*MMVolatEF*NtoN2O*kgtoGg,IF('Net zero activities &amp; levers'!$C$14="On",Constants!$H72*'Net zero Activity data'!AT14*Constants!$H90*EF!$H215*MMVolatEF*NtoN2O*kgtoGg,"ERROR"))</f>
        <v>1.6260654660971801E-3</v>
      </c>
      <c r="AB1194" s="94">
        <f>IF('Net zero activities &amp; levers'!$C$14="Off",Constants!$H72*'Activity data'!AU14*Constants!$H90*EF!$H215*MMVolatEF*NtoN2O*kgtoGg,IF('Net zero activities &amp; levers'!$C$14="On",Constants!$H72*'Net zero Activity data'!AU14*Constants!$H90*EF!$H215*MMVolatEF*NtoN2O*kgtoGg,"ERROR"))</f>
        <v>1.6349813104601094E-3</v>
      </c>
      <c r="AC1194" s="94">
        <f>IF('Net zero activities &amp; levers'!$C$14="Off",Constants!$H72*'Activity data'!AV14*Constants!$H90*EF!$H215*MMVolatEF*NtoN2O*kgtoGg,IF('Net zero activities &amp; levers'!$C$14="On",Constants!$H72*'Net zero Activity data'!AV14*Constants!$H90*EF!$H215*MMVolatEF*NtoN2O*kgtoGg,"ERROR"))</f>
        <v>1.6426652232864149E-3</v>
      </c>
      <c r="AD1194" s="94">
        <f>IF('Net zero activities &amp; levers'!$C$14="Off",Constants!$H72*'Activity data'!AW14*Constants!$H90*EF!$H215*MMVolatEF*NtoN2O*kgtoGg,IF('Net zero activities &amp; levers'!$C$14="On",Constants!$H72*'Net zero Activity data'!AW14*Constants!$H90*EF!$H215*MMVolatEF*NtoN2O*kgtoGg,"ERROR"))</f>
        <v>1.6501857289970086E-3</v>
      </c>
      <c r="AE1194" s="94">
        <f>IF('Net zero activities &amp; levers'!$C$14="Off",Constants!$H72*'Activity data'!AX14*Constants!$H90*EF!$H215*MMVolatEF*NtoN2O*kgtoGg,IF('Net zero activities &amp; levers'!$C$14="On",Constants!$H72*'Net zero Activity data'!AX14*Constants!$H90*EF!$H215*MMVolatEF*NtoN2O*kgtoGg,"ERROR"))</f>
        <v>1.6574635995484953E-3</v>
      </c>
      <c r="AF1194" s="94">
        <f>IF('Net zero activities &amp; levers'!$C$14="Off",Constants!$H72*'Activity data'!AY14*Constants!$H90*EF!$H215*MMVolatEF*NtoN2O*kgtoGg,IF('Net zero activities &amp; levers'!$C$14="On",Constants!$H72*'Net zero Activity data'!AY14*Constants!$H90*EF!$H215*MMVolatEF*NtoN2O*kgtoGg,"ERROR"))</f>
        <v>1.6645545477293293E-3</v>
      </c>
      <c r="AG1194" s="94">
        <f>IF('Net zero activities &amp; levers'!$C$14="Off",Constants!$H72*'Activity data'!AZ14*Constants!$H90*EF!$H215*MMVolatEF*NtoN2O*kgtoGg,IF('Net zero activities &amp; levers'!$C$14="On",Constants!$H72*'Net zero Activity data'!AZ14*Constants!$H90*EF!$H215*MMVolatEF*NtoN2O*kgtoGg,"ERROR"))</f>
        <v>1.6713971736583722E-3</v>
      </c>
      <c r="AH1194" s="94">
        <f>IF('Net zero activities &amp; levers'!$C$14="Off",Constants!$H72*'Activity data'!BA14*Constants!$H90*EF!$H215*MMVolatEF*NtoN2O*kgtoGg,IF('Net zero activities &amp; levers'!$C$14="On",Constants!$H72*'Net zero Activity data'!BA14*Constants!$H90*EF!$H215*MMVolatEF*NtoN2O*kgtoGg,"ERROR"))</f>
        <v>1.6777937133399721E-3</v>
      </c>
      <c r="AI1194" s="94">
        <f>IF('Net zero activities &amp; levers'!$C$14="Off",Constants!$H72*'Activity data'!BB14*Constants!$H90*EF!$H215*MMVolatEF*NtoN2O*kgtoGg,IF('Net zero activities &amp; levers'!$C$14="On",Constants!$H72*'Net zero Activity data'!BB14*Constants!$H90*EF!$H215*MMVolatEF*NtoN2O*kgtoGg,"ERROR"))</f>
        <v>1.683983949452246E-3</v>
      </c>
      <c r="AJ1194" s="94">
        <f>IF('Net zero activities &amp; levers'!$C$14="Off",Constants!$H72*'Activity data'!BC14*Constants!$H90*EF!$H215*MMVolatEF*NtoN2O*kgtoGg,IF('Net zero activities &amp; levers'!$C$14="On",Constants!$H72*'Net zero Activity data'!BC14*Constants!$H90*EF!$H215*MMVolatEF*NtoN2O*kgtoGg,"ERROR"))</f>
        <v>1.6900052057594883E-3</v>
      </c>
      <c r="AK1194" s="94">
        <f>IF('Net zero activities &amp; levers'!$C$14="Off",Constants!$H72*'Activity data'!BD14*Constants!$H90*EF!$H215*MMVolatEF*NtoN2O*kgtoGg,IF('Net zero activities &amp; levers'!$C$14="On",Constants!$H72*'Net zero Activity data'!BD14*Constants!$H90*EF!$H215*MMVolatEF*NtoN2O*kgtoGg,"ERROR"))</f>
        <v>1.6957932706573547E-3</v>
      </c>
      <c r="AL1194" s="94">
        <f>IF('Net zero activities &amp; levers'!$C$14="Off",Constants!$H72*'Activity data'!BE14*Constants!$H90*EF!$H215*MMVolatEF*NtoN2O*kgtoGg,IF('Net zero activities &amp; levers'!$C$14="On",Constants!$H72*'Net zero Activity data'!BE14*Constants!$H90*EF!$H215*MMVolatEF*NtoN2O*kgtoGg,"ERROR"))</f>
        <v>1.7013946045673987E-3</v>
      </c>
      <c r="AM1194" s="94">
        <f>IF('Net zero activities &amp; levers'!$C$14="Off",Constants!$H72*'Activity data'!BF14*Constants!$H90*EF!$H215*MMVolatEF*NtoN2O*kgtoGg,IF('Net zero activities &amp; levers'!$C$14="On",Constants!$H72*'Net zero Activity data'!BF14*Constants!$H90*EF!$H215*MMVolatEF*NtoN2O*kgtoGg,"ERROR"))</f>
        <v>1.7067288019616985E-3</v>
      </c>
      <c r="AN1194" s="94">
        <f>IF('Net zero activities &amp; levers'!$C$14="Off",Constants!$H72*'Activity data'!BG14*Constants!$H90*EF!$H215*MMVolatEF*NtoN2O*kgtoGg,IF('Net zero activities &amp; levers'!$C$14="On",Constants!$H72*'Net zero Activity data'!BG14*Constants!$H90*EF!$H215*MMVolatEF*NtoN2O*kgtoGg,"ERROR"))</f>
        <v>1.71192214614165E-3</v>
      </c>
      <c r="AO1194" s="94">
        <f>IF('Net zero activities &amp; levers'!$C$14="Off",Constants!$H72*'Activity data'!BH14*Constants!$H90*EF!$H215*MMVolatEF*NtoN2O*kgtoGg,IF('Net zero activities &amp; levers'!$C$14="On",Constants!$H72*'Net zero Activity data'!BH14*Constants!$H90*EF!$H215*MMVolatEF*NtoN2O*kgtoGg,"ERROR"))</f>
        <v>1.716885939785579E-3</v>
      </c>
      <c r="AP1194" s="94">
        <f>IF('Net zero activities &amp; levers'!$C$14="Off",Constants!$H72*'Activity data'!BI14*Constants!$H90*EF!$H215*MMVolatEF*NtoN2O*kgtoGg,IF('Net zero activities &amp; levers'!$C$14="On",Constants!$H72*'Net zero Activity data'!BI14*Constants!$H90*EF!$H215*MMVolatEF*NtoN2O*kgtoGg,"ERROR"))</f>
        <v>1.7216221942192923E-3</v>
      </c>
      <c r="AQ1194" s="94">
        <f>IF('Net zero activities &amp; levers'!$C$14="Off",Constants!$H72*'Activity data'!BJ14*Constants!$H90*EF!$H215*MMVolatEF*NtoN2O*kgtoGg,IF('Net zero activities &amp; levers'!$C$14="On",Constants!$H72*'Net zero Activity data'!BJ14*Constants!$H90*EF!$H215*MMVolatEF*NtoN2O*kgtoGg,"ERROR"))</f>
        <v>1.7261262787276175E-3</v>
      </c>
      <c r="AR1194" s="94">
        <f>IF('Net zero activities &amp; levers'!$C$14="Off",Constants!$H72*'Activity data'!BK14*Constants!$H90*EF!$H215*MMVolatEF*NtoN2O*kgtoGg,IF('Net zero activities &amp; levers'!$C$14="On",Constants!$H72*'Net zero Activity data'!BK14*Constants!$H90*EF!$H215*MMVolatEF*NtoN2O*kgtoGg,"ERROR"))</f>
        <v>1.7303970448887078E-3</v>
      </c>
      <c r="AS1194" s="94">
        <f>IF('Net zero activities &amp; levers'!$C$14="Off",Constants!$H72*'Activity data'!BL14*Constants!$H90*EF!$H215*MMVolatEF*NtoN2O*kgtoGg,IF('Net zero activities &amp; levers'!$C$14="On",Constants!$H72*'Net zero Activity data'!BL14*Constants!$H90*EF!$H215*MMVolatEF*NtoN2O*kgtoGg,"ERROR"))</f>
        <v>1.7344951258144805E-3</v>
      </c>
      <c r="AT1194" s="94">
        <f>IF('Net zero activities &amp; levers'!$C$14="Off",Constants!$H72*'Activity data'!BM14*Constants!$H90*EF!$H215*MMVolatEF*NtoN2O*kgtoGg,IF('Net zero activities &amp; levers'!$C$14="On",Constants!$H72*'Net zero Activity data'!BM14*Constants!$H90*EF!$H215*MMVolatEF*NtoN2O*kgtoGg,"ERROR"))</f>
        <v>1.7380369167964555E-3</v>
      </c>
      <c r="AU1194" s="94">
        <f>IF('Net zero activities &amp; levers'!$C$14="Off",Constants!$H72*'Activity data'!BN14*Constants!$H90*EF!$H215*MMVolatEF*NtoN2O*kgtoGg,IF('Net zero activities &amp; levers'!$C$14="On",Constants!$H72*'Net zero Activity data'!BN14*Constants!$H90*EF!$H215*MMVolatEF*NtoN2O*kgtoGg,"ERROR"))</f>
        <v>1.7412852359372415E-3</v>
      </c>
      <c r="AV1194" s="94">
        <f>IF('Net zero activities &amp; levers'!$C$14="Off",Constants!$H72*'Activity data'!BO14*Constants!$H90*EF!$H215*MMVolatEF*NtoN2O*kgtoGg,IF('Net zero activities &amp; levers'!$C$14="On",Constants!$H72*'Net zero Activity data'!BO14*Constants!$H90*EF!$H215*MMVolatEF*NtoN2O*kgtoGg,"ERROR"))</f>
        <v>1.7442901619241858E-3</v>
      </c>
      <c r="AW1194" s="94">
        <f>IF('Net zero activities &amp; levers'!$C$14="Off",Constants!$H72*'Activity data'!BP14*Constants!$H90*EF!$H215*MMVolatEF*NtoN2O*kgtoGg,IF('Net zero activities &amp; levers'!$C$14="On",Constants!$H72*'Net zero Activity data'!BP14*Constants!$H90*EF!$H215*MMVolatEF*NtoN2O*kgtoGg,"ERROR"))</f>
        <v>1.7470262121461449E-3</v>
      </c>
      <c r="AY1194" s="79"/>
    </row>
    <row r="1195" spans="1:51" x14ac:dyDescent="0.25">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5">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5">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0.10749993250765247</v>
      </c>
      <c r="T1197" s="94">
        <f>IF('Net zero activities &amp; levers'!$C$14="Off",Constants!$H75*'Activity data'!AM17*Constants!$H93*EF!$H218*MMVolatEF*NtoN2O*kgtoGg,IF('Net zero activities &amp; levers'!$C$14="On",Constants!$H75*'Net zero Activity data'!AM17*Constants!$H93*EF!$H218*MMVolatEF*NtoN2O*kgtoGg,"ERROR"))</f>
        <v>0.10909460476481191</v>
      </c>
      <c r="U1197" s="94">
        <f>IF('Net zero activities &amp; levers'!$C$14="Off",Constants!$H75*'Activity data'!AN17*Constants!$H93*EF!$H218*MMVolatEF*NtoN2O*kgtoGg,IF('Net zero activities &amp; levers'!$C$14="On",Constants!$H75*'Net zero Activity data'!AN17*Constants!$H93*EF!$H218*MMVolatEF*NtoN2O*kgtoGg,"ERROR"))</f>
        <v>0.10967897190302667</v>
      </c>
      <c r="V1197" s="94">
        <f>IF('Net zero activities &amp; levers'!$C$14="Off",Constants!$H75*'Activity data'!AO17*Constants!$H93*EF!$H218*MMVolatEF*NtoN2O*kgtoGg,IF('Net zero activities &amp; levers'!$C$14="On",Constants!$H75*'Net zero Activity data'!AO17*Constants!$H93*EF!$H218*MMVolatEF*NtoN2O*kgtoGg,"ERROR"))</f>
        <v>0.10993607646040858</v>
      </c>
      <c r="W1197" s="94">
        <f>IF('Net zero activities &amp; levers'!$C$14="Off",Constants!$H75*'Activity data'!AP17*Constants!$H93*EF!$H218*MMVolatEF*NtoN2O*kgtoGg,IF('Net zero activities &amp; levers'!$C$14="On",Constants!$H75*'Net zero Activity data'!AP17*Constants!$H93*EF!$H218*MMVolatEF*NtoN2O*kgtoGg,"ERROR"))</f>
        <v>0.11039656933692092</v>
      </c>
      <c r="X1197" s="94">
        <f>IF('Net zero activities &amp; levers'!$C$14="Off",Constants!$H75*'Activity data'!AQ17*Constants!$H93*EF!$H218*MMVolatEF*NtoN2O*kgtoGg,IF('Net zero activities &amp; levers'!$C$14="On",Constants!$H75*'Net zero Activity data'!AQ17*Constants!$H93*EF!$H218*MMVolatEF*NtoN2O*kgtoGg,"ERROR"))</f>
        <v>0.11062930408961913</v>
      </c>
      <c r="Y1197" s="94">
        <f>IF('Net zero activities &amp; levers'!$C$14="Off",Constants!$H75*'Activity data'!AR17*Constants!$H93*EF!$H218*MMVolatEF*NtoN2O*kgtoGg,IF('Net zero activities &amp; levers'!$C$14="On",Constants!$H75*'Net zero Activity data'!AR17*Constants!$H93*EF!$H218*MMVolatEF*NtoN2O*kgtoGg,"ERROR"))</f>
        <v>0.11044894472785742</v>
      </c>
      <c r="Z1197" s="94">
        <f>IF('Net zero activities &amp; levers'!$C$14="Off",Constants!$H75*'Activity data'!AS17*Constants!$H93*EF!$H218*MMVolatEF*NtoN2O*kgtoGg,IF('Net zero activities &amp; levers'!$C$14="On",Constants!$H75*'Net zero Activity data'!AS17*Constants!$H93*EF!$H218*MMVolatEF*NtoN2O*kgtoGg,"ERROR"))</f>
        <v>0.11026722170212108</v>
      </c>
      <c r="AA1197" s="94">
        <f>IF('Net zero activities &amp; levers'!$C$14="Off",Constants!$H75*'Activity data'!AT17*Constants!$H93*EF!$H218*MMVolatEF*NtoN2O*kgtoGg,IF('Net zero activities &amp; levers'!$C$14="On",Constants!$H75*'Net zero Activity data'!AT17*Constants!$H93*EF!$H218*MMVolatEF*NtoN2O*kgtoGg,"ERROR"))</f>
        <v>0.11016137280346233</v>
      </c>
      <c r="AB1197" s="94">
        <f>IF('Net zero activities &amp; levers'!$C$14="Off",Constants!$H75*'Activity data'!AU17*Constants!$H93*EF!$H218*MMVolatEF*NtoN2O*kgtoGg,IF('Net zero activities &amp; levers'!$C$14="On",Constants!$H75*'Net zero Activity data'!AU17*Constants!$H93*EF!$H218*MMVolatEF*NtoN2O*kgtoGg,"ERROR"))</f>
        <v>0.11093231987781835</v>
      </c>
      <c r="AC1197" s="94">
        <f>IF('Net zero activities &amp; levers'!$C$14="Off",Constants!$H75*'Activity data'!AV17*Constants!$H93*EF!$H218*MMVolatEF*NtoN2O*kgtoGg,IF('Net zero activities &amp; levers'!$C$14="On",Constants!$H75*'Net zero Activity data'!AV17*Constants!$H93*EF!$H218*MMVolatEF*NtoN2O*kgtoGg,"ERROR"))</f>
        <v>0.11129462358625096</v>
      </c>
      <c r="AD1197" s="94">
        <f>IF('Net zero activities &amp; levers'!$C$14="Off",Constants!$H75*'Activity data'!AW17*Constants!$H93*EF!$H218*MMVolatEF*NtoN2O*kgtoGg,IF('Net zero activities &amp; levers'!$C$14="On",Constants!$H75*'Net zero Activity data'!AW17*Constants!$H93*EF!$H218*MMVolatEF*NtoN2O*kgtoGg,"ERROR"))</f>
        <v>0.11221759192072639</v>
      </c>
      <c r="AE1197" s="94">
        <f>IF('Net zero activities &amp; levers'!$C$14="Off",Constants!$H75*'Activity data'!AX17*Constants!$H93*EF!$H218*MMVolatEF*NtoN2O*kgtoGg,IF('Net zero activities &amp; levers'!$C$14="On",Constants!$H75*'Net zero Activity data'!AX17*Constants!$H93*EF!$H218*MMVolatEF*NtoN2O*kgtoGg,"ERROR"))</f>
        <v>0.11324767647428659</v>
      </c>
      <c r="AF1197" s="94">
        <f>IF('Net zero activities &amp; levers'!$C$14="Off",Constants!$H75*'Activity data'!AY17*Constants!$H93*EF!$H218*MMVolatEF*NtoN2O*kgtoGg,IF('Net zero activities &amp; levers'!$C$14="On",Constants!$H75*'Net zero Activity data'!AY17*Constants!$H93*EF!$H218*MMVolatEF*NtoN2O*kgtoGg,"ERROR"))</f>
        <v>0.11487834124486472</v>
      </c>
      <c r="AG1197" s="94">
        <f>IF('Net zero activities &amp; levers'!$C$14="Off",Constants!$H75*'Activity data'!AZ17*Constants!$H93*EF!$H218*MMVolatEF*NtoN2O*kgtoGg,IF('Net zero activities &amp; levers'!$C$14="On",Constants!$H75*'Net zero Activity data'!AZ17*Constants!$H93*EF!$H218*MMVolatEF*NtoN2O*kgtoGg,"ERROR"))</f>
        <v>0.11677360265456475</v>
      </c>
      <c r="AH1197" s="94">
        <f>IF('Net zero activities &amp; levers'!$C$14="Off",Constants!$H75*'Activity data'!BA17*Constants!$H93*EF!$H218*MMVolatEF*NtoN2O*kgtoGg,IF('Net zero activities &amp; levers'!$C$14="On",Constants!$H75*'Net zero Activity data'!BA17*Constants!$H93*EF!$H218*MMVolatEF*NtoN2O*kgtoGg,"ERROR"))</f>
        <v>0.11769292685587922</v>
      </c>
      <c r="AI1197" s="94">
        <f>IF('Net zero activities &amp; levers'!$C$14="Off",Constants!$H75*'Activity data'!BB17*Constants!$H93*EF!$H218*MMVolatEF*NtoN2O*kgtoGg,IF('Net zero activities &amp; levers'!$C$14="On",Constants!$H75*'Net zero Activity data'!BB17*Constants!$H93*EF!$H218*MMVolatEF*NtoN2O*kgtoGg,"ERROR"))</f>
        <v>0.11857685478458881</v>
      </c>
      <c r="AJ1197" s="94">
        <f>IF('Net zero activities &amp; levers'!$C$14="Off",Constants!$H75*'Activity data'!BC17*Constants!$H93*EF!$H218*MMVolatEF*NtoN2O*kgtoGg,IF('Net zero activities &amp; levers'!$C$14="On",Constants!$H75*'Net zero Activity data'!BC17*Constants!$H93*EF!$H218*MMVolatEF*NtoN2O*kgtoGg,"ERROR"))</f>
        <v>0.1197479550652055</v>
      </c>
      <c r="AK1197" s="94">
        <f>IF('Net zero activities &amp; levers'!$C$14="Off",Constants!$H75*'Activity data'!BD17*Constants!$H93*EF!$H218*MMVolatEF*NtoN2O*kgtoGg,IF('Net zero activities &amp; levers'!$C$14="On",Constants!$H75*'Net zero Activity data'!BD17*Constants!$H93*EF!$H218*MMVolatEF*NtoN2O*kgtoGg,"ERROR"))</f>
        <v>0.12085246107990889</v>
      </c>
      <c r="AL1197" s="94">
        <f>IF('Net zero activities &amp; levers'!$C$14="Off",Constants!$H75*'Activity data'!BE17*Constants!$H93*EF!$H218*MMVolatEF*NtoN2O*kgtoGg,IF('Net zero activities &amp; levers'!$C$14="On",Constants!$H75*'Net zero Activity data'!BE17*Constants!$H93*EF!$H218*MMVolatEF*NtoN2O*kgtoGg,"ERROR"))</f>
        <v>0.12225601493093669</v>
      </c>
      <c r="AM1197" s="94">
        <f>IF('Net zero activities &amp; levers'!$C$14="Off",Constants!$H75*'Activity data'!BF17*Constants!$H93*EF!$H218*MMVolatEF*NtoN2O*kgtoGg,IF('Net zero activities &amp; levers'!$C$14="On",Constants!$H75*'Net zero Activity data'!BF17*Constants!$H93*EF!$H218*MMVolatEF*NtoN2O*kgtoGg,"ERROR"))</f>
        <v>0.12350409916269037</v>
      </c>
      <c r="AN1197" s="94">
        <f>IF('Net zero activities &amp; levers'!$C$14="Off",Constants!$H75*'Activity data'!BG17*Constants!$H93*EF!$H218*MMVolatEF*NtoN2O*kgtoGg,IF('Net zero activities &amp; levers'!$C$14="On",Constants!$H75*'Net zero Activity data'!BG17*Constants!$H93*EF!$H218*MMVolatEF*NtoN2O*kgtoGg,"ERROR"))</f>
        <v>0.12523827638032828</v>
      </c>
      <c r="AO1197" s="94">
        <f>IF('Net zero activities &amp; levers'!$C$14="Off",Constants!$H75*'Activity data'!BH17*Constants!$H93*EF!$H218*MMVolatEF*NtoN2O*kgtoGg,IF('Net zero activities &amp; levers'!$C$14="On",Constants!$H75*'Net zero Activity data'!BH17*Constants!$H93*EF!$H218*MMVolatEF*NtoN2O*kgtoGg,"ERROR"))</f>
        <v>0.12694922306936196</v>
      </c>
      <c r="AP1197" s="94">
        <f>IF('Net zero activities &amp; levers'!$C$14="Off",Constants!$H75*'Activity data'!BI17*Constants!$H93*EF!$H218*MMVolatEF*NtoN2O*kgtoGg,IF('Net zero activities &amp; levers'!$C$14="On",Constants!$H75*'Net zero Activity data'!BI17*Constants!$H93*EF!$H218*MMVolatEF*NtoN2O*kgtoGg,"ERROR"))</f>
        <v>0.12869906094221986</v>
      </c>
      <c r="AQ1197" s="94">
        <f>IF('Net zero activities &amp; levers'!$C$14="Off",Constants!$H75*'Activity data'!BJ17*Constants!$H93*EF!$H218*MMVolatEF*NtoN2O*kgtoGg,IF('Net zero activities &amp; levers'!$C$14="On",Constants!$H75*'Net zero Activity data'!BJ17*Constants!$H93*EF!$H218*MMVolatEF*NtoN2O*kgtoGg,"ERROR"))</f>
        <v>0.1305043942582346</v>
      </c>
      <c r="AR1197" s="94">
        <f>IF('Net zero activities &amp; levers'!$C$14="Off",Constants!$H75*'Activity data'!BK17*Constants!$H93*EF!$H218*MMVolatEF*NtoN2O*kgtoGg,IF('Net zero activities &amp; levers'!$C$14="On",Constants!$H75*'Net zero Activity data'!BK17*Constants!$H93*EF!$H218*MMVolatEF*NtoN2O*kgtoGg,"ERROR"))</f>
        <v>0.13239884504080182</v>
      </c>
      <c r="AS1197" s="94">
        <f>IF('Net zero activities &amp; levers'!$C$14="Off",Constants!$H75*'Activity data'!BL17*Constants!$H93*EF!$H218*MMVolatEF*NtoN2O*kgtoGg,IF('Net zero activities &amp; levers'!$C$14="On",Constants!$H75*'Net zero Activity data'!BL17*Constants!$H93*EF!$H218*MMVolatEF*NtoN2O*kgtoGg,"ERROR"))</f>
        <v>0.13456730614075865</v>
      </c>
      <c r="AT1197" s="94">
        <f>IF('Net zero activities &amp; levers'!$C$14="Off",Constants!$H75*'Activity data'!BM17*Constants!$H93*EF!$H218*MMVolatEF*NtoN2O*kgtoGg,IF('Net zero activities &amp; levers'!$C$14="On",Constants!$H75*'Net zero Activity data'!BM17*Constants!$H93*EF!$H218*MMVolatEF*NtoN2O*kgtoGg,"ERROR"))</f>
        <v>0.13483756735248184</v>
      </c>
      <c r="AU1197" s="94">
        <f>IF('Net zero activities &amp; levers'!$C$14="Off",Constants!$H75*'Activity data'!BN17*Constants!$H93*EF!$H218*MMVolatEF*NtoN2O*kgtoGg,IF('Net zero activities &amp; levers'!$C$14="On",Constants!$H75*'Net zero Activity data'!BN17*Constants!$H93*EF!$H218*MMVolatEF*NtoN2O*kgtoGg,"ERROR"))</f>
        <v>0.1348033826746983</v>
      </c>
      <c r="AV1197" s="94">
        <f>IF('Net zero activities &amp; levers'!$C$14="Off",Constants!$H75*'Activity data'!BO17*Constants!$H93*EF!$H218*MMVolatEF*NtoN2O*kgtoGg,IF('Net zero activities &amp; levers'!$C$14="On",Constants!$H75*'Net zero Activity data'!BO17*Constants!$H93*EF!$H218*MMVolatEF*NtoN2O*kgtoGg,"ERROR"))</f>
        <v>0.13478775889442043</v>
      </c>
      <c r="AW1197" s="94">
        <f>IF('Net zero activities &amp; levers'!$C$14="Off",Constants!$H75*'Activity data'!BP17*Constants!$H93*EF!$H218*MMVolatEF*NtoN2O*kgtoGg,IF('Net zero activities &amp; levers'!$C$14="On",Constants!$H75*'Net zero Activity data'!BP17*Constants!$H93*EF!$H218*MMVolatEF*NtoN2O*kgtoGg,"ERROR"))</f>
        <v>0.13467936527133467</v>
      </c>
      <c r="AY1197" s="79"/>
    </row>
    <row r="1198" spans="1:51" x14ac:dyDescent="0.25">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1.0461428655897439E-2</v>
      </c>
      <c r="T1198" s="94">
        <f>IF('Net zero activities &amp; levers'!$C$14="Off",Constants!$H76*'Activity data'!AM18*Constants!$H94*EF!$H219*MMVolatEF*NtoN2O*kgtoGg,IF('Net zero activities &amp; levers'!$C$14="On",Constants!$H76*'Net zero Activity data'!AM18*Constants!$H94*EF!$H219*MMVolatEF*NtoN2O*kgtoGg,"ERROR"))</f>
        <v>1.0616615265401821E-2</v>
      </c>
      <c r="U1198" s="94">
        <f>IF('Net zero activities &amp; levers'!$C$14="Off",Constants!$H76*'Activity data'!AN18*Constants!$H94*EF!$H219*MMVolatEF*NtoN2O*kgtoGg,IF('Net zero activities &amp; levers'!$C$14="On",Constants!$H76*'Net zero Activity data'!AN18*Constants!$H94*EF!$H219*MMVolatEF*NtoN2O*kgtoGg,"ERROR"))</f>
        <v>1.0673483348782705E-2</v>
      </c>
      <c r="V1198" s="94">
        <f>IF('Net zero activities &amp; levers'!$C$14="Off",Constants!$H76*'Activity data'!AO18*Constants!$H94*EF!$H219*MMVolatEF*NtoN2O*kgtoGg,IF('Net zero activities &amp; levers'!$C$14="On",Constants!$H76*'Net zero Activity data'!AO18*Constants!$H94*EF!$H219*MMVolatEF*NtoN2O*kgtoGg,"ERROR"))</f>
        <v>1.0698503652716063E-2</v>
      </c>
      <c r="W1198" s="94">
        <f>IF('Net zero activities &amp; levers'!$C$14="Off",Constants!$H76*'Activity data'!AP18*Constants!$H94*EF!$H219*MMVolatEF*NtoN2O*kgtoGg,IF('Net zero activities &amp; levers'!$C$14="On",Constants!$H76*'Net zero Activity data'!AP18*Constants!$H94*EF!$H219*MMVolatEF*NtoN2O*kgtoGg,"ERROR"))</f>
        <v>1.0743316828518201E-2</v>
      </c>
      <c r="X1198" s="94">
        <f>IF('Net zero activities &amp; levers'!$C$14="Off",Constants!$H76*'Activity data'!AQ18*Constants!$H94*EF!$H219*MMVolatEF*NtoN2O*kgtoGg,IF('Net zero activities &amp; levers'!$C$14="On",Constants!$H76*'Net zero Activity data'!AQ18*Constants!$H94*EF!$H219*MMVolatEF*NtoN2O*kgtoGg,"ERROR"))</f>
        <v>1.0765965568422542E-2</v>
      </c>
      <c r="Y1198" s="94">
        <f>IF('Net zero activities &amp; levers'!$C$14="Off",Constants!$H76*'Activity data'!AR18*Constants!$H94*EF!$H219*MMVolatEF*NtoN2O*kgtoGg,IF('Net zero activities &amp; levers'!$C$14="On",Constants!$H76*'Net zero Activity data'!AR18*Constants!$H94*EF!$H219*MMVolatEF*NtoN2O*kgtoGg,"ERROR"))</f>
        <v>1.0748413775119234E-2</v>
      </c>
      <c r="Z1198" s="94">
        <f>IF('Net zero activities &amp; levers'!$C$14="Off",Constants!$H76*'Activity data'!AS18*Constants!$H94*EF!$H219*MMVolatEF*NtoN2O*kgtoGg,IF('Net zero activities &amp; levers'!$C$14="On",Constants!$H76*'Net zero Activity data'!AS18*Constants!$H94*EF!$H219*MMVolatEF*NtoN2O*kgtoGg,"ERROR"))</f>
        <v>1.0730729275933722E-2</v>
      </c>
      <c r="AA1198" s="94">
        <f>IF('Net zero activities &amp; levers'!$C$14="Off",Constants!$H76*'Activity data'!AT18*Constants!$H94*EF!$H219*MMVolatEF*NtoN2O*kgtoGg,IF('Net zero activities &amp; levers'!$C$14="On",Constants!$H76*'Net zero Activity data'!AT18*Constants!$H94*EF!$H219*MMVolatEF*NtoN2O*kgtoGg,"ERROR"))</f>
        <v>1.0720428518753761E-2</v>
      </c>
      <c r="AB1198" s="94">
        <f>IF('Net zero activities &amp; levers'!$C$14="Off",Constants!$H76*'Activity data'!AU18*Constants!$H94*EF!$H219*MMVolatEF*NtoN2O*kgtoGg,IF('Net zero activities &amp; levers'!$C$14="On",Constants!$H76*'Net zero Activity data'!AU18*Constants!$H94*EF!$H219*MMVolatEF*NtoN2O*kgtoGg,"ERROR"))</f>
        <v>1.0795453754841925E-2</v>
      </c>
      <c r="AC1198" s="94">
        <f>IF('Net zero activities &amp; levers'!$C$14="Off",Constants!$H76*'Activity data'!AV18*Constants!$H94*EF!$H219*MMVolatEF*NtoN2O*kgtoGg,IF('Net zero activities &amp; levers'!$C$14="On",Constants!$H76*'Net zero Activity data'!AV18*Constants!$H94*EF!$H219*MMVolatEF*NtoN2O*kgtoGg,"ERROR"))</f>
        <v>1.0830711585327214E-2</v>
      </c>
      <c r="AD1198" s="94">
        <f>IF('Net zero activities &amp; levers'!$C$14="Off",Constants!$H76*'Activity data'!AW18*Constants!$H94*EF!$H219*MMVolatEF*NtoN2O*kgtoGg,IF('Net zero activities &amp; levers'!$C$14="On",Constants!$H76*'Net zero Activity data'!AW18*Constants!$H94*EF!$H219*MMVolatEF*NtoN2O*kgtoGg,"ERROR"))</f>
        <v>1.0920530873186578E-2</v>
      </c>
      <c r="AE1198" s="94">
        <f>IF('Net zero activities &amp; levers'!$C$14="Off",Constants!$H76*'Activity data'!AX18*Constants!$H94*EF!$H219*MMVolatEF*NtoN2O*kgtoGg,IF('Net zero activities &amp; levers'!$C$14="On",Constants!$H76*'Net zero Activity data'!AX18*Constants!$H94*EF!$H219*MMVolatEF*NtoN2O*kgtoGg,"ERROR"))</f>
        <v>1.1020774248370509E-2</v>
      </c>
      <c r="AF1198" s="94">
        <f>IF('Net zero activities &amp; levers'!$C$14="Off",Constants!$H76*'Activity data'!AY18*Constants!$H94*EF!$H219*MMVolatEF*NtoN2O*kgtoGg,IF('Net zero activities &amp; levers'!$C$14="On",Constants!$H76*'Net zero Activity data'!AY18*Constants!$H94*EF!$H219*MMVolatEF*NtoN2O*kgtoGg,"ERROR"))</f>
        <v>1.1179463493667238E-2</v>
      </c>
      <c r="AG1198" s="94">
        <f>IF('Net zero activities &amp; levers'!$C$14="Off",Constants!$H76*'Activity data'!AZ18*Constants!$H94*EF!$H219*MMVolatEF*NtoN2O*kgtoGg,IF('Net zero activities &amp; levers'!$C$14="On",Constants!$H76*'Net zero Activity data'!AZ18*Constants!$H94*EF!$H219*MMVolatEF*NtoN2O*kgtoGg,"ERROR"))</f>
        <v>1.1363902139900257E-2</v>
      </c>
      <c r="AH1198" s="94">
        <f>IF('Net zero activities &amp; levers'!$C$14="Off",Constants!$H76*'Activity data'!BA18*Constants!$H94*EF!$H219*MMVolatEF*NtoN2O*kgtoGg,IF('Net zero activities &amp; levers'!$C$14="On",Constants!$H76*'Net zero Activity data'!BA18*Constants!$H94*EF!$H219*MMVolatEF*NtoN2O*kgtoGg,"ERROR"))</f>
        <v>1.1453366796475805E-2</v>
      </c>
      <c r="AI1198" s="94">
        <f>IF('Net zero activities &amp; levers'!$C$14="Off",Constants!$H76*'Activity data'!BB18*Constants!$H94*EF!$H219*MMVolatEF*NtoN2O*kgtoGg,IF('Net zero activities &amp; levers'!$C$14="On",Constants!$H76*'Net zero Activity data'!BB18*Constants!$H94*EF!$H219*MMVolatEF*NtoN2O*kgtoGg,"ERROR"))</f>
        <v>1.1539386840837152E-2</v>
      </c>
      <c r="AJ1198" s="94">
        <f>IF('Net zero activities &amp; levers'!$C$14="Off",Constants!$H76*'Activity data'!BC18*Constants!$H94*EF!$H219*MMVolatEF*NtoN2O*kgtoGg,IF('Net zero activities &amp; levers'!$C$14="On",Constants!$H76*'Net zero Activity data'!BC18*Constants!$H94*EF!$H219*MMVolatEF*NtoN2O*kgtoGg,"ERROR"))</f>
        <v>1.1653353256897004E-2</v>
      </c>
      <c r="AK1198" s="94">
        <f>IF('Net zero activities &amp; levers'!$C$14="Off",Constants!$H76*'Activity data'!BD18*Constants!$H94*EF!$H219*MMVolatEF*NtoN2O*kgtoGg,IF('Net zero activities &amp; levers'!$C$14="On",Constants!$H76*'Net zero Activity data'!BD18*Constants!$H94*EF!$H219*MMVolatEF*NtoN2O*kgtoGg,"ERROR"))</f>
        <v>1.1760839006918352E-2</v>
      </c>
      <c r="AL1198" s="94">
        <f>IF('Net zero activities &amp; levers'!$C$14="Off",Constants!$H76*'Activity data'!BE18*Constants!$H94*EF!$H219*MMVolatEF*NtoN2O*kgtoGg,IF('Net zero activities &amp; levers'!$C$14="On",Constants!$H76*'Net zero Activity data'!BE18*Constants!$H94*EF!$H219*MMVolatEF*NtoN2O*kgtoGg,"ERROR"))</f>
        <v>1.1897426799438055E-2</v>
      </c>
      <c r="AM1198" s="94">
        <f>IF('Net zero activities &amp; levers'!$C$14="Off",Constants!$H76*'Activity data'!BF18*Constants!$H94*EF!$H219*MMVolatEF*NtoN2O*kgtoGg,IF('Net zero activities &amp; levers'!$C$14="On",Constants!$H76*'Net zero Activity data'!BF18*Constants!$H94*EF!$H219*MMVolatEF*NtoN2O*kgtoGg,"ERROR"))</f>
        <v>1.2018884960782591E-2</v>
      </c>
      <c r="AN1198" s="94">
        <f>IF('Net zero activities &amp; levers'!$C$14="Off",Constants!$H76*'Activity data'!BG18*Constants!$H94*EF!$H219*MMVolatEF*NtoN2O*kgtoGg,IF('Net zero activities &amp; levers'!$C$14="On",Constants!$H76*'Net zero Activity data'!BG18*Constants!$H94*EF!$H219*MMVolatEF*NtoN2O*kgtoGg,"ERROR"))</f>
        <v>1.2187647589891319E-2</v>
      </c>
      <c r="AO1198" s="94">
        <f>IF('Net zero activities &amp; levers'!$C$14="Off",Constants!$H76*'Activity data'!BH18*Constants!$H94*EF!$H219*MMVolatEF*NtoN2O*kgtoGg,IF('Net zero activities &amp; levers'!$C$14="On",Constants!$H76*'Net zero Activity data'!BH18*Constants!$H94*EF!$H219*MMVolatEF*NtoN2O*kgtoGg,"ERROR"))</f>
        <v>1.2354149524393423E-2</v>
      </c>
      <c r="AP1198" s="94">
        <f>IF('Net zero activities &amp; levers'!$C$14="Off",Constants!$H76*'Activity data'!BI18*Constants!$H94*EF!$H219*MMVolatEF*NtoN2O*kgtoGg,IF('Net zero activities &amp; levers'!$C$14="On",Constants!$H76*'Net zero Activity data'!BI18*Constants!$H94*EF!$H219*MMVolatEF*NtoN2O*kgtoGg,"ERROR"))</f>
        <v>1.2524436180759343E-2</v>
      </c>
      <c r="AQ1198" s="94">
        <f>IF('Net zero activities &amp; levers'!$C$14="Off",Constants!$H76*'Activity data'!BJ18*Constants!$H94*EF!$H219*MMVolatEF*NtoN2O*kgtoGg,IF('Net zero activities &amp; levers'!$C$14="On",Constants!$H76*'Net zero Activity data'!BJ18*Constants!$H94*EF!$H219*MMVolatEF*NtoN2O*kgtoGg,"ERROR"))</f>
        <v>1.2700123413718845E-2</v>
      </c>
      <c r="AR1198" s="94">
        <f>IF('Net zero activities &amp; levers'!$C$14="Off",Constants!$H76*'Activity data'!BK18*Constants!$H94*EF!$H219*MMVolatEF*NtoN2O*kgtoGg,IF('Net zero activities &amp; levers'!$C$14="On",Constants!$H76*'Net zero Activity data'!BK18*Constants!$H94*EF!$H219*MMVolatEF*NtoN2O*kgtoGg,"ERROR"))</f>
        <v>1.2884483173224048E-2</v>
      </c>
      <c r="AS1198" s="94">
        <f>IF('Net zero activities &amp; levers'!$C$14="Off",Constants!$H76*'Activity data'!BL18*Constants!$H94*EF!$H219*MMVolatEF*NtoN2O*kgtoGg,IF('Net zero activities &amp; levers'!$C$14="On",Constants!$H76*'Net zero Activity data'!BL18*Constants!$H94*EF!$H219*MMVolatEF*NtoN2O*kgtoGg,"ERROR"))</f>
        <v>1.3095508432134534E-2</v>
      </c>
      <c r="AT1198" s="94">
        <f>IF('Net zero activities &amp; levers'!$C$14="Off",Constants!$H76*'Activity data'!BM18*Constants!$H94*EF!$H219*MMVolatEF*NtoN2O*kgtoGg,IF('Net zero activities &amp; levers'!$C$14="On",Constants!$H76*'Net zero Activity data'!BM18*Constants!$H94*EF!$H219*MMVolatEF*NtoN2O*kgtoGg,"ERROR"))</f>
        <v>1.3121809084785618E-2</v>
      </c>
      <c r="AU1198" s="94">
        <f>IF('Net zero activities &amp; levers'!$C$14="Off",Constants!$H76*'Activity data'!BN18*Constants!$H94*EF!$H219*MMVolatEF*NtoN2O*kgtoGg,IF('Net zero activities &amp; levers'!$C$14="On",Constants!$H76*'Net zero Activity data'!BN18*Constants!$H94*EF!$H219*MMVolatEF*NtoN2O*kgtoGg,"ERROR"))</f>
        <v>1.3118482379741109E-2</v>
      </c>
      <c r="AV1198" s="94">
        <f>IF('Net zero activities &amp; levers'!$C$14="Off",Constants!$H76*'Activity data'!BO18*Constants!$H94*EF!$H219*MMVolatEF*NtoN2O*kgtoGg,IF('Net zero activities &amp; levers'!$C$14="On",Constants!$H76*'Net zero Activity data'!BO18*Constants!$H94*EF!$H219*MMVolatEF*NtoN2O*kgtoGg,"ERROR"))</f>
        <v>1.3116961940993847E-2</v>
      </c>
      <c r="AW1198" s="94">
        <f>IF('Net zero activities &amp; levers'!$C$14="Off",Constants!$H76*'Activity data'!BP18*Constants!$H94*EF!$H219*MMVolatEF*NtoN2O*kgtoGg,IF('Net zero activities &amp; levers'!$C$14="On",Constants!$H76*'Net zero Activity data'!BP18*Constants!$H94*EF!$H219*MMVolatEF*NtoN2O*kgtoGg,"ERROR"))</f>
        <v>1.3106413542234763E-2</v>
      </c>
      <c r="AY1198" s="79"/>
    </row>
    <row r="1199" spans="1:51" x14ac:dyDescent="0.25">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6.5763803942104529E-2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6.9069905475160995E-2</v>
      </c>
      <c r="T1199" s="94">
        <f>IF('Net zero activities &amp; levers'!$C$14="Off",Constants!$H77*'Activity data'!AM19*Constants!$H95*EF!$H220*MMVolatEF*NtoN2O*kgtoGg,IF('Net zero activities &amp; levers'!$C$14="On",Constants!$H77*'Net zero Activity data'!AM19*Constants!$H95*EF!$H220*MMVolatEF*NtoN2O*kgtoGg,"ERROR"))</f>
        <v>7.1030076379784493E-2</v>
      </c>
      <c r="U1199" s="94">
        <f>IF('Net zero activities &amp; levers'!$C$14="Off",Constants!$H77*'Activity data'!AN19*Constants!$H95*EF!$H220*MMVolatEF*NtoN2O*kgtoGg,IF('Net zero activities &amp; levers'!$C$14="On",Constants!$H77*'Net zero Activity data'!AN19*Constants!$H95*EF!$H220*MMVolatEF*NtoN2O*kgtoGg,"ERROR"))</f>
        <v>7.2686290115573982E-2</v>
      </c>
      <c r="V1199" s="94">
        <f>IF('Net zero activities &amp; levers'!$C$14="Off",Constants!$H77*'Activity data'!AO19*Constants!$H95*EF!$H220*MMVolatEF*NtoN2O*kgtoGg,IF('Net zero activities &amp; levers'!$C$14="On",Constants!$H77*'Net zero Activity data'!AO19*Constants!$H95*EF!$H220*MMVolatEF*NtoN2O*kgtoGg,"ERROR"))</f>
        <v>7.4246555552348034E-2</v>
      </c>
      <c r="W1199" s="94">
        <f>IF('Net zero activities &amp; levers'!$C$14="Off",Constants!$H77*'Activity data'!AP19*Constants!$H95*EF!$H220*MMVolatEF*NtoN2O*kgtoGg,IF('Net zero activities &amp; levers'!$C$14="On",Constants!$H77*'Net zero Activity data'!AP19*Constants!$H95*EF!$H220*MMVolatEF*NtoN2O*kgtoGg,"ERROR"))</f>
        <v>7.5899896451039159E-2</v>
      </c>
      <c r="X1199" s="94">
        <f>IF('Net zero activities &amp; levers'!$C$14="Off",Constants!$H77*'Activity data'!AQ19*Constants!$H95*EF!$H220*MMVolatEF*NtoN2O*kgtoGg,IF('Net zero activities &amp; levers'!$C$14="On",Constants!$H77*'Net zero Activity data'!AQ19*Constants!$H95*EF!$H220*MMVolatEF*NtoN2O*kgtoGg,"ERROR"))</f>
        <v>7.7490807110569715E-2</v>
      </c>
      <c r="Y1199" s="94">
        <f>IF('Net zero activities &amp; levers'!$C$14="Off",Constants!$H77*'Activity data'!AR19*Constants!$H95*EF!$H220*MMVolatEF*NtoN2O*kgtoGg,IF('Net zero activities &amp; levers'!$C$14="On",Constants!$H77*'Net zero Activity data'!AR19*Constants!$H95*EF!$H220*MMVolatEF*NtoN2O*kgtoGg,"ERROR"))</f>
        <v>7.8907267467113157E-2</v>
      </c>
      <c r="Z1199" s="94">
        <f>IF('Net zero activities &amp; levers'!$C$14="Off",Constants!$H77*'Activity data'!AS19*Constants!$H95*EF!$H220*MMVolatEF*NtoN2O*kgtoGg,IF('Net zero activities &amp; levers'!$C$14="On",Constants!$H77*'Net zero Activity data'!AS19*Constants!$H95*EF!$H220*MMVolatEF*NtoN2O*kgtoGg,"ERROR"))</f>
        <v>8.0298980848646132E-2</v>
      </c>
      <c r="AA1199" s="94">
        <f>IF('Net zero activities &amp; levers'!$C$14="Off",Constants!$H77*'Activity data'!AT19*Constants!$H95*EF!$H220*MMVolatEF*NtoN2O*kgtoGg,IF('Net zero activities &amp; levers'!$C$14="On",Constants!$H77*'Net zero Activity data'!AT19*Constants!$H95*EF!$H220*MMVolatEF*NtoN2O*kgtoGg,"ERROR"))</f>
        <v>8.1695750254575622E-2</v>
      </c>
      <c r="AB1199" s="94">
        <f>IF('Net zero activities &amp; levers'!$C$14="Off",Constants!$H77*'Activity data'!AU19*Constants!$H95*EF!$H220*MMVolatEF*NtoN2O*kgtoGg,IF('Net zero activities &amp; levers'!$C$14="On",Constants!$H77*'Net zero Activity data'!AU19*Constants!$H95*EF!$H220*MMVolatEF*NtoN2O*kgtoGg,"ERROR"))</f>
        <v>8.3424117314487733E-2</v>
      </c>
      <c r="AC1199" s="94">
        <f>IF('Net zero activities &amp; levers'!$C$14="Off",Constants!$H77*'Activity data'!AV19*Constants!$H95*EF!$H220*MMVolatEF*NtoN2O*kgtoGg,IF('Net zero activities &amp; levers'!$C$14="On",Constants!$H77*'Net zero Activity data'!AV19*Constants!$H95*EF!$H220*MMVolatEF*NtoN2O*kgtoGg,"ERROR"))</f>
        <v>8.4971949551581563E-2</v>
      </c>
      <c r="AD1199" s="94">
        <f>IF('Net zero activities &amp; levers'!$C$14="Off",Constants!$H77*'Activity data'!AW19*Constants!$H95*EF!$H220*MMVolatEF*NtoN2O*kgtoGg,IF('Net zero activities &amp; levers'!$C$14="On",Constants!$H77*'Net zero Activity data'!AW19*Constants!$H95*EF!$H220*MMVolatEF*NtoN2O*kgtoGg,"ERROR"))</f>
        <v>8.6763717936872528E-2</v>
      </c>
      <c r="AE1199" s="94">
        <f>IF('Net zero activities &amp; levers'!$C$14="Off",Constants!$H77*'Activity data'!AX19*Constants!$H95*EF!$H220*MMVolatEF*NtoN2O*kgtoGg,IF('Net zero activities &amp; levers'!$C$14="On",Constants!$H77*'Net zero Activity data'!AX19*Constants!$H95*EF!$H220*MMVolatEF*NtoN2O*kgtoGg,"ERROR"))</f>
        <v>8.8618155554364086E-2</v>
      </c>
      <c r="AF1199" s="94">
        <f>IF('Net zero activities &amp; levers'!$C$14="Off",Constants!$H77*'Activity data'!AY19*Constants!$H95*EF!$H220*MMVolatEF*NtoN2O*kgtoGg,IF('Net zero activities &amp; levers'!$C$14="On",Constants!$H77*'Net zero Activity data'!AY19*Constants!$H95*EF!$H220*MMVolatEF*NtoN2O*kgtoGg,"ERROR"))</f>
        <v>9.0755656410270003E-2</v>
      </c>
      <c r="AG1199" s="94">
        <f>IF('Net zero activities &amp; levers'!$C$14="Off",Constants!$H77*'Activity data'!AZ19*Constants!$H95*EF!$H220*MMVolatEF*NtoN2O*kgtoGg,IF('Net zero activities &amp; levers'!$C$14="On",Constants!$H77*'Net zero Activity data'!AZ19*Constants!$H95*EF!$H220*MMVolatEF*NtoN2O*kgtoGg,"ERROR"))</f>
        <v>9.304148299805591E-2</v>
      </c>
      <c r="AH1199" s="94">
        <f>IF('Net zero activities &amp; levers'!$C$14="Off",Constants!$H77*'Activity data'!BA19*Constants!$H95*EF!$H220*MMVolatEF*NtoN2O*kgtoGg,IF('Net zero activities &amp; levers'!$C$14="On",Constants!$H77*'Net zero Activity data'!BA19*Constants!$H95*EF!$H220*MMVolatEF*NtoN2O*kgtoGg,"ERROR"))</f>
        <v>9.4915533397556248E-2</v>
      </c>
      <c r="AI1199" s="94">
        <f>IF('Net zero activities &amp; levers'!$C$14="Off",Constants!$H77*'Activity data'!BB19*Constants!$H95*EF!$H220*MMVolatEF*NtoN2O*kgtoGg,IF('Net zero activities &amp; levers'!$C$14="On",Constants!$H77*'Net zero Activity data'!BB19*Constants!$H95*EF!$H220*MMVolatEF*NtoN2O*kgtoGg,"ERROR"))</f>
        <v>9.6794552851364055E-2</v>
      </c>
      <c r="AJ1199" s="94">
        <f>IF('Net zero activities &amp; levers'!$C$14="Off",Constants!$H77*'Activity data'!BC19*Constants!$H95*EF!$H220*MMVolatEF*NtoN2O*kgtoGg,IF('Net zero activities &amp; levers'!$C$14="On",Constants!$H77*'Net zero Activity data'!BC19*Constants!$H95*EF!$H220*MMVolatEF*NtoN2O*kgtoGg,"ERROR"))</f>
        <v>9.8831584226043614E-2</v>
      </c>
      <c r="AK1199" s="94">
        <f>IF('Net zero activities &amp; levers'!$C$14="Off",Constants!$H77*'Activity data'!BD19*Constants!$H95*EF!$H220*MMVolatEF*NtoN2O*kgtoGg,IF('Net zero activities &amp; levers'!$C$14="On",Constants!$H77*'Net zero Activity data'!BD19*Constants!$H95*EF!$H220*MMVolatEF*NtoN2O*kgtoGg,"ERROR"))</f>
        <v>0.10086365040438827</v>
      </c>
      <c r="AL1199" s="94">
        <f>IF('Net zero activities &amp; levers'!$C$14="Off",Constants!$H77*'Activity data'!BE19*Constants!$H95*EF!$H220*MMVolatEF*NtoN2O*kgtoGg,IF('Net zero activities &amp; levers'!$C$14="On",Constants!$H77*'Net zero Activity data'!BE19*Constants!$H95*EF!$H220*MMVolatEF*NtoN2O*kgtoGg,"ERROR"))</f>
        <v>0.10307024501965835</v>
      </c>
      <c r="AM1199" s="94">
        <f>IF('Net zero activities &amp; levers'!$C$14="Off",Constants!$H77*'Activity data'!BF19*Constants!$H95*EF!$H220*MMVolatEF*NtoN2O*kgtoGg,IF('Net zero activities &amp; levers'!$C$14="On",Constants!$H77*'Net zero Activity data'!BF19*Constants!$H95*EF!$H220*MMVolatEF*NtoN2O*kgtoGg,"ERROR"))</f>
        <v>0.10523180998629976</v>
      </c>
      <c r="AN1199" s="94">
        <f>IF('Net zero activities &amp; levers'!$C$14="Off",Constants!$H77*'Activity data'!BG19*Constants!$H95*EF!$H220*MMVolatEF*NtoN2O*kgtoGg,IF('Net zero activities &amp; levers'!$C$14="On",Constants!$H77*'Net zero Activity data'!BG19*Constants!$H95*EF!$H220*MMVolatEF*NtoN2O*kgtoGg,"ERROR"))</f>
        <v>0.10767470905586386</v>
      </c>
      <c r="AO1199" s="94">
        <f>IF('Net zero activities &amp; levers'!$C$14="Off",Constants!$H77*'Activity data'!BH19*Constants!$H95*EF!$H220*MMVolatEF*NtoN2O*kgtoGg,IF('Net zero activities &amp; levers'!$C$14="On",Constants!$H77*'Net zero Activity data'!BH19*Constants!$H95*EF!$H220*MMVolatEF*NtoN2O*kgtoGg,"ERROR"))</f>
        <v>0.11014787634096397</v>
      </c>
      <c r="AP1199" s="94">
        <f>IF('Net zero activities &amp; levers'!$C$14="Off",Constants!$H77*'Activity data'!BI19*Constants!$H95*EF!$H220*MMVolatEF*NtoN2O*kgtoGg,IF('Net zero activities &amp; levers'!$C$14="On",Constants!$H77*'Net zero Activity data'!BI19*Constants!$H95*EF!$H220*MMVolatEF*NtoN2O*kgtoGg,"ERROR"))</f>
        <v>0.11268488022429619</v>
      </c>
      <c r="AQ1199" s="94">
        <f>IF('Net zero activities &amp; levers'!$C$14="Off",Constants!$H77*'Activity data'!BJ19*Constants!$H95*EF!$H220*MMVolatEF*NtoN2O*kgtoGg,IF('Net zero activities &amp; levers'!$C$14="On",Constants!$H77*'Net zero Activity data'!BJ19*Constants!$H95*EF!$H220*MMVolatEF*NtoN2O*kgtoGg,"ERROR"))</f>
        <v>0.11529712187773757</v>
      </c>
      <c r="AR1199" s="94">
        <f>IF('Net zero activities &amp; levers'!$C$14="Off",Constants!$H77*'Activity data'!BK19*Constants!$H95*EF!$H220*MMVolatEF*NtoN2O*kgtoGg,IF('Net zero activities &amp; levers'!$C$14="On",Constants!$H77*'Net zero Activity data'!BK19*Constants!$H95*EF!$H220*MMVolatEF*NtoN2O*kgtoGg,"ERROR"))</f>
        <v>0.11800616785450584</v>
      </c>
      <c r="AS1199" s="94">
        <f>IF('Net zero activities &amp; levers'!$C$14="Off",Constants!$H77*'Activity data'!BL19*Constants!$H95*EF!$H220*MMVolatEF*NtoN2O*kgtoGg,IF('Net zero activities &amp; levers'!$C$14="On",Constants!$H77*'Net zero Activity data'!BL19*Constants!$H95*EF!$H220*MMVolatEF*NtoN2O*kgtoGg,"ERROR"))</f>
        <v>0.12092114824539603</v>
      </c>
      <c r="AT1199" s="94">
        <f>IF('Net zero activities &amp; levers'!$C$14="Off",Constants!$H77*'Activity data'!BM19*Constants!$H95*EF!$H220*MMVolatEF*NtoN2O*kgtoGg,IF('Net zero activities &amp; levers'!$C$14="On",Constants!$H77*'Net zero Activity data'!BM19*Constants!$H95*EF!$H220*MMVolatEF*NtoN2O*kgtoGg,"ERROR"))</f>
        <v>0.12280790074300332</v>
      </c>
      <c r="AU1199" s="94">
        <f>IF('Net zero activities &amp; levers'!$C$14="Off",Constants!$H77*'Activity data'!BN19*Constants!$H95*EF!$H220*MMVolatEF*NtoN2O*kgtoGg,IF('Net zero activities &amp; levers'!$C$14="On",Constants!$H77*'Net zero Activity data'!BN19*Constants!$H95*EF!$H220*MMVolatEF*NtoN2O*kgtoGg,"ERROR"))</f>
        <v>0.12453769793597573</v>
      </c>
      <c r="AV1199" s="94">
        <f>IF('Net zero activities &amp; levers'!$C$14="Off",Constants!$H77*'Activity data'!BO19*Constants!$H95*EF!$H220*MMVolatEF*NtoN2O*kgtoGg,IF('Net zero activities &amp; levers'!$C$14="On",Constants!$H77*'Net zero Activity data'!BO19*Constants!$H95*EF!$H220*MMVolatEF*NtoN2O*kgtoGg,"ERROR"))</f>
        <v>0.12629345508606429</v>
      </c>
      <c r="AW1199" s="94">
        <f>IF('Net zero activities &amp; levers'!$C$14="Off",Constants!$H77*'Activity data'!BP19*Constants!$H95*EF!$H220*MMVolatEF*NtoN2O*kgtoGg,IF('Net zero activities &amp; levers'!$C$14="On",Constants!$H77*'Net zero Activity data'!BP19*Constants!$H95*EF!$H220*MMVolatEF*NtoN2O*kgtoGg,"ERROR"))</f>
        <v>0.12800911050424035</v>
      </c>
      <c r="AY1199" s="79"/>
    </row>
    <row r="1200" spans="1:51" x14ac:dyDescent="0.25">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0.26927747691303766</v>
      </c>
      <c r="T1200" s="94">
        <f>IF('Net zero activities &amp; levers'!$C$14="Off",Constants!$H78*'Activity data'!AM20*Constants!$H96*EF!$H221*MMVolatEF*NtoN2O*kgtoGg,IF('Net zero activities &amp; levers'!$C$14="On",Constants!$H78*'Net zero Activity data'!AM20*Constants!$H96*EF!$H221*MMVolatEF*NtoN2O*kgtoGg,"ERROR"))</f>
        <v>0.28013919169410711</v>
      </c>
      <c r="U1200" s="94">
        <f>IF('Net zero activities &amp; levers'!$C$14="Off",Constants!$H78*'Activity data'!AN20*Constants!$H96*EF!$H221*MMVolatEF*NtoN2O*kgtoGg,IF('Net zero activities &amp; levers'!$C$14="On",Constants!$H78*'Net zero Activity data'!AN20*Constants!$H96*EF!$H221*MMVolatEF*NtoN2O*kgtoGg,"ERROR"))</f>
        <v>0.28707035676242876</v>
      </c>
      <c r="V1200" s="94">
        <f>IF('Net zero activities &amp; levers'!$C$14="Off",Constants!$H78*'Activity data'!AO20*Constants!$H96*EF!$H221*MMVolatEF*NtoN2O*kgtoGg,IF('Net zero activities &amp; levers'!$C$14="On",Constants!$H78*'Net zero Activity data'!AO20*Constants!$H96*EF!$H221*MMVolatEF*NtoN2O*kgtoGg,"ERROR"))</f>
        <v>0.29273066081611399</v>
      </c>
      <c r="W1200" s="94">
        <f>IF('Net zero activities &amp; levers'!$C$14="Off",Constants!$H78*'Activity data'!AP20*Constants!$H96*EF!$H221*MMVolatEF*NtoN2O*kgtoGg,IF('Net zero activities &amp; levers'!$C$14="On",Constants!$H78*'Net zero Activity data'!AP20*Constants!$H96*EF!$H221*MMVolatEF*NtoN2O*kgtoGg,"ERROR"))</f>
        <v>0.29923497122681597</v>
      </c>
      <c r="X1200" s="94">
        <f>IF('Net zero activities &amp; levers'!$C$14="Off",Constants!$H78*'Activity data'!AQ20*Constants!$H96*EF!$H221*MMVolatEF*NtoN2O*kgtoGg,IF('Net zero activities &amp; levers'!$C$14="On",Constants!$H78*'Net zero Activity data'!AQ20*Constants!$H96*EF!$H221*MMVolatEF*NtoN2O*kgtoGg,"ERROR"))</f>
        <v>0.30483844983416553</v>
      </c>
      <c r="Y1200" s="94">
        <f>IF('Net zero activities &amp; levers'!$C$14="Off",Constants!$H78*'Activity data'!AR20*Constants!$H96*EF!$H221*MMVolatEF*NtoN2O*kgtoGg,IF('Net zero activities &amp; levers'!$C$14="On",Constants!$H78*'Net zero Activity data'!AR20*Constants!$H96*EF!$H221*MMVolatEF*NtoN2O*kgtoGg,"ERROR"))</f>
        <v>0.30888309056067237</v>
      </c>
      <c r="Z1200" s="94">
        <f>IF('Net zero activities &amp; levers'!$C$14="Off",Constants!$H78*'Activity data'!AS20*Constants!$H96*EF!$H221*MMVolatEF*NtoN2O*kgtoGg,IF('Net zero activities &amp; levers'!$C$14="On",Constants!$H78*'Net zero Activity data'!AS20*Constants!$H96*EF!$H221*MMVolatEF*NtoN2O*kgtoGg,"ERROR"))</f>
        <v>0.31305870720689966</v>
      </c>
      <c r="AA1200" s="94">
        <f>IF('Net zero activities &amp; levers'!$C$14="Off",Constants!$H78*'Activity data'!AT20*Constants!$H96*EF!$H221*MMVolatEF*NtoN2O*kgtoGg,IF('Net zero activities &amp; levers'!$C$14="On",Constants!$H78*'Net zero Activity data'!AT20*Constants!$H96*EF!$H221*MMVolatEF*NtoN2O*kgtoGg,"ERROR"))</f>
        <v>0.31770528341597637</v>
      </c>
      <c r="AB1200" s="94">
        <f>IF('Net zero activities &amp; levers'!$C$14="Off",Constants!$H78*'Activity data'!AU20*Constants!$H96*EF!$H221*MMVolatEF*NtoN2O*kgtoGg,IF('Net zero activities &amp; levers'!$C$14="On",Constants!$H78*'Net zero Activity data'!AU20*Constants!$H96*EF!$H221*MMVolatEF*NtoN2O*kgtoGg,"ERROR"))</f>
        <v>0.32633238923067143</v>
      </c>
      <c r="AC1200" s="94">
        <f>IF('Net zero activities &amp; levers'!$C$14="Off",Constants!$H78*'Activity data'!AV20*Constants!$H96*EF!$H221*MMVolatEF*NtoN2O*kgtoGg,IF('Net zero activities &amp; levers'!$C$14="On",Constants!$H78*'Net zero Activity data'!AV20*Constants!$H96*EF!$H221*MMVolatEF*NtoN2O*kgtoGg,"ERROR"))</f>
        <v>0.33342204428164046</v>
      </c>
      <c r="AD1200" s="94">
        <f>IF('Net zero activities &amp; levers'!$C$14="Off",Constants!$H78*'Activity data'!AW20*Constants!$H96*EF!$H221*MMVolatEF*NtoN2O*kgtoGg,IF('Net zero activities &amp; levers'!$C$14="On",Constants!$H78*'Net zero Activity data'!AW20*Constants!$H96*EF!$H221*MMVolatEF*NtoN2O*kgtoGg,"ERROR"))</f>
        <v>0.34314648473623283</v>
      </c>
      <c r="AE1200" s="94">
        <f>IF('Net zero activities &amp; levers'!$C$14="Off",Constants!$H78*'Activity data'!AX20*Constants!$H96*EF!$H221*MMVolatEF*NtoN2O*kgtoGg,IF('Net zero activities &amp; levers'!$C$14="On",Constants!$H78*'Net zero Activity data'!AX20*Constants!$H96*EF!$H221*MMVolatEF*NtoN2O*kgtoGg,"ERROR"))</f>
        <v>0.35355495419934724</v>
      </c>
      <c r="AF1200" s="94">
        <f>IF('Net zero activities &amp; levers'!$C$14="Off",Constants!$H78*'Activity data'!AY20*Constants!$H96*EF!$H221*MMVolatEF*NtoN2O*kgtoGg,IF('Net zero activities &amp; levers'!$C$14="On",Constants!$H78*'Net zero Activity data'!AY20*Constants!$H96*EF!$H221*MMVolatEF*NtoN2O*kgtoGg,"ERROR"))</f>
        <v>0.36693521225104381</v>
      </c>
      <c r="AG1200" s="94">
        <f>IF('Net zero activities &amp; levers'!$C$14="Off",Constants!$H78*'Activity data'!AZ20*Constants!$H96*EF!$H221*MMVolatEF*NtoN2O*kgtoGg,IF('Net zero activities &amp; levers'!$C$14="On",Constants!$H78*'Net zero Activity data'!AZ20*Constants!$H96*EF!$H221*MMVolatEF*NtoN2O*kgtoGg,"ERROR"))</f>
        <v>0.38183998181822304</v>
      </c>
      <c r="AH1200" s="94">
        <f>IF('Net zero activities &amp; levers'!$C$14="Off",Constants!$H78*'Activity data'!BA20*Constants!$H96*EF!$H221*MMVolatEF*NtoN2O*kgtoGg,IF('Net zero activities &amp; levers'!$C$14="On",Constants!$H78*'Net zero Activity data'!BA20*Constants!$H96*EF!$H221*MMVolatEF*NtoN2O*kgtoGg,"ERROR"))</f>
        <v>0.39249224596513771</v>
      </c>
      <c r="AI1200" s="94">
        <f>IF('Net zero activities &amp; levers'!$C$14="Off",Constants!$H78*'Activity data'!BB20*Constants!$H96*EF!$H221*MMVolatEF*NtoN2O*kgtoGg,IF('Net zero activities &amp; levers'!$C$14="On",Constants!$H78*'Net zero Activity data'!BB20*Constants!$H96*EF!$H221*MMVolatEF*NtoN2O*kgtoGg,"ERROR"))</f>
        <v>0.403192611084571</v>
      </c>
      <c r="AJ1200" s="94">
        <f>IF('Net zero activities &amp; levers'!$C$14="Off",Constants!$H78*'Activity data'!BC20*Constants!$H96*EF!$H221*MMVolatEF*NtoN2O*kgtoGg,IF('Net zero activities &amp; levers'!$C$14="On",Constants!$H78*'Net zero Activity data'!BC20*Constants!$H96*EF!$H221*MMVolatEF*NtoN2O*kgtoGg,"ERROR"))</f>
        <v>0.41549731026617959</v>
      </c>
      <c r="AK1200" s="94">
        <f>IF('Net zero activities &amp; levers'!$C$14="Off",Constants!$H78*'Activity data'!BD20*Constants!$H96*EF!$H221*MMVolatEF*NtoN2O*kgtoGg,IF('Net zero activities &amp; levers'!$C$14="On",Constants!$H78*'Net zero Activity data'!BD20*Constants!$H96*EF!$H221*MMVolatEF*NtoN2O*kgtoGg,"ERROR"))</f>
        <v>0.42773887618987877</v>
      </c>
      <c r="AL1200" s="94">
        <f>IF('Net zero activities &amp; levers'!$C$14="Off",Constants!$H78*'Activity data'!BE20*Constants!$H96*EF!$H221*MMVolatEF*NtoN2O*kgtoGg,IF('Net zero activities &amp; levers'!$C$14="On",Constants!$H78*'Net zero Activity data'!BE20*Constants!$H96*EF!$H221*MMVolatEF*NtoN2O*kgtoGg,"ERROR"))</f>
        <v>0.44172128269010674</v>
      </c>
      <c r="AM1200" s="94">
        <f>IF('Net zero activities &amp; levers'!$C$14="Off",Constants!$H78*'Activity data'!BF20*Constants!$H96*EF!$H221*MMVolatEF*NtoN2O*kgtoGg,IF('Net zero activities &amp; levers'!$C$14="On",Constants!$H78*'Net zero Activity data'!BF20*Constants!$H96*EF!$H221*MMVolatEF*NtoN2O*kgtoGg,"ERROR"))</f>
        <v>0.45523265445104122</v>
      </c>
      <c r="AN1200" s="94">
        <f>IF('Net zero activities &amp; levers'!$C$14="Off",Constants!$H78*'Activity data'!BG20*Constants!$H96*EF!$H221*MMVolatEF*NtoN2O*kgtoGg,IF('Net zero activities &amp; levers'!$C$14="On",Constants!$H78*'Net zero Activity data'!BG20*Constants!$H96*EF!$H221*MMVolatEF*NtoN2O*kgtoGg,"ERROR"))</f>
        <v>0.47150326475822557</v>
      </c>
      <c r="AO1200" s="94">
        <f>IF('Net zero activities &amp; levers'!$C$14="Off",Constants!$H78*'Activity data'!BH20*Constants!$H96*EF!$H221*MMVolatEF*NtoN2O*kgtoGg,IF('Net zero activities &amp; levers'!$C$14="On",Constants!$H78*'Net zero Activity data'!BH20*Constants!$H96*EF!$H221*MMVolatEF*NtoN2O*kgtoGg,"ERROR"))</f>
        <v>0.48801993484338602</v>
      </c>
      <c r="AP1200" s="94">
        <f>IF('Net zero activities &amp; levers'!$C$14="Off",Constants!$H78*'Activity data'!BI20*Constants!$H96*EF!$H221*MMVolatEF*NtoN2O*kgtoGg,IF('Net zero activities &amp; levers'!$C$14="On",Constants!$H78*'Net zero Activity data'!BI20*Constants!$H96*EF!$H221*MMVolatEF*NtoN2O*kgtoGg,"ERROR"))</f>
        <v>0.5051118283717444</v>
      </c>
      <c r="AQ1200" s="94">
        <f>IF('Net zero activities &amp; levers'!$C$14="Off",Constants!$H78*'Activity data'!BJ20*Constants!$H96*EF!$H221*MMVolatEF*NtoN2O*kgtoGg,IF('Net zero activities &amp; levers'!$C$14="On",Constants!$H78*'Net zero Activity data'!BJ20*Constants!$H96*EF!$H221*MMVolatEF*NtoN2O*kgtoGg,"ERROR"))</f>
        <v>0.52288503097279992</v>
      </c>
      <c r="AR1200" s="94">
        <f>IF('Net zero activities &amp; levers'!$C$14="Off",Constants!$H78*'Activity data'!BK20*Constants!$H96*EF!$H221*MMVolatEF*NtoN2O*kgtoGg,IF('Net zero activities &amp; levers'!$C$14="On",Constants!$H78*'Net zero Activity data'!BK20*Constants!$H96*EF!$H221*MMVolatEF*NtoN2O*kgtoGg,"ERROR"))</f>
        <v>0.54154158244862627</v>
      </c>
      <c r="AS1200" s="94">
        <f>IF('Net zero activities &amp; levers'!$C$14="Off",Constants!$H78*'Activity data'!BL20*Constants!$H96*EF!$H221*MMVolatEF*NtoN2O*kgtoGg,IF('Net zero activities &amp; levers'!$C$14="On",Constants!$H78*'Net zero Activity data'!BL20*Constants!$H96*EF!$H221*MMVolatEF*NtoN2O*kgtoGg,"ERROR"))</f>
        <v>0.56210797467081697</v>
      </c>
      <c r="AT1200" s="94">
        <f>IF('Net zero activities &amp; levers'!$C$14="Off",Constants!$H78*'Activity data'!BM20*Constants!$H96*EF!$H221*MMVolatEF*NtoN2O*kgtoGg,IF('Net zero activities &amp; levers'!$C$14="On",Constants!$H78*'Net zero Activity data'!BM20*Constants!$H96*EF!$H221*MMVolatEF*NtoN2O*kgtoGg,"ERROR"))</f>
        <v>0.57275616434258303</v>
      </c>
      <c r="AU1200" s="94">
        <f>IF('Net zero activities &amp; levers'!$C$14="Off",Constants!$H78*'Activity data'!BN20*Constants!$H96*EF!$H221*MMVolatEF*NtoN2O*kgtoGg,IF('Net zero activities &amp; levers'!$C$14="On",Constants!$H78*'Net zero Activity data'!BN20*Constants!$H96*EF!$H221*MMVolatEF*NtoN2O*kgtoGg,"ERROR"))</f>
        <v>0.5819372316343443</v>
      </c>
      <c r="AV1200" s="94">
        <f>IF('Net zero activities &amp; levers'!$C$14="Off",Constants!$H78*'Activity data'!BO20*Constants!$H96*EF!$H221*MMVolatEF*NtoN2O*kgtoGg,IF('Net zero activities &amp; levers'!$C$14="On",Constants!$H78*'Net zero Activity data'!BO20*Constants!$H96*EF!$H221*MMVolatEF*NtoN2O*kgtoGg,"ERROR"))</f>
        <v>0.59140814115405727</v>
      </c>
      <c r="AW1200" s="94">
        <f>IF('Net zero activities &amp; levers'!$C$14="Off",Constants!$H78*'Activity data'!BP20*Constants!$H96*EF!$H221*MMVolatEF*NtoN2O*kgtoGg,IF('Net zero activities &amp; levers'!$C$14="On",Constants!$H78*'Net zero Activity data'!BP20*Constants!$H96*EF!$H221*MMVolatEF*NtoN2O*kgtoGg,"ERROR"))</f>
        <v>0.60054550095364956</v>
      </c>
      <c r="AY1200" s="79"/>
    </row>
    <row r="1201" spans="1:51" x14ac:dyDescent="0.25">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8.9462716962405986E-2</v>
      </c>
      <c r="T1201" s="94">
        <f>IF('Net zero activities &amp; levers'!$C$14="Off",Constants!$H63*'Activity data'!AM5*Constants!$H81*FracLEACHMM*MMLeachEF*NtoN2O*kgtoGg,IF('Net zero activities &amp; levers'!$C$14="On",Constants!$H63*'Net zero Activity data'!AM5*Constants!$H81*FracLEACHMM*MMLeachEF*NtoN2O*kgtoGg,"ERROR"))</f>
        <v>9.0651396308437951E-2</v>
      </c>
      <c r="U1201" s="94">
        <f>IF('Net zero activities &amp; levers'!$C$14="Off",Constants!$H63*'Activity data'!AN5*Constants!$H81*FracLEACHMM*MMLeachEF*NtoN2O*kgtoGg,IF('Net zero activities &amp; levers'!$C$14="On",Constants!$H63*'Net zero Activity data'!AN5*Constants!$H81*FracLEACHMM*MMLeachEF*NtoN2O*kgtoGg,"ERROR"))</f>
        <v>9.1622064867176986E-2</v>
      </c>
      <c r="V1201" s="94">
        <f>IF('Net zero activities &amp; levers'!$C$14="Off",Constants!$H63*'Activity data'!AO5*Constants!$H81*FracLEACHMM*MMLeachEF*NtoN2O*kgtoGg,IF('Net zero activities &amp; levers'!$C$14="On",Constants!$H63*'Net zero Activity data'!AO5*Constants!$H81*FracLEACHMM*MMLeachEF*NtoN2O*kgtoGg,"ERROR"))</f>
        <v>9.2527999404262984E-2</v>
      </c>
      <c r="W1201" s="94">
        <f>IF('Net zero activities &amp; levers'!$C$14="Off",Constants!$H63*'Activity data'!AP5*Constants!$H81*FracLEACHMM*MMLeachEF*NtoN2O*kgtoGg,IF('Net zero activities &amp; levers'!$C$14="On",Constants!$H63*'Net zero Activity data'!AP5*Constants!$H81*FracLEACHMM*MMLeachEF*NtoN2O*kgtoGg,"ERROR"))</f>
        <v>9.3511116939219485E-2</v>
      </c>
      <c r="X1201" s="94">
        <f>IF('Net zero activities &amp; levers'!$C$14="Off",Constants!$H63*'Activity data'!AQ5*Constants!$H81*FracLEACHMM*MMLeachEF*NtoN2O*kgtoGg,IF('Net zero activities &amp; levers'!$C$14="On",Constants!$H63*'Net zero Activity data'!AQ5*Constants!$H81*FracLEACHMM*MMLeachEF*NtoN2O*kgtoGg,"ERROR"))</f>
        <v>9.4454632543911218E-2</v>
      </c>
      <c r="Y1201" s="94">
        <f>IF('Net zero activities &amp; levers'!$C$14="Off",Constants!$H63*'Activity data'!AR5*Constants!$H81*FracLEACHMM*MMLeachEF*NtoN2O*kgtoGg,IF('Net zero activities &amp; levers'!$C$14="On",Constants!$H63*'Net zero Activity data'!AR5*Constants!$H81*FracLEACHMM*MMLeachEF*NtoN2O*kgtoGg,"ERROR"))</f>
        <v>9.5261729847458523E-2</v>
      </c>
      <c r="Z1201" s="94">
        <f>IF('Net zero activities &amp; levers'!$C$14="Off",Constants!$H63*'Activity data'!AS5*Constants!$H81*FracLEACHMM*MMLeachEF*NtoN2O*kgtoGg,IF('Net zero activities &amp; levers'!$C$14="On",Constants!$H63*'Net zero Activity data'!AS5*Constants!$H81*FracLEACHMM*MMLeachEF*NtoN2O*kgtoGg,"ERROR"))</f>
        <v>9.6043167100600346E-2</v>
      </c>
      <c r="AA1201" s="94">
        <f>IF('Net zero activities &amp; levers'!$C$14="Off",Constants!$H63*'Activity data'!AT5*Constants!$H81*FracLEACHMM*MMLeachEF*NtoN2O*kgtoGg,IF('Net zero activities &amp; levers'!$C$14="On",Constants!$H63*'Net zero Activity data'!AT5*Constants!$H81*FracLEACHMM*MMLeachEF*NtoN2O*kgtoGg,"ERROR"))</f>
        <v>9.6820082618555486E-2</v>
      </c>
      <c r="AB1201" s="94">
        <f>IF('Net zero activities &amp; levers'!$C$14="Off",Constants!$H63*'Activity data'!AU5*Constants!$H81*FracLEACHMM*MMLeachEF*NtoN2O*kgtoGg,IF('Net zero activities &amp; levers'!$C$14="On",Constants!$H63*'Net zero Activity data'!AU5*Constants!$H81*FracLEACHMM*MMLeachEF*NtoN2O*kgtoGg,"ERROR"))</f>
        <v>9.7828799256679019E-2</v>
      </c>
      <c r="AC1201" s="94">
        <f>IF('Net zero activities &amp; levers'!$C$14="Off",Constants!$H63*'Activity data'!AV5*Constants!$H81*FracLEACHMM*MMLeachEF*NtoN2O*kgtoGg,IF('Net zero activities &amp; levers'!$C$14="On",Constants!$H63*'Net zero Activity data'!AV5*Constants!$H81*FracLEACHMM*MMLeachEF*NtoN2O*kgtoGg,"ERROR"))</f>
        <v>9.8695038380228889E-2</v>
      </c>
      <c r="AD1201" s="94">
        <f>IF('Net zero activities &amp; levers'!$C$14="Off",Constants!$H63*'Activity data'!AW5*Constants!$H81*FracLEACHMM*MMLeachEF*NtoN2O*kgtoGg,IF('Net zero activities &amp; levers'!$C$14="On",Constants!$H63*'Net zero Activity data'!AW5*Constants!$H81*FracLEACHMM*MMLeachEF*NtoN2O*kgtoGg,"ERROR"))</f>
        <v>9.9735260125350944E-2</v>
      </c>
      <c r="AE1201" s="94">
        <f>IF('Net zero activities &amp; levers'!$C$14="Off",Constants!$H63*'Activity data'!AX5*Constants!$H81*FracLEACHMM*MMLeachEF*NtoN2O*kgtoGg,IF('Net zero activities &amp; levers'!$C$14="On",Constants!$H63*'Net zero Activity data'!AX5*Constants!$H81*FracLEACHMM*MMLeachEF*NtoN2O*kgtoGg,"ERROR"))</f>
        <v>0.10081690070402227</v>
      </c>
      <c r="AF1201" s="94">
        <f>IF('Net zero activities &amp; levers'!$C$14="Off",Constants!$H63*'Activity data'!AY5*Constants!$H81*FracLEACHMM*MMLeachEF*NtoN2O*kgtoGg,IF('Net zero activities &amp; levers'!$C$14="On",Constants!$H63*'Net zero Activity data'!AY5*Constants!$H81*FracLEACHMM*MMLeachEF*NtoN2O*kgtoGg,"ERROR"))</f>
        <v>0.10209644254737262</v>
      </c>
      <c r="AG1201" s="94">
        <f>IF('Net zero activities &amp; levers'!$C$14="Off",Constants!$H63*'Activity data'!AZ5*Constants!$H81*FracLEACHMM*MMLeachEF*NtoN2O*kgtoGg,IF('Net zero activities &amp; levers'!$C$14="On",Constants!$H63*'Net zero Activity data'!AZ5*Constants!$H81*FracLEACHMM*MMLeachEF*NtoN2O*kgtoGg,"ERROR"))</f>
        <v>0.1034753800390871</v>
      </c>
      <c r="AH1201" s="94">
        <f>IF('Net zero activities &amp; levers'!$C$14="Off",Constants!$H63*'Activity data'!BA5*Constants!$H81*FracLEACHMM*MMLeachEF*NtoN2O*kgtoGg,IF('Net zero activities &amp; levers'!$C$14="On",Constants!$H63*'Net zero Activity data'!BA5*Constants!$H81*FracLEACHMM*MMLeachEF*NtoN2O*kgtoGg,"ERROR"))</f>
        <v>0.10455566334732354</v>
      </c>
      <c r="AI1201" s="94">
        <f>IF('Net zero activities &amp; levers'!$C$14="Off",Constants!$H63*'Activity data'!BB5*Constants!$H81*FracLEACHMM*MMLeachEF*NtoN2O*kgtoGg,IF('Net zero activities &amp; levers'!$C$14="On",Constants!$H63*'Net zero Activity data'!BB5*Constants!$H81*FracLEACHMM*MMLeachEF*NtoN2O*kgtoGg,"ERROR"))</f>
        <v>0.10563572789091812</v>
      </c>
      <c r="AJ1201" s="94">
        <f>IF('Net zero activities &amp; levers'!$C$14="Off",Constants!$H63*'Activity data'!BC5*Constants!$H81*FracLEACHMM*MMLeachEF*NtoN2O*kgtoGg,IF('Net zero activities &amp; levers'!$C$14="On",Constants!$H63*'Net zero Activity data'!BC5*Constants!$H81*FracLEACHMM*MMLeachEF*NtoN2O*kgtoGg,"ERROR"))</f>
        <v>0.10682289825342051</v>
      </c>
      <c r="AK1201" s="94">
        <f>IF('Net zero activities &amp; levers'!$C$14="Off",Constants!$H63*'Activity data'!BD5*Constants!$H81*FracLEACHMM*MMLeachEF*NtoN2O*kgtoGg,IF('Net zero activities &amp; levers'!$C$14="On",Constants!$H63*'Net zero Activity data'!BD5*Constants!$H81*FracLEACHMM*MMLeachEF*NtoN2O*kgtoGg,"ERROR"))</f>
        <v>0.10800167046327296</v>
      </c>
      <c r="AL1201" s="94">
        <f>IF('Net zero activities &amp; levers'!$C$14="Off",Constants!$H63*'Activity data'!BE5*Constants!$H81*FracLEACHMM*MMLeachEF*NtoN2O*kgtoGg,IF('Net zero activities &amp; levers'!$C$14="On",Constants!$H63*'Net zero Activity data'!BE5*Constants!$H81*FracLEACHMM*MMLeachEF*NtoN2O*kgtoGg,"ERROR"))</f>
        <v>0.10929716165195881</v>
      </c>
      <c r="AM1201" s="94">
        <f>IF('Net zero activities &amp; levers'!$C$14="Off",Constants!$H63*'Activity data'!BF5*Constants!$H81*FracLEACHMM*MMLeachEF*NtoN2O*kgtoGg,IF('Net zero activities &amp; levers'!$C$14="On",Constants!$H63*'Net zero Activity data'!BF5*Constants!$H81*FracLEACHMM*MMLeachEF*NtoN2O*kgtoGg,"ERROR"))</f>
        <v>0.11055534614063188</v>
      </c>
      <c r="AN1201" s="94">
        <f>IF('Net zero activities &amp; levers'!$C$14="Off",Constants!$H63*'Activity data'!BG5*Constants!$H81*FracLEACHMM*MMLeachEF*NtoN2O*kgtoGg,IF('Net zero activities &amp; levers'!$C$14="On",Constants!$H63*'Net zero Activity data'!BG5*Constants!$H81*FracLEACHMM*MMLeachEF*NtoN2O*kgtoGg,"ERROR"))</f>
        <v>0.11200286016771083</v>
      </c>
      <c r="AO1201" s="94">
        <f>IF('Net zero activities &amp; levers'!$C$14="Off",Constants!$H63*'Activity data'!BH5*Constants!$H81*FracLEACHMM*MMLeachEF*NtoN2O*kgtoGg,IF('Net zero activities &amp; levers'!$C$14="On",Constants!$H63*'Net zero Activity data'!BH5*Constants!$H81*FracLEACHMM*MMLeachEF*NtoN2O*kgtoGg,"ERROR"))</f>
        <v>0.11346432359154421</v>
      </c>
      <c r="AP1201" s="94">
        <f>IF('Net zero activities &amp; levers'!$C$14="Off",Constants!$H63*'Activity data'!BI5*Constants!$H81*FracLEACHMM*MMLeachEF*NtoN2O*kgtoGg,IF('Net zero activities &amp; levers'!$C$14="On",Constants!$H63*'Net zero Activity data'!BI5*Constants!$H81*FracLEACHMM*MMLeachEF*NtoN2O*kgtoGg,"ERROR"))</f>
        <v>0.11496258949291976</v>
      </c>
      <c r="AQ1201" s="94">
        <f>IF('Net zero activities &amp; levers'!$C$14="Off",Constants!$H63*'Activity data'!BJ5*Constants!$H81*FracLEACHMM*MMLeachEF*NtoN2O*kgtoGg,IF('Net zero activities &amp; levers'!$C$14="On",Constants!$H63*'Net zero Activity data'!BJ5*Constants!$H81*FracLEACHMM*MMLeachEF*NtoN2O*kgtoGg,"ERROR"))</f>
        <v>0.11650501801176535</v>
      </c>
      <c r="AR1201" s="94">
        <f>IF('Net zero activities &amp; levers'!$C$14="Off",Constants!$H63*'Activity data'!BK5*Constants!$H81*FracLEACHMM*MMLeachEF*NtoN2O*kgtoGg,IF('Net zero activities &amp; levers'!$C$14="On",Constants!$H63*'Net zero Activity data'!BK5*Constants!$H81*FracLEACHMM*MMLeachEF*NtoN2O*kgtoGg,"ERROR"))</f>
        <v>0.11810583508751735</v>
      </c>
      <c r="AS1201" s="94">
        <f>IF('Net zero activities &amp; levers'!$C$14="Off",Constants!$H63*'Activity data'!BL5*Constants!$H81*FracLEACHMM*MMLeachEF*NtoN2O*kgtoGg,IF('Net zero activities &amp; levers'!$C$14="On",Constants!$H63*'Net zero Activity data'!BL5*Constants!$H81*FracLEACHMM*MMLeachEF*NtoN2O*kgtoGg,"ERROR"))</f>
        <v>0.119839114487825</v>
      </c>
      <c r="AT1201" s="94">
        <f>IF('Net zero activities &amp; levers'!$C$14="Off",Constants!$H63*'Activity data'!BM5*Constants!$H81*FracLEACHMM*MMLeachEF*NtoN2O*kgtoGg,IF('Net zero activities &amp; levers'!$C$14="On",Constants!$H63*'Net zero Activity data'!BM5*Constants!$H81*FracLEACHMM*MMLeachEF*NtoN2O*kgtoGg,"ERROR"))</f>
        <v>0.1208654455702753</v>
      </c>
      <c r="AU1201" s="94">
        <f>IF('Net zero activities &amp; levers'!$C$14="Off",Constants!$H63*'Activity data'!BN5*Constants!$H81*FracLEACHMM*MMLeachEF*NtoN2O*kgtoGg,IF('Net zero activities &amp; levers'!$C$14="On",Constants!$H63*'Net zero Activity data'!BN5*Constants!$H81*FracLEACHMM*MMLeachEF*NtoN2O*kgtoGg,"ERROR"))</f>
        <v>0.12178118528960818</v>
      </c>
      <c r="AV1201" s="94">
        <f>IF('Net zero activities &amp; levers'!$C$14="Off",Constants!$H63*'Activity data'!BO5*Constants!$H81*FracLEACHMM*MMLeachEF*NtoN2O*kgtoGg,IF('Net zero activities &amp; levers'!$C$14="On",Constants!$H63*'Net zero Activity data'!BO5*Constants!$H81*FracLEACHMM*MMLeachEF*NtoN2O*kgtoGg,"ERROR"))</f>
        <v>0.12271067647855134</v>
      </c>
      <c r="AW1201" s="94">
        <f>IF('Net zero activities &amp; levers'!$C$14="Off",Constants!$H63*'Activity data'!BP5*Constants!$H81*FracLEACHMM*MMLeachEF*NtoN2O*kgtoGg,IF('Net zero activities &amp; levers'!$C$14="On",Constants!$H63*'Net zero Activity data'!BP5*Constants!$H81*FracLEACHMM*MMLeachEF*NtoN2O*kgtoGg,"ERROR"))</f>
        <v>0.12360921243640238</v>
      </c>
      <c r="AY1201" s="79"/>
    </row>
    <row r="1202" spans="1:51" x14ac:dyDescent="0.25">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2.7015470851155701E-2</v>
      </c>
      <c r="T1202" s="94">
        <f>IF('Net zero activities &amp; levers'!$C$14="Off",Constants!$H64*'Activity data'!AM6*Constants!$H82*FracLEACHMM*MMLeachEF*NtoN2O*kgtoGg,IF('Net zero activities &amp; levers'!$C$14="On",Constants!$H64*'Net zero Activity data'!AM6*Constants!$H82*FracLEACHMM*MMLeachEF*NtoN2O*kgtoGg,"ERROR"))</f>
        <v>2.7374421856830977E-2</v>
      </c>
      <c r="U1202" s="94">
        <f>IF('Net zero activities &amp; levers'!$C$14="Off",Constants!$H64*'Activity data'!AN6*Constants!$H82*FracLEACHMM*MMLeachEF*NtoN2O*kgtoGg,IF('Net zero activities &amp; levers'!$C$14="On",Constants!$H64*'Net zero Activity data'!AN6*Constants!$H82*FracLEACHMM*MMLeachEF*NtoN2O*kgtoGg,"ERROR"))</f>
        <v>2.7667539135683199E-2</v>
      </c>
      <c r="V1202" s="94">
        <f>IF('Net zero activities &amp; levers'!$C$14="Off",Constants!$H64*'Activity data'!AO6*Constants!$H82*FracLEACHMM*MMLeachEF*NtoN2O*kgtoGg,IF('Net zero activities &amp; levers'!$C$14="On",Constants!$H64*'Net zero Activity data'!AO6*Constants!$H82*FracLEACHMM*MMLeachEF*NtoN2O*kgtoGg,"ERROR"))</f>
        <v>2.7941108382300052E-2</v>
      </c>
      <c r="W1202" s="94">
        <f>IF('Net zero activities &amp; levers'!$C$14="Off",Constants!$H64*'Activity data'!AP6*Constants!$H82*FracLEACHMM*MMLeachEF*NtoN2O*kgtoGg,IF('Net zero activities &amp; levers'!$C$14="On",Constants!$H64*'Net zero Activity data'!AP6*Constants!$H82*FracLEACHMM*MMLeachEF*NtoN2O*kgtoGg,"ERROR"))</f>
        <v>2.8237984936139111E-2</v>
      </c>
      <c r="X1202" s="94">
        <f>IF('Net zero activities &amp; levers'!$C$14="Off",Constants!$H64*'Activity data'!AQ6*Constants!$H82*FracLEACHMM*MMLeachEF*NtoN2O*kgtoGg,IF('Net zero activities &amp; levers'!$C$14="On",Constants!$H64*'Net zero Activity data'!AQ6*Constants!$H82*FracLEACHMM*MMLeachEF*NtoN2O*kgtoGg,"ERROR"))</f>
        <v>2.8522902711740218E-2</v>
      </c>
      <c r="Y1202" s="94">
        <f>IF('Net zero activities &amp; levers'!$C$14="Off",Constants!$H64*'Activity data'!AR6*Constants!$H82*FracLEACHMM*MMLeachEF*NtoN2O*kgtoGg,IF('Net zero activities &amp; levers'!$C$14="On",Constants!$H64*'Net zero Activity data'!AR6*Constants!$H82*FracLEACHMM*MMLeachEF*NtoN2O*kgtoGg,"ERROR"))</f>
        <v>2.8766625621331601E-2</v>
      </c>
      <c r="Z1202" s="94">
        <f>IF('Net zero activities &amp; levers'!$C$14="Off",Constants!$H64*'Activity data'!AS6*Constants!$H82*FracLEACHMM*MMLeachEF*NtoN2O*kgtoGg,IF('Net zero activities &amp; levers'!$C$14="On",Constants!$H64*'Net zero Activity data'!AS6*Constants!$H82*FracLEACHMM*MMLeachEF*NtoN2O*kgtoGg,"ERROR"))</f>
        <v>2.9002599846696699E-2</v>
      </c>
      <c r="AA1202" s="94">
        <f>IF('Net zero activities &amp; levers'!$C$14="Off",Constants!$H64*'Activity data'!AT6*Constants!$H82*FracLEACHMM*MMLeachEF*NtoN2O*kgtoGg,IF('Net zero activities &amp; levers'!$C$14="On",Constants!$H64*'Net zero Activity data'!AT6*Constants!$H82*FracLEACHMM*MMLeachEF*NtoN2O*kgtoGg,"ERROR"))</f>
        <v>2.9237208622751944E-2</v>
      </c>
      <c r="AB1202" s="94">
        <f>IF('Net zero activities &amp; levers'!$C$14="Off",Constants!$H64*'Activity data'!AU6*Constants!$H82*FracLEACHMM*MMLeachEF*NtoN2O*kgtoGg,IF('Net zero activities &amp; levers'!$C$14="On",Constants!$H64*'Net zero Activity data'!AU6*Constants!$H82*FracLEACHMM*MMLeachEF*NtoN2O*kgtoGg,"ERROR"))</f>
        <v>2.9541815456297509E-2</v>
      </c>
      <c r="AC1202" s="94">
        <f>IF('Net zero activities &amp; levers'!$C$14="Off",Constants!$H64*'Activity data'!AV6*Constants!$H82*FracLEACHMM*MMLeachEF*NtoN2O*kgtoGg,IF('Net zero activities &amp; levers'!$C$14="On",Constants!$H64*'Net zero Activity data'!AV6*Constants!$H82*FracLEACHMM*MMLeachEF*NtoN2O*kgtoGg,"ERROR"))</f>
        <v>2.9803397695100139E-2</v>
      </c>
      <c r="AD1202" s="94">
        <f>IF('Net zero activities &amp; levers'!$C$14="Off",Constants!$H64*'Activity data'!AW6*Constants!$H82*FracLEACHMM*MMLeachEF*NtoN2O*kgtoGg,IF('Net zero activities &amp; levers'!$C$14="On",Constants!$H64*'Net zero Activity data'!AW6*Constants!$H82*FracLEACHMM*MMLeachEF*NtoN2O*kgtoGg,"ERROR"))</f>
        <v>3.011751827167387E-2</v>
      </c>
      <c r="AE1202" s="94">
        <f>IF('Net zero activities &amp; levers'!$C$14="Off",Constants!$H64*'Activity data'!AX6*Constants!$H82*FracLEACHMM*MMLeachEF*NtoN2O*kgtoGg,IF('Net zero activities &amp; levers'!$C$14="On",Constants!$H64*'Net zero Activity data'!AX6*Constants!$H82*FracLEACHMM*MMLeachEF*NtoN2O*kgtoGg,"ERROR"))</f>
        <v>3.0444146285182588E-2</v>
      </c>
      <c r="AF1202" s="94">
        <f>IF('Net zero activities &amp; levers'!$C$14="Off",Constants!$H64*'Activity data'!AY6*Constants!$H82*FracLEACHMM*MMLeachEF*NtoN2O*kgtoGg,IF('Net zero activities &amp; levers'!$C$14="On",Constants!$H64*'Net zero Activity data'!AY6*Constants!$H82*FracLEACHMM*MMLeachEF*NtoN2O*kgtoGg,"ERROR"))</f>
        <v>3.0830535459864049E-2</v>
      </c>
      <c r="AG1202" s="94">
        <f>IF('Net zero activities &amp; levers'!$C$14="Off",Constants!$H64*'Activity data'!AZ6*Constants!$H82*FracLEACHMM*MMLeachEF*NtoN2O*kgtoGg,IF('Net zero activities &amp; levers'!$C$14="On",Constants!$H64*'Net zero Activity data'!AZ6*Constants!$H82*FracLEACHMM*MMLeachEF*NtoN2O*kgtoGg,"ERROR"))</f>
        <v>3.1246939598681252E-2</v>
      </c>
      <c r="AH1202" s="94">
        <f>IF('Net zero activities &amp; levers'!$C$14="Off",Constants!$H64*'Activity data'!BA6*Constants!$H82*FracLEACHMM*MMLeachEF*NtoN2O*kgtoGg,IF('Net zero activities &amp; levers'!$C$14="On",Constants!$H64*'Net zero Activity data'!BA6*Constants!$H82*FracLEACHMM*MMLeachEF*NtoN2O*kgtoGg,"ERROR"))</f>
        <v>3.1573157750952617E-2</v>
      </c>
      <c r="AI1202" s="94">
        <f>IF('Net zero activities &amp; levers'!$C$14="Off",Constants!$H64*'Activity data'!BB6*Constants!$H82*FracLEACHMM*MMLeachEF*NtoN2O*kgtoGg,IF('Net zero activities &amp; levers'!$C$14="On",Constants!$H64*'Net zero Activity data'!BB6*Constants!$H82*FracLEACHMM*MMLeachEF*NtoN2O*kgtoGg,"ERROR"))</f>
        <v>3.18993098418522E-2</v>
      </c>
      <c r="AJ1202" s="94">
        <f>IF('Net zero activities &amp; levers'!$C$14="Off",Constants!$H64*'Activity data'!BC6*Constants!$H82*FracLEACHMM*MMLeachEF*NtoN2O*kgtoGg,IF('Net zero activities &amp; levers'!$C$14="On",Constants!$H64*'Net zero Activity data'!BC6*Constants!$H82*FracLEACHMM*MMLeachEF*NtoN2O*kgtoGg,"ERROR"))</f>
        <v>3.2257805172784482E-2</v>
      </c>
      <c r="AK1202" s="94">
        <f>IF('Net zero activities &amp; levers'!$C$14="Off",Constants!$H64*'Activity data'!BD6*Constants!$H82*FracLEACHMM*MMLeachEF*NtoN2O*kgtoGg,IF('Net zero activities &amp; levers'!$C$14="On",Constants!$H64*'Net zero Activity data'!BD6*Constants!$H82*FracLEACHMM*MMLeachEF*NtoN2O*kgtoGg,"ERROR"))</f>
        <v>3.2613764474677835E-2</v>
      </c>
      <c r="AL1202" s="94">
        <f>IF('Net zero activities &amp; levers'!$C$14="Off",Constants!$H64*'Activity data'!BE6*Constants!$H82*FracLEACHMM*MMLeachEF*NtoN2O*kgtoGg,IF('Net zero activities &amp; levers'!$C$14="On",Constants!$H64*'Net zero Activity data'!BE6*Constants!$H82*FracLEACHMM*MMLeachEF*NtoN2O*kgtoGg,"ERROR"))</f>
        <v>3.3004969947015315E-2</v>
      </c>
      <c r="AM1202" s="94">
        <f>IF('Net zero activities &amp; levers'!$C$14="Off",Constants!$H64*'Activity data'!BF6*Constants!$H82*FracLEACHMM*MMLeachEF*NtoN2O*kgtoGg,IF('Net zero activities &amp; levers'!$C$14="On",Constants!$H64*'Net zero Activity data'!BF6*Constants!$H82*FracLEACHMM*MMLeachEF*NtoN2O*kgtoGg,"ERROR"))</f>
        <v>3.3384909742420886E-2</v>
      </c>
      <c r="AN1202" s="94">
        <f>IF('Net zero activities &amp; levers'!$C$14="Off",Constants!$H64*'Activity data'!BG6*Constants!$H82*FracLEACHMM*MMLeachEF*NtoN2O*kgtoGg,IF('Net zero activities &amp; levers'!$C$14="On",Constants!$H64*'Net zero Activity data'!BG6*Constants!$H82*FracLEACHMM*MMLeachEF*NtoN2O*kgtoGg,"ERROR"))</f>
        <v>3.3822022255129661E-2</v>
      </c>
      <c r="AO1202" s="94">
        <f>IF('Net zero activities &amp; levers'!$C$14="Off",Constants!$H64*'Activity data'!BH6*Constants!$H82*FracLEACHMM*MMLeachEF*NtoN2O*kgtoGg,IF('Net zero activities &amp; levers'!$C$14="On",Constants!$H64*'Net zero Activity data'!BH6*Constants!$H82*FracLEACHMM*MMLeachEF*NtoN2O*kgtoGg,"ERROR"))</f>
        <v>3.4263347131761691E-2</v>
      </c>
      <c r="AP1202" s="94">
        <f>IF('Net zero activities &amp; levers'!$C$14="Off",Constants!$H64*'Activity data'!BI6*Constants!$H82*FracLEACHMM*MMLeachEF*NtoN2O*kgtoGg,IF('Net zero activities &amp; levers'!$C$14="On",Constants!$H64*'Net zero Activity data'!BI6*Constants!$H82*FracLEACHMM*MMLeachEF*NtoN2O*kgtoGg,"ERROR"))</f>
        <v>3.471578542293164E-2</v>
      </c>
      <c r="AQ1202" s="94">
        <f>IF('Net zero activities &amp; levers'!$C$14="Off",Constants!$H64*'Activity data'!BJ6*Constants!$H82*FracLEACHMM*MMLeachEF*NtoN2O*kgtoGg,IF('Net zero activities &amp; levers'!$C$14="On",Constants!$H64*'Net zero Activity data'!BJ6*Constants!$H82*FracLEACHMM*MMLeachEF*NtoN2O*kgtoGg,"ERROR"))</f>
        <v>3.5181559704170771E-2</v>
      </c>
      <c r="AR1202" s="94">
        <f>IF('Net zero activities &amp; levers'!$C$14="Off",Constants!$H64*'Activity data'!BK6*Constants!$H82*FracLEACHMM*MMLeachEF*NtoN2O*kgtoGg,IF('Net zero activities &amp; levers'!$C$14="On",Constants!$H64*'Net zero Activity data'!BK6*Constants!$H82*FracLEACHMM*MMLeachEF*NtoN2O*kgtoGg,"ERROR"))</f>
        <v>3.5664965848276414E-2</v>
      </c>
      <c r="AS1202" s="94">
        <f>IF('Net zero activities &amp; levers'!$C$14="Off",Constants!$H64*'Activity data'!BL6*Constants!$H82*FracLEACHMM*MMLeachEF*NtoN2O*kgtoGg,IF('Net zero activities &amp; levers'!$C$14="On",Constants!$H64*'Net zero Activity data'!BL6*Constants!$H82*FracLEACHMM*MMLeachEF*NtoN2O*kgtoGg,"ERROR"))</f>
        <v>3.6188372253825173E-2</v>
      </c>
      <c r="AT1202" s="94">
        <f>IF('Net zero activities &amp; levers'!$C$14="Off",Constants!$H64*'Activity data'!BM6*Constants!$H82*FracLEACHMM*MMLeachEF*NtoN2O*kgtoGg,IF('Net zero activities &amp; levers'!$C$14="On",Constants!$H64*'Net zero Activity data'!BM6*Constants!$H82*FracLEACHMM*MMLeachEF*NtoN2O*kgtoGg,"ERROR"))</f>
        <v>3.6498298202678525E-2</v>
      </c>
      <c r="AU1202" s="94">
        <f>IF('Net zero activities &amp; levers'!$C$14="Off",Constants!$H64*'Activity data'!BN6*Constants!$H82*FracLEACHMM*MMLeachEF*NtoN2O*kgtoGg,IF('Net zero activities &amp; levers'!$C$14="On",Constants!$H64*'Net zero Activity data'!BN6*Constants!$H82*FracLEACHMM*MMLeachEF*NtoN2O*kgtoGg,"ERROR"))</f>
        <v>3.677482836557619E-2</v>
      </c>
      <c r="AV1202" s="94">
        <f>IF('Net zero activities &amp; levers'!$C$14="Off",Constants!$H64*'Activity data'!BO6*Constants!$H82*FracLEACHMM*MMLeachEF*NtoN2O*kgtoGg,IF('Net zero activities &amp; levers'!$C$14="On",Constants!$H64*'Net zero Activity data'!BO6*Constants!$H82*FracLEACHMM*MMLeachEF*NtoN2O*kgtoGg,"ERROR"))</f>
        <v>3.705551112342103E-2</v>
      </c>
      <c r="AW1202" s="94">
        <f>IF('Net zero activities &amp; levers'!$C$14="Off",Constants!$H64*'Activity data'!BP6*Constants!$H82*FracLEACHMM*MMLeachEF*NtoN2O*kgtoGg,IF('Net zero activities &amp; levers'!$C$14="On",Constants!$H64*'Net zero Activity data'!BP6*Constants!$H82*FracLEACHMM*MMLeachEF*NtoN2O*kgtoGg,"ERROR"))</f>
        <v>3.732684618681107E-2</v>
      </c>
      <c r="AY1202" s="79"/>
    </row>
    <row r="1203" spans="1:51" x14ac:dyDescent="0.25">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1.4524516177783782E-3</v>
      </c>
      <c r="T1203" s="94">
        <f>IF('Net zero activities &amp; levers'!$C$14="Off",Constants!$H65*'Activity data'!AM7*Constants!$H83*FracLEACHMM*MMLeachEF*NtoN2O*kgtoGg,IF('Net zero activities &amp; levers'!$C$14="On",Constants!$H65*'Net zero Activity data'!AM7*Constants!$H83*FracLEACHMM*MMLeachEF*NtoN2O*kgtoGg,"ERROR"))</f>
        <v>1.471750151265679E-3</v>
      </c>
      <c r="U1203" s="94">
        <f>IF('Net zero activities &amp; levers'!$C$14="Off",Constants!$H65*'Activity data'!AN7*Constants!$H83*FracLEACHMM*MMLeachEF*NtoN2O*kgtoGg,IF('Net zero activities &amp; levers'!$C$14="On",Constants!$H65*'Net zero Activity data'!AN7*Constants!$H83*FracLEACHMM*MMLeachEF*NtoN2O*kgtoGg,"ERROR"))</f>
        <v>1.4875092201419302E-3</v>
      </c>
      <c r="V1203" s="94">
        <f>IF('Net zero activities &amp; levers'!$C$14="Off",Constants!$H65*'Activity data'!AO7*Constants!$H83*FracLEACHMM*MMLeachEF*NtoN2O*kgtoGg,IF('Net zero activities &amp; levers'!$C$14="On",Constants!$H65*'Net zero Activity data'!AO7*Constants!$H83*FracLEACHMM*MMLeachEF*NtoN2O*kgtoGg,"ERROR"))</f>
        <v>1.5022173145154195E-3</v>
      </c>
      <c r="W1203" s="94">
        <f>IF('Net zero activities &amp; levers'!$C$14="Off",Constants!$H65*'Activity data'!AP7*Constants!$H83*FracLEACHMM*MMLeachEF*NtoN2O*kgtoGg,IF('Net zero activities &amp; levers'!$C$14="On",Constants!$H65*'Net zero Activity data'!AP7*Constants!$H83*FracLEACHMM*MMLeachEF*NtoN2O*kgtoGg,"ERROR"))</f>
        <v>1.5181784959169848E-3</v>
      </c>
      <c r="X1203" s="94">
        <f>IF('Net zero activities &amp; levers'!$C$14="Off",Constants!$H65*'Activity data'!AQ7*Constants!$H83*FracLEACHMM*MMLeachEF*NtoN2O*kgtoGg,IF('Net zero activities &amp; levers'!$C$14="On",Constants!$H65*'Net zero Activity data'!AQ7*Constants!$H83*FracLEACHMM*MMLeachEF*NtoN2O*kgtoGg,"ERROR"))</f>
        <v>1.5334967291762047E-3</v>
      </c>
      <c r="Y1203" s="94">
        <f>IF('Net zero activities &amp; levers'!$C$14="Off",Constants!$H65*'Activity data'!AR7*Constants!$H83*FracLEACHMM*MMLeachEF*NtoN2O*kgtoGg,IF('Net zero activities &amp; levers'!$C$14="On",Constants!$H65*'Net zero Activity data'!AR7*Constants!$H83*FracLEACHMM*MMLeachEF*NtoN2O*kgtoGg,"ERROR"))</f>
        <v>1.5466001740976735E-3</v>
      </c>
      <c r="Z1203" s="94">
        <f>IF('Net zero activities &amp; levers'!$C$14="Off",Constants!$H65*'Activity data'!AS7*Constants!$H83*FracLEACHMM*MMLeachEF*NtoN2O*kgtoGg,IF('Net zero activities &amp; levers'!$C$14="On",Constants!$H65*'Net zero Activity data'!AS7*Constants!$H83*FracLEACHMM*MMLeachEF*NtoN2O*kgtoGg,"ERROR"))</f>
        <v>1.5592870211000409E-3</v>
      </c>
      <c r="AA1203" s="94">
        <f>IF('Net zero activities &amp; levers'!$C$14="Off",Constants!$H65*'Activity data'!AT7*Constants!$H83*FracLEACHMM*MMLeachEF*NtoN2O*kgtoGg,IF('Net zero activities &amp; levers'!$C$14="On",Constants!$H65*'Net zero Activity data'!AT7*Constants!$H83*FracLEACHMM*MMLeachEF*NtoN2O*kgtoGg,"ERROR"))</f>
        <v>1.5719004564979985E-3</v>
      </c>
      <c r="AB1203" s="94">
        <f>IF('Net zero activities &amp; levers'!$C$14="Off",Constants!$H65*'Activity data'!AU7*Constants!$H83*FracLEACHMM*MMLeachEF*NtoN2O*kgtoGg,IF('Net zero activities &amp; levers'!$C$14="On",Constants!$H65*'Net zero Activity data'!AU7*Constants!$H83*FracLEACHMM*MMLeachEF*NtoN2O*kgtoGg,"ERROR"))</f>
        <v>1.5882772463236207E-3</v>
      </c>
      <c r="AC1203" s="94">
        <f>IF('Net zero activities &amp; levers'!$C$14="Off",Constants!$H65*'Activity data'!AV7*Constants!$H83*FracLEACHMM*MMLeachEF*NtoN2O*kgtoGg,IF('Net zero activities &amp; levers'!$C$14="On",Constants!$H65*'Net zero Activity data'!AV7*Constants!$H83*FracLEACHMM*MMLeachEF*NtoN2O*kgtoGg,"ERROR"))</f>
        <v>1.6023408748283494E-3</v>
      </c>
      <c r="AD1203" s="94">
        <f>IF('Net zero activities &amp; levers'!$C$14="Off",Constants!$H65*'Activity data'!AW7*Constants!$H83*FracLEACHMM*MMLeachEF*NtoN2O*kgtoGg,IF('Net zero activities &amp; levers'!$C$14="On",Constants!$H65*'Net zero Activity data'!AW7*Constants!$H83*FracLEACHMM*MMLeachEF*NtoN2O*kgtoGg,"ERROR"))</f>
        <v>1.6192291586615538E-3</v>
      </c>
      <c r="AE1203" s="94">
        <f>IF('Net zero activities &amp; levers'!$C$14="Off",Constants!$H65*'Activity data'!AX7*Constants!$H83*FracLEACHMM*MMLeachEF*NtoN2O*kgtoGg,IF('Net zero activities &amp; levers'!$C$14="On",Constants!$H65*'Net zero Activity data'!AX7*Constants!$H83*FracLEACHMM*MMLeachEF*NtoN2O*kgtoGg,"ERROR"))</f>
        <v>1.6367898885576305E-3</v>
      </c>
      <c r="AF1203" s="94">
        <f>IF('Net zero activities &amp; levers'!$C$14="Off",Constants!$H65*'Activity data'!AY7*Constants!$H83*FracLEACHMM*MMLeachEF*NtoN2O*kgtoGg,IF('Net zero activities &amp; levers'!$C$14="On",Constants!$H65*'Net zero Activity data'!AY7*Constants!$H83*FracLEACHMM*MMLeachEF*NtoN2O*kgtoGg,"ERROR"))</f>
        <v>1.6575635994786871E-3</v>
      </c>
      <c r="AG1203" s="94">
        <f>IF('Net zero activities &amp; levers'!$C$14="Off",Constants!$H65*'Activity data'!AZ7*Constants!$H83*FracLEACHMM*MMLeachEF*NtoN2O*kgtoGg,IF('Net zero activities &amp; levers'!$C$14="On",Constants!$H65*'Net zero Activity data'!AZ7*Constants!$H83*FracLEACHMM*MMLeachEF*NtoN2O*kgtoGg,"ERROR"))</f>
        <v>1.6799510258688063E-3</v>
      </c>
      <c r="AH1203" s="94">
        <f>IF('Net zero activities &amp; levers'!$C$14="Off",Constants!$H65*'Activity data'!BA7*Constants!$H83*FracLEACHMM*MMLeachEF*NtoN2O*kgtoGg,IF('Net zero activities &amp; levers'!$C$14="On",Constants!$H65*'Net zero Activity data'!BA7*Constants!$H83*FracLEACHMM*MMLeachEF*NtoN2O*kgtoGg,"ERROR"))</f>
        <v>1.6974897201090711E-3</v>
      </c>
      <c r="AI1203" s="94">
        <f>IF('Net zero activities &amp; levers'!$C$14="Off",Constants!$H65*'Activity data'!BB7*Constants!$H83*FracLEACHMM*MMLeachEF*NtoN2O*kgtoGg,IF('Net zero activities &amp; levers'!$C$14="On",Constants!$H65*'Net zero Activity data'!BB7*Constants!$H83*FracLEACHMM*MMLeachEF*NtoN2O*kgtoGg,"ERROR"))</f>
        <v>1.7150248626456904E-3</v>
      </c>
      <c r="AJ1203" s="94">
        <f>IF('Net zero activities &amp; levers'!$C$14="Off",Constants!$H65*'Activity data'!BC7*Constants!$H83*FracLEACHMM*MMLeachEF*NtoN2O*kgtoGg,IF('Net zero activities &amp; levers'!$C$14="On",Constants!$H65*'Net zero Activity data'!BC7*Constants!$H83*FracLEACHMM*MMLeachEF*NtoN2O*kgtoGg,"ERROR"))</f>
        <v>1.7342988973736962E-3</v>
      </c>
      <c r="AK1203" s="94">
        <f>IF('Net zero activities &amp; levers'!$C$14="Off",Constants!$H65*'Activity data'!BD7*Constants!$H83*FracLEACHMM*MMLeachEF*NtoN2O*kgtoGg,IF('Net zero activities &amp; levers'!$C$14="On",Constants!$H65*'Net zero Activity data'!BD7*Constants!$H83*FracLEACHMM*MMLeachEF*NtoN2O*kgtoGg,"ERROR"))</f>
        <v>1.7534365858021821E-3</v>
      </c>
      <c r="AL1203" s="94">
        <f>IF('Net zero activities &amp; levers'!$C$14="Off",Constants!$H65*'Activity data'!BE7*Constants!$H83*FracLEACHMM*MMLeachEF*NtoN2O*kgtoGg,IF('Net zero activities &amp; levers'!$C$14="On",Constants!$H65*'Net zero Activity data'!BE7*Constants!$H83*FracLEACHMM*MMLeachEF*NtoN2O*kgtoGg,"ERROR"))</f>
        <v>1.7744692386961816E-3</v>
      </c>
      <c r="AM1203" s="94">
        <f>IF('Net zero activities &amp; levers'!$C$14="Off",Constants!$H65*'Activity data'!BF7*Constants!$H83*FracLEACHMM*MMLeachEF*NtoN2O*kgtoGg,IF('Net zero activities &amp; levers'!$C$14="On",Constants!$H65*'Net zero Activity data'!BF7*Constants!$H83*FracLEACHMM*MMLeachEF*NtoN2O*kgtoGg,"ERROR"))</f>
        <v>1.7948962071371785E-3</v>
      </c>
      <c r="AN1203" s="94">
        <f>IF('Net zero activities &amp; levers'!$C$14="Off",Constants!$H65*'Activity data'!BG7*Constants!$H83*FracLEACHMM*MMLeachEF*NtoN2O*kgtoGg,IF('Net zero activities &amp; levers'!$C$14="On",Constants!$H65*'Net zero Activity data'!BG7*Constants!$H83*FracLEACHMM*MMLeachEF*NtoN2O*kgtoGg,"ERROR"))</f>
        <v>1.8183969922885078E-3</v>
      </c>
      <c r="AO1203" s="94">
        <f>IF('Net zero activities &amp; levers'!$C$14="Off",Constants!$H65*'Activity data'!BH7*Constants!$H83*FracLEACHMM*MMLeachEF*NtoN2O*kgtoGg,IF('Net zero activities &amp; levers'!$C$14="On",Constants!$H65*'Net zero Activity data'!BH7*Constants!$H83*FracLEACHMM*MMLeachEF*NtoN2O*kgtoGg,"ERROR"))</f>
        <v>1.8421242497019253E-3</v>
      </c>
      <c r="AP1203" s="94">
        <f>IF('Net zero activities &amp; levers'!$C$14="Off",Constants!$H65*'Activity data'!BI7*Constants!$H83*FracLEACHMM*MMLeachEF*NtoN2O*kgtoGg,IF('Net zero activities &amp; levers'!$C$14="On",Constants!$H65*'Net zero Activity data'!BI7*Constants!$H83*FracLEACHMM*MMLeachEF*NtoN2O*kgtoGg,"ERROR"))</f>
        <v>1.8664490053789697E-3</v>
      </c>
      <c r="AQ1203" s="94">
        <f>IF('Net zero activities &amp; levers'!$C$14="Off",Constants!$H65*'Activity data'!BJ7*Constants!$H83*FracLEACHMM*MMLeachEF*NtoN2O*kgtoGg,IF('Net zero activities &amp; levers'!$C$14="On",Constants!$H65*'Net zero Activity data'!BJ7*Constants!$H83*FracLEACHMM*MMLeachEF*NtoN2O*kgtoGg,"ERROR"))</f>
        <v>1.8914907531994186E-3</v>
      </c>
      <c r="AR1203" s="94">
        <f>IF('Net zero activities &amp; levers'!$C$14="Off",Constants!$H65*'Activity data'!BK7*Constants!$H83*FracLEACHMM*MMLeachEF*NtoN2O*kgtoGg,IF('Net zero activities &amp; levers'!$C$14="On",Constants!$H65*'Net zero Activity data'!BK7*Constants!$H83*FracLEACHMM*MMLeachEF*NtoN2O*kgtoGg,"ERROR"))</f>
        <v>1.9174804551712499E-3</v>
      </c>
      <c r="AS1203" s="94">
        <f>IF('Net zero activities &amp; levers'!$C$14="Off",Constants!$H65*'Activity data'!BL7*Constants!$H83*FracLEACHMM*MMLeachEF*NtoN2O*kgtoGg,IF('Net zero activities &amp; levers'!$C$14="On",Constants!$H65*'Net zero Activity data'!BL7*Constants!$H83*FracLEACHMM*MMLeachEF*NtoN2O*kgtoGg,"ERROR"))</f>
        <v>1.9456207191216137E-3</v>
      </c>
      <c r="AT1203" s="94">
        <f>IF('Net zero activities &amp; levers'!$C$14="Off",Constants!$H65*'Activity data'!BM7*Constants!$H83*FracLEACHMM*MMLeachEF*NtoN2O*kgtoGg,IF('Net zero activities &amp; levers'!$C$14="On",Constants!$H65*'Net zero Activity data'!BM7*Constants!$H83*FracLEACHMM*MMLeachEF*NtoN2O*kgtoGg,"ERROR"))</f>
        <v>1.9622834842565875E-3</v>
      </c>
      <c r="AU1203" s="94">
        <f>IF('Net zero activities &amp; levers'!$C$14="Off",Constants!$H65*'Activity data'!BN7*Constants!$H83*FracLEACHMM*MMLeachEF*NtoN2O*kgtoGg,IF('Net zero activities &amp; levers'!$C$14="On",Constants!$H65*'Net zero Activity data'!BN7*Constants!$H83*FracLEACHMM*MMLeachEF*NtoN2O*kgtoGg,"ERROR"))</f>
        <v>1.9771507684389787E-3</v>
      </c>
      <c r="AV1203" s="94">
        <f>IF('Net zero activities &amp; levers'!$C$14="Off",Constants!$H65*'Activity data'!BO7*Constants!$H83*FracLEACHMM*MMLeachEF*NtoN2O*kgtoGg,IF('Net zero activities &amp; levers'!$C$14="On",Constants!$H65*'Net zero Activity data'!BO7*Constants!$H83*FracLEACHMM*MMLeachEF*NtoN2O*kgtoGg,"ERROR"))</f>
        <v>1.9922413114822732E-3</v>
      </c>
      <c r="AW1203" s="94">
        <f>IF('Net zero activities &amp; levers'!$C$14="Off",Constants!$H65*'Activity data'!BP7*Constants!$H83*FracLEACHMM*MMLeachEF*NtoN2O*kgtoGg,IF('Net zero activities &amp; levers'!$C$14="On",Constants!$H65*'Net zero Activity data'!BP7*Constants!$H83*FracLEACHMM*MMLeachEF*NtoN2O*kgtoGg,"ERROR"))</f>
        <v>2.0068292879033478E-3</v>
      </c>
      <c r="AY1203" s="79"/>
    </row>
    <row r="1204" spans="1:51" x14ac:dyDescent="0.25">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2.4027283638232224E-2</v>
      </c>
      <c r="T1204" s="94">
        <f>IF('Net zero activities &amp; levers'!$C$14="Off",Constants!$H66*'Activity data'!AM8*Constants!$H84*FracLEACHMM*MMLeachEF*NtoN2O*kgtoGg,IF('Net zero activities &amp; levers'!$C$14="On",Constants!$H66*'Net zero Activity data'!AM8*Constants!$H84*FracLEACHMM*MMLeachEF*NtoN2O*kgtoGg,"ERROR"))</f>
        <v>2.4491142479241869E-2</v>
      </c>
      <c r="U1204" s="94">
        <f>IF('Net zero activities &amp; levers'!$C$14="Off",Constants!$H66*'Activity data'!AN8*Constants!$H84*FracLEACHMM*MMLeachEF*NtoN2O*kgtoGg,IF('Net zero activities &amp; levers'!$C$14="On",Constants!$H66*'Net zero Activity data'!AN8*Constants!$H84*FracLEACHMM*MMLeachEF*NtoN2O*kgtoGg,"ERROR"))</f>
        <v>2.4732641326593474E-2</v>
      </c>
      <c r="V1204" s="94">
        <f>IF('Net zero activities &amp; levers'!$C$14="Off",Constants!$H66*'Activity data'!AO8*Constants!$H84*FracLEACHMM*MMLeachEF*NtoN2O*kgtoGg,IF('Net zero activities &amp; levers'!$C$14="On",Constants!$H66*'Net zero Activity data'!AO8*Constants!$H84*FracLEACHMM*MMLeachEF*NtoN2O*kgtoGg,"ERROR"))</f>
        <v>2.4898518821909504E-2</v>
      </c>
      <c r="W1204" s="94">
        <f>IF('Net zero activities &amp; levers'!$C$14="Off",Constants!$H66*'Activity data'!AP8*Constants!$H84*FracLEACHMM*MMLeachEF*NtoN2O*kgtoGg,IF('Net zero activities &amp; levers'!$C$14="On",Constants!$H66*'Net zero Activity data'!AP8*Constants!$H84*FracLEACHMM*MMLeachEF*NtoN2O*kgtoGg,"ERROR"))</f>
        <v>2.5105374251779448E-2</v>
      </c>
      <c r="X1204" s="94">
        <f>IF('Net zero activities &amp; levers'!$C$14="Off",Constants!$H66*'Activity data'!AQ8*Constants!$H84*FracLEACHMM*MMLeachEF*NtoN2O*kgtoGg,IF('Net zero activities &amp; levers'!$C$14="On",Constants!$H66*'Net zero Activity data'!AQ8*Constants!$H84*FracLEACHMM*MMLeachEF*NtoN2O*kgtoGg,"ERROR"))</f>
        <v>2.52587971042613E-2</v>
      </c>
      <c r="Y1204" s="94">
        <f>IF('Net zero activities &amp; levers'!$C$14="Off",Constants!$H66*'Activity data'!AR8*Constants!$H84*FracLEACHMM*MMLeachEF*NtoN2O*kgtoGg,IF('Net zero activities &amp; levers'!$C$14="On",Constants!$H66*'Net zero Activity data'!AR8*Constants!$H84*FracLEACHMM*MMLeachEF*NtoN2O*kgtoGg,"ERROR"))</f>
        <v>2.5313171199770612E-2</v>
      </c>
      <c r="Z1204" s="94">
        <f>IF('Net zero activities &amp; levers'!$C$14="Off",Constants!$H66*'Activity data'!AS8*Constants!$H84*FracLEACHMM*MMLeachEF*NtoN2O*kgtoGg,IF('Net zero activities &amp; levers'!$C$14="On",Constants!$H66*'Net zero Activity data'!AS8*Constants!$H84*FracLEACHMM*MMLeachEF*NtoN2O*kgtoGg,"ERROR"))</f>
        <v>2.5359142377663044E-2</v>
      </c>
      <c r="AA1204" s="94">
        <f>IF('Net zero activities &amp; levers'!$C$14="Off",Constants!$H66*'Activity data'!AT8*Constants!$H84*FracLEACHMM*MMLeachEF*NtoN2O*kgtoGg,IF('Net zero activities &amp; levers'!$C$14="On",Constants!$H66*'Net zero Activity data'!AT8*Constants!$H84*FracLEACHMM*MMLeachEF*NtoN2O*kgtoGg,"ERROR"))</f>
        <v>2.5413999062825866E-2</v>
      </c>
      <c r="AB1204" s="94">
        <f>IF('Net zero activities &amp; levers'!$C$14="Off",Constants!$H66*'Activity data'!AU8*Constants!$H84*FracLEACHMM*MMLeachEF*NtoN2O*kgtoGg,IF('Net zero activities &amp; levers'!$C$14="On",Constants!$H66*'Net zero Activity data'!AU8*Constants!$H84*FracLEACHMM*MMLeachEF*NtoN2O*kgtoGg,"ERROR"))</f>
        <v>2.5655086138679447E-2</v>
      </c>
      <c r="AC1204" s="94">
        <f>IF('Net zero activities &amp; levers'!$C$14="Off",Constants!$H66*'Activity data'!AV8*Constants!$H84*FracLEACHMM*MMLeachEF*NtoN2O*kgtoGg,IF('Net zero activities &amp; levers'!$C$14="On",Constants!$H66*'Net zero Activity data'!AV8*Constants!$H84*FracLEACHMM*MMLeachEF*NtoN2O*kgtoGg,"ERROR"))</f>
        <v>2.5798798140044769E-2</v>
      </c>
      <c r="AD1204" s="94">
        <f>IF('Net zero activities &amp; levers'!$C$14="Off",Constants!$H66*'Activity data'!AW8*Constants!$H84*FracLEACHMM*MMLeachEF*NtoN2O*kgtoGg,IF('Net zero activities &amp; levers'!$C$14="On",Constants!$H66*'Net zero Activity data'!AW8*Constants!$H84*FracLEACHMM*MMLeachEF*NtoN2O*kgtoGg,"ERROR"))</f>
        <v>2.5843723496566915E-2</v>
      </c>
      <c r="AE1204" s="94">
        <f>IF('Net zero activities &amp; levers'!$C$14="Off",Constants!$H66*'Activity data'!AX8*Constants!$H84*FracLEACHMM*MMLeachEF*NtoN2O*kgtoGg,IF('Net zero activities &amp; levers'!$C$14="On",Constants!$H66*'Net zero Activity data'!AX8*Constants!$H84*FracLEACHMM*MMLeachEF*NtoN2O*kgtoGg,"ERROR"))</f>
        <v>2.5900266238203924E-2</v>
      </c>
      <c r="AF1204" s="94">
        <f>IF('Net zero activities &amp; levers'!$C$14="Off",Constants!$H66*'Activity data'!AY8*Constants!$H84*FracLEACHMM*MMLeachEF*NtoN2O*kgtoGg,IF('Net zero activities &amp; levers'!$C$14="On",Constants!$H66*'Net zero Activity data'!AY8*Constants!$H84*FracLEACHMM*MMLeachEF*NtoN2O*kgtoGg,"ERROR"))</f>
        <v>2.6074586738300744E-2</v>
      </c>
      <c r="AG1204" s="94">
        <f>IF('Net zero activities &amp; levers'!$C$14="Off",Constants!$H66*'Activity data'!AZ8*Constants!$H84*FracLEACHMM*MMLeachEF*NtoN2O*kgtoGg,IF('Net zero activities &amp; levers'!$C$14="On",Constants!$H66*'Net zero Activity data'!AZ8*Constants!$H84*FracLEACHMM*MMLeachEF*NtoN2O*kgtoGg,"ERROR"))</f>
        <v>2.6291370966818602E-2</v>
      </c>
      <c r="AH1204" s="94">
        <f>IF('Net zero activities &amp; levers'!$C$14="Off",Constants!$H66*'Activity data'!BA8*Constants!$H84*FracLEACHMM*MMLeachEF*NtoN2O*kgtoGg,IF('Net zero activities &amp; levers'!$C$14="On",Constants!$H66*'Net zero Activity data'!BA8*Constants!$H84*FracLEACHMM*MMLeachEF*NtoN2O*kgtoGg,"ERROR"))</f>
        <v>2.6285162221788675E-2</v>
      </c>
      <c r="AI1204" s="94">
        <f>IF('Net zero activities &amp; levers'!$C$14="Off",Constants!$H66*'Activity data'!BB8*Constants!$H84*FracLEACHMM*MMLeachEF*NtoN2O*kgtoGg,IF('Net zero activities &amp; levers'!$C$14="On",Constants!$H66*'Net zero Activity data'!BB8*Constants!$H84*FracLEACHMM*MMLeachEF*NtoN2O*kgtoGg,"ERROR"))</f>
        <v>2.625985431205673E-2</v>
      </c>
      <c r="AJ1204" s="94">
        <f>IF('Net zero activities &amp; levers'!$C$14="Off",Constants!$H66*'Activity data'!BC8*Constants!$H84*FracLEACHMM*MMLeachEF*NtoN2O*kgtoGg,IF('Net zero activities &amp; levers'!$C$14="On",Constants!$H66*'Net zero Activity data'!BC8*Constants!$H84*FracLEACHMM*MMLeachEF*NtoN2O*kgtoGg,"ERROR"))</f>
        <v>2.6282959302882922E-2</v>
      </c>
      <c r="AK1204" s="94">
        <f>IF('Net zero activities &amp; levers'!$C$14="Off",Constants!$H66*'Activity data'!BD8*Constants!$H84*FracLEACHMM*MMLeachEF*NtoN2O*kgtoGg,IF('Net zero activities &amp; levers'!$C$14="On",Constants!$H66*'Net zero Activity data'!BD8*Constants!$H84*FracLEACHMM*MMLeachEF*NtoN2O*kgtoGg,"ERROR"))</f>
        <v>2.6279482800097263E-2</v>
      </c>
      <c r="AL1204" s="94">
        <f>IF('Net zero activities &amp; levers'!$C$14="Off",Constants!$H66*'Activity data'!BE8*Constants!$H84*FracLEACHMM*MMLeachEF*NtoN2O*kgtoGg,IF('Net zero activities &amp; levers'!$C$14="On",Constants!$H66*'Net zero Activity data'!BE8*Constants!$H84*FracLEACHMM*MMLeachEF*NtoN2O*kgtoGg,"ERROR"))</f>
        <v>2.6324619046553699E-2</v>
      </c>
      <c r="AM1204" s="94">
        <f>IF('Net zero activities &amp; levers'!$C$14="Off",Constants!$H66*'Activity data'!BF8*Constants!$H84*FracLEACHMM*MMLeachEF*NtoN2O*kgtoGg,IF('Net zero activities &amp; levers'!$C$14="On",Constants!$H66*'Net zero Activity data'!BF8*Constants!$H84*FracLEACHMM*MMLeachEF*NtoN2O*kgtoGg,"ERROR"))</f>
        <v>2.6324164681477795E-2</v>
      </c>
      <c r="AN1204" s="94">
        <f>IF('Net zero activities &amp; levers'!$C$14="Off",Constants!$H66*'Activity data'!BG8*Constants!$H84*FracLEACHMM*MMLeachEF*NtoN2O*kgtoGg,IF('Net zero activities &amp; levers'!$C$14="On",Constants!$H66*'Net zero Activity data'!BG8*Constants!$H84*FracLEACHMM*MMLeachEF*NtoN2O*kgtoGg,"ERROR"))</f>
        <v>2.6542515814287803E-2</v>
      </c>
      <c r="AO1204" s="94">
        <f>IF('Net zero activities &amp; levers'!$C$14="Off",Constants!$H66*'Activity data'!BH8*Constants!$H84*FracLEACHMM*MMLeachEF*NtoN2O*kgtoGg,IF('Net zero activities &amp; levers'!$C$14="On",Constants!$H66*'Net zero Activity data'!BH8*Constants!$H84*FracLEACHMM*MMLeachEF*NtoN2O*kgtoGg,"ERROR"))</f>
        <v>2.6746713869669723E-2</v>
      </c>
      <c r="AP1204" s="94">
        <f>IF('Net zero activities &amp; levers'!$C$14="Off",Constants!$H66*'Activity data'!BI8*Constants!$H84*FracLEACHMM*MMLeachEF*NtoN2O*kgtoGg,IF('Net zero activities &amp; levers'!$C$14="On",Constants!$H66*'Net zero Activity data'!BI8*Constants!$H84*FracLEACHMM*MMLeachEF*NtoN2O*kgtoGg,"ERROR"))</f>
        <v>2.6949098432765623E-2</v>
      </c>
      <c r="AQ1204" s="94">
        <f>IF('Net zero activities &amp; levers'!$C$14="Off",Constants!$H66*'Activity data'!BJ8*Constants!$H84*FracLEACHMM*MMLeachEF*NtoN2O*kgtoGg,IF('Net zero activities &amp; levers'!$C$14="On",Constants!$H66*'Net zero Activity data'!BJ8*Constants!$H84*FracLEACHMM*MMLeachEF*NtoN2O*kgtoGg,"ERROR"))</f>
        <v>2.715268449456202E-2</v>
      </c>
      <c r="AR1204" s="94">
        <f>IF('Net zero activities &amp; levers'!$C$14="Off",Constants!$H66*'Activity data'!BK8*Constants!$H84*FracLEACHMM*MMLeachEF*NtoN2O*kgtoGg,IF('Net zero activities &amp; levers'!$C$14="On",Constants!$H66*'Net zero Activity data'!BK8*Constants!$H84*FracLEACHMM*MMLeachEF*NtoN2O*kgtoGg,"ERROR"))</f>
        <v>2.7363744760657248E-2</v>
      </c>
      <c r="AS1204" s="94">
        <f>IF('Net zero activities &amp; levers'!$C$14="Off",Constants!$H66*'Activity data'!BL8*Constants!$H84*FracLEACHMM*MMLeachEF*NtoN2O*kgtoGg,IF('Net zero activities &amp; levers'!$C$14="On",Constants!$H66*'Net zero Activity data'!BL8*Constants!$H84*FracLEACHMM*MMLeachEF*NtoN2O*kgtoGg,"ERROR"))</f>
        <v>2.7618066003622831E-2</v>
      </c>
      <c r="AT1204" s="94">
        <f>IF('Net zero activities &amp; levers'!$C$14="Off",Constants!$H66*'Activity data'!BM8*Constants!$H84*FracLEACHMM*MMLeachEF*NtoN2O*kgtoGg,IF('Net zero activities &amp; levers'!$C$14="On",Constants!$H66*'Net zero Activity data'!BM8*Constants!$H84*FracLEACHMM*MMLeachEF*NtoN2O*kgtoGg,"ERROR"))</f>
        <v>2.7491808254373144E-2</v>
      </c>
      <c r="AU1204" s="94">
        <f>IF('Net zero activities &amp; levers'!$C$14="Off",Constants!$H66*'Activity data'!BN8*Constants!$H84*FracLEACHMM*MMLeachEF*NtoN2O*kgtoGg,IF('Net zero activities &amp; levers'!$C$14="On",Constants!$H66*'Net zero Activity data'!BN8*Constants!$H84*FracLEACHMM*MMLeachEF*NtoN2O*kgtoGg,"ERROR"))</f>
        <v>2.7300215405932585E-2</v>
      </c>
      <c r="AV1204" s="94">
        <f>IF('Net zero activities &amp; levers'!$C$14="Off",Constants!$H66*'Activity data'!BO8*Constants!$H84*FracLEACHMM*MMLeachEF*NtoN2O*kgtoGg,IF('Net zero activities &amp; levers'!$C$14="On",Constants!$H66*'Net zero Activity data'!BO8*Constants!$H84*FracLEACHMM*MMLeachEF*NtoN2O*kgtoGg,"ERROR"))</f>
        <v>2.7106459051467597E-2</v>
      </c>
      <c r="AW1204" s="94">
        <f>IF('Net zero activities &amp; levers'!$C$14="Off",Constants!$H66*'Activity data'!BP8*Constants!$H84*FracLEACHMM*MMLeachEF*NtoN2O*kgtoGg,IF('Net zero activities &amp; levers'!$C$14="On",Constants!$H66*'Net zero Activity data'!BP8*Constants!$H84*FracLEACHMM*MMLeachEF*NtoN2O*kgtoGg,"ERROR"))</f>
        <v>2.688923798723885E-2</v>
      </c>
      <c r="AY1204" s="79"/>
    </row>
    <row r="1205" spans="1:51" x14ac:dyDescent="0.25">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3.1895459096967733E-2</v>
      </c>
      <c r="T1205" s="94">
        <f>IF('Net zero activities &amp; levers'!$C$14="Off",Constants!$H67*'Activity data'!AM9*Constants!$H85*FracLEACHMM*MMLeachEF*NtoN2O*kgtoGg,IF('Net zero activities &amp; levers'!$C$14="On",Constants!$H67*'Net zero Activity data'!AM9*Constants!$H85*FracLEACHMM*MMLeachEF*NtoN2O*kgtoGg,"ERROR"))</f>
        <v>3.2511217037521946E-2</v>
      </c>
      <c r="U1205" s="94">
        <f>IF('Net zero activities &amp; levers'!$C$14="Off",Constants!$H67*'Activity data'!AN9*Constants!$H85*FracLEACHMM*MMLeachEF*NtoN2O*kgtoGg,IF('Net zero activities &amp; levers'!$C$14="On",Constants!$H67*'Net zero Activity data'!AN9*Constants!$H85*FracLEACHMM*MMLeachEF*NtoN2O*kgtoGg,"ERROR"))</f>
        <v>3.2831799119277187E-2</v>
      </c>
      <c r="V1205" s="94">
        <f>IF('Net zero activities &amp; levers'!$C$14="Off",Constants!$H67*'Activity data'!AO9*Constants!$H85*FracLEACHMM*MMLeachEF*NtoN2O*kgtoGg,IF('Net zero activities &amp; levers'!$C$14="On",Constants!$H67*'Net zero Activity data'!AO9*Constants!$H85*FracLEACHMM*MMLeachEF*NtoN2O*kgtoGg,"ERROR"))</f>
        <v>3.3051996247950577E-2</v>
      </c>
      <c r="W1205" s="94">
        <f>IF('Net zero activities &amp; levers'!$C$14="Off",Constants!$H67*'Activity data'!AP9*Constants!$H85*FracLEACHMM*MMLeachEF*NtoN2O*kgtoGg,IF('Net zero activities &amp; levers'!$C$14="On",Constants!$H67*'Net zero Activity data'!AP9*Constants!$H85*FracLEACHMM*MMLeachEF*NtoN2O*kgtoGg,"ERROR"))</f>
        <v>3.3326590288697826E-2</v>
      </c>
      <c r="X1205" s="94">
        <f>IF('Net zero activities &amp; levers'!$C$14="Off",Constants!$H67*'Activity data'!AQ9*Constants!$H85*FracLEACHMM*MMLeachEF*NtoN2O*kgtoGg,IF('Net zero activities &amp; levers'!$C$14="On",Constants!$H67*'Net zero Activity data'!AQ9*Constants!$H85*FracLEACHMM*MMLeachEF*NtoN2O*kgtoGg,"ERROR"))</f>
        <v>3.353025427292318E-2</v>
      </c>
      <c r="Y1205" s="94">
        <f>IF('Net zero activities &amp; levers'!$C$14="Off",Constants!$H67*'Activity data'!AR9*Constants!$H85*FracLEACHMM*MMLeachEF*NtoN2O*kgtoGg,IF('Net zero activities &amp; levers'!$C$14="On",Constants!$H67*'Net zero Activity data'!AR9*Constants!$H85*FracLEACHMM*MMLeachEF*NtoN2O*kgtoGg,"ERROR"))</f>
        <v>3.3602434164972751E-2</v>
      </c>
      <c r="Z1205" s="94">
        <f>IF('Net zero activities &amp; levers'!$C$14="Off",Constants!$H67*'Activity data'!AS9*Constants!$H85*FracLEACHMM*MMLeachEF*NtoN2O*kgtoGg,IF('Net zero activities &amp; levers'!$C$14="On",Constants!$H67*'Net zero Activity data'!AS9*Constants!$H85*FracLEACHMM*MMLeachEF*NtoN2O*kgtoGg,"ERROR"))</f>
        <v>3.3663459449652634E-2</v>
      </c>
      <c r="AA1205" s="94">
        <f>IF('Net zero activities &amp; levers'!$C$14="Off",Constants!$H67*'Activity data'!AT9*Constants!$H85*FracLEACHMM*MMLeachEF*NtoN2O*kgtoGg,IF('Net zero activities &amp; levers'!$C$14="On",Constants!$H67*'Net zero Activity data'!AT9*Constants!$H85*FracLEACHMM*MMLeachEF*NtoN2O*kgtoGg,"ERROR"))</f>
        <v>3.3736279964203933E-2</v>
      </c>
      <c r="AB1205" s="94">
        <f>IF('Net zero activities &amp; levers'!$C$14="Off",Constants!$H67*'Activity data'!AU9*Constants!$H85*FracLEACHMM*MMLeachEF*NtoN2O*kgtoGg,IF('Net zero activities &amp; levers'!$C$14="On",Constants!$H67*'Net zero Activity data'!AU9*Constants!$H85*FracLEACHMM*MMLeachEF*NtoN2O*kgtoGg,"ERROR"))</f>
        <v>3.4056315432319011E-2</v>
      </c>
      <c r="AC1205" s="94">
        <f>IF('Net zero activities &amp; levers'!$C$14="Off",Constants!$H67*'Activity data'!AV9*Constants!$H85*FracLEACHMM*MMLeachEF*NtoN2O*kgtoGg,IF('Net zero activities &amp; levers'!$C$14="On",Constants!$H67*'Net zero Activity data'!AV9*Constants!$H85*FracLEACHMM*MMLeachEF*NtoN2O*kgtoGg,"ERROR"))</f>
        <v>3.4247088568821089E-2</v>
      </c>
      <c r="AD1205" s="94">
        <f>IF('Net zero activities &amp; levers'!$C$14="Off",Constants!$H67*'Activity data'!AW9*Constants!$H85*FracLEACHMM*MMLeachEF*NtoN2O*kgtoGg,IF('Net zero activities &amp; levers'!$C$14="On",Constants!$H67*'Net zero Activity data'!AW9*Constants!$H85*FracLEACHMM*MMLeachEF*NtoN2O*kgtoGg,"ERROR"))</f>
        <v>3.4306725558709068E-2</v>
      </c>
      <c r="AE1205" s="94">
        <f>IF('Net zero activities &amp; levers'!$C$14="Off",Constants!$H67*'Activity data'!AX9*Constants!$H85*FracLEACHMM*MMLeachEF*NtoN2O*kgtoGg,IF('Net zero activities &amp; levers'!$C$14="On",Constants!$H67*'Net zero Activity data'!AX9*Constants!$H85*FracLEACHMM*MMLeachEF*NtoN2O*kgtoGg,"ERROR"))</f>
        <v>3.4381784259903403E-2</v>
      </c>
      <c r="AF1205" s="94">
        <f>IF('Net zero activities &amp; levers'!$C$14="Off",Constants!$H67*'Activity data'!AY9*Constants!$H85*FracLEACHMM*MMLeachEF*NtoN2O*kgtoGg,IF('Net zero activities &amp; levers'!$C$14="On",Constants!$H67*'Net zero Activity data'!AY9*Constants!$H85*FracLEACHMM*MMLeachEF*NtoN2O*kgtoGg,"ERROR"))</f>
        <v>3.4613189210388688E-2</v>
      </c>
      <c r="AG1205" s="94">
        <f>IF('Net zero activities &amp; levers'!$C$14="Off",Constants!$H67*'Activity data'!AZ9*Constants!$H85*FracLEACHMM*MMLeachEF*NtoN2O*kgtoGg,IF('Net zero activities &amp; levers'!$C$14="On",Constants!$H67*'Net zero Activity data'!AZ9*Constants!$H85*FracLEACHMM*MMLeachEF*NtoN2O*kgtoGg,"ERROR"))</f>
        <v>3.4900963417313899E-2</v>
      </c>
      <c r="AH1205" s="94">
        <f>IF('Net zero activities &amp; levers'!$C$14="Off",Constants!$H67*'Activity data'!BA9*Constants!$H85*FracLEACHMM*MMLeachEF*NtoN2O*kgtoGg,IF('Net zero activities &amp; levers'!$C$14="On",Constants!$H67*'Net zero Activity data'!BA9*Constants!$H85*FracLEACHMM*MMLeachEF*NtoN2O*kgtoGg,"ERROR"))</f>
        <v>3.4892721504656304E-2</v>
      </c>
      <c r="AI1205" s="94">
        <f>IF('Net zero activities &amp; levers'!$C$14="Off",Constants!$H67*'Activity data'!BB9*Constants!$H85*FracLEACHMM*MMLeachEF*NtoN2O*kgtoGg,IF('Net zero activities &amp; levers'!$C$14="On",Constants!$H67*'Net zero Activity data'!BB9*Constants!$H85*FracLEACHMM*MMLeachEF*NtoN2O*kgtoGg,"ERROR"))</f>
        <v>3.4859126054923452E-2</v>
      </c>
      <c r="AJ1205" s="94">
        <f>IF('Net zero activities &amp; levers'!$C$14="Off",Constants!$H67*'Activity data'!BC9*Constants!$H85*FracLEACHMM*MMLeachEF*NtoN2O*kgtoGg,IF('Net zero activities &amp; levers'!$C$14="On",Constants!$H67*'Net zero Activity data'!BC9*Constants!$H85*FracLEACHMM*MMLeachEF*NtoN2O*kgtoGg,"ERROR"))</f>
        <v>3.4889797199482625E-2</v>
      </c>
      <c r="AK1205" s="94">
        <f>IF('Net zero activities &amp; levers'!$C$14="Off",Constants!$H67*'Activity data'!BD9*Constants!$H85*FracLEACHMM*MMLeachEF*NtoN2O*kgtoGg,IF('Net zero activities &amp; levers'!$C$14="On",Constants!$H67*'Net zero Activity data'!BD9*Constants!$H85*FracLEACHMM*MMLeachEF*NtoN2O*kgtoGg,"ERROR"))</f>
        <v>3.4885182251989187E-2</v>
      </c>
      <c r="AL1205" s="94">
        <f>IF('Net zero activities &amp; levers'!$C$14="Off",Constants!$H67*'Activity data'!BE9*Constants!$H85*FracLEACHMM*MMLeachEF*NtoN2O*kgtoGg,IF('Net zero activities &amp; levers'!$C$14="On",Constants!$H67*'Net zero Activity data'!BE9*Constants!$H85*FracLEACHMM*MMLeachEF*NtoN2O*kgtoGg,"ERROR"))</f>
        <v>3.4945099191594942E-2</v>
      </c>
      <c r="AM1205" s="94">
        <f>IF('Net zero activities &amp; levers'!$C$14="Off",Constants!$H67*'Activity data'!BF9*Constants!$H85*FracLEACHMM*MMLeachEF*NtoN2O*kgtoGg,IF('Net zero activities &amp; levers'!$C$14="On",Constants!$H67*'Net zero Activity data'!BF9*Constants!$H85*FracLEACHMM*MMLeachEF*NtoN2O*kgtoGg,"ERROR"))</f>
        <v>3.494449603632728E-2</v>
      </c>
      <c r="AN1205" s="94">
        <f>IF('Net zero activities &amp; levers'!$C$14="Off",Constants!$H67*'Activity data'!BG9*Constants!$H85*FracLEACHMM*MMLeachEF*NtoN2O*kgtoGg,IF('Net zero activities &amp; levers'!$C$14="On",Constants!$H67*'Net zero Activity data'!BG9*Constants!$H85*FracLEACHMM*MMLeachEF*NtoN2O*kgtoGg,"ERROR"))</f>
        <v>3.5234350259142407E-2</v>
      </c>
      <c r="AO1205" s="94">
        <f>IF('Net zero activities &amp; levers'!$C$14="Off",Constants!$H67*'Activity data'!BH9*Constants!$H85*FracLEACHMM*MMLeachEF*NtoN2O*kgtoGg,IF('Net zero activities &amp; levers'!$C$14="On",Constants!$H67*'Net zero Activity data'!BH9*Constants!$H85*FracLEACHMM*MMLeachEF*NtoN2O*kgtoGg,"ERROR"))</f>
        <v>3.550541671930401E-2</v>
      </c>
      <c r="AP1205" s="94">
        <f>IF('Net zero activities &amp; levers'!$C$14="Off",Constants!$H67*'Activity data'!BI9*Constants!$H85*FracLEACHMM*MMLeachEF*NtoN2O*kgtoGg,IF('Net zero activities &amp; levers'!$C$14="On",Constants!$H67*'Net zero Activity data'!BI9*Constants!$H85*FracLEACHMM*MMLeachEF*NtoN2O*kgtoGg,"ERROR"))</f>
        <v>3.5774075825812907E-2</v>
      </c>
      <c r="AQ1205" s="94">
        <f>IF('Net zero activities &amp; levers'!$C$14="Off",Constants!$H67*'Activity data'!BJ9*Constants!$H85*FracLEACHMM*MMLeachEF*NtoN2O*kgtoGg,IF('Net zero activities &amp; levers'!$C$14="On",Constants!$H67*'Net zero Activity data'!BJ9*Constants!$H85*FracLEACHMM*MMLeachEF*NtoN2O*kgtoGg,"ERROR"))</f>
        <v>3.6044329883845774E-2</v>
      </c>
      <c r="AR1205" s="94">
        <f>IF('Net zero activities &amp; levers'!$C$14="Off",Constants!$H67*'Activity data'!BK9*Constants!$H85*FracLEACHMM*MMLeachEF*NtoN2O*kgtoGg,IF('Net zero activities &amp; levers'!$C$14="On",Constants!$H67*'Net zero Activity data'!BK9*Constants!$H85*FracLEACHMM*MMLeachEF*NtoN2O*kgtoGg,"ERROR"))</f>
        <v>3.6324505711691907E-2</v>
      </c>
      <c r="AS1205" s="94">
        <f>IF('Net zero activities &amp; levers'!$C$14="Off",Constants!$H67*'Activity data'!BL9*Constants!$H85*FracLEACHMM*MMLeachEF*NtoN2O*kgtoGg,IF('Net zero activities &amp; levers'!$C$14="On",Constants!$H67*'Net zero Activity data'!BL9*Constants!$H85*FracLEACHMM*MMLeachEF*NtoN2O*kgtoGg,"ERROR"))</f>
        <v>3.6662109118079128E-2</v>
      </c>
      <c r="AT1205" s="94">
        <f>IF('Net zero activities &amp; levers'!$C$14="Off",Constants!$H67*'Activity data'!BM9*Constants!$H85*FracLEACHMM*MMLeachEF*NtoN2O*kgtoGg,IF('Net zero activities &amp; levers'!$C$14="On",Constants!$H67*'Net zero Activity data'!BM9*Constants!$H85*FracLEACHMM*MMLeachEF*NtoN2O*kgtoGg,"ERROR"))</f>
        <v>3.6494505949218999E-2</v>
      </c>
      <c r="AU1205" s="94">
        <f>IF('Net zero activities &amp; levers'!$C$14="Off",Constants!$H67*'Activity data'!BN9*Constants!$H85*FracLEACHMM*MMLeachEF*NtoN2O*kgtoGg,IF('Net zero activities &amp; levers'!$C$14="On",Constants!$H67*'Net zero Activity data'!BN9*Constants!$H85*FracLEACHMM*MMLeachEF*NtoN2O*kgtoGg,"ERROR"))</f>
        <v>3.6240172502595688E-2</v>
      </c>
      <c r="AV1205" s="94">
        <f>IF('Net zero activities &amp; levers'!$C$14="Off",Constants!$H67*'Activity data'!BO9*Constants!$H85*FracLEACHMM*MMLeachEF*NtoN2O*kgtoGg,IF('Net zero activities &amp; levers'!$C$14="On",Constants!$H67*'Net zero Activity data'!BO9*Constants!$H85*FracLEACHMM*MMLeachEF*NtoN2O*kgtoGg,"ERROR"))</f>
        <v>3.5982967070152132E-2</v>
      </c>
      <c r="AW1205" s="94">
        <f>IF('Net zero activities &amp; levers'!$C$14="Off",Constants!$H67*'Activity data'!BP9*Constants!$H85*FracLEACHMM*MMLeachEF*NtoN2O*kgtoGg,IF('Net zero activities &amp; levers'!$C$14="On",Constants!$H67*'Net zero Activity data'!BP9*Constants!$H85*FracLEACHMM*MMLeachEF*NtoN2O*kgtoGg,"ERROR"))</f>
        <v>3.569461297763693E-2</v>
      </c>
      <c r="AY1205" s="79"/>
    </row>
    <row r="1206" spans="1:51" x14ac:dyDescent="0.25">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4.6010915971909983E-2</v>
      </c>
      <c r="T1206" s="94">
        <f>IF('Net zero activities &amp; levers'!$C$14="Off",Constants!$H68*'Activity data'!AM10*Constants!$H86*FracLEACHMM*MMLeachEF*NtoN2O*kgtoGg,IF('Net zero activities &amp; levers'!$C$14="On",Constants!$H68*'Net zero Activity data'!AM10*Constants!$H86*FracLEACHMM*MMLeachEF*NtoN2O*kgtoGg,"ERROR"))</f>
        <v>4.802910751144409E-2</v>
      </c>
      <c r="U1206" s="94">
        <f>IF('Net zero activities &amp; levers'!$C$14="Off",Constants!$H68*'Activity data'!AN10*Constants!$H86*FracLEACHMM*MMLeachEF*NtoN2O*kgtoGg,IF('Net zero activities &amp; levers'!$C$14="On",Constants!$H68*'Net zero Activity data'!AN10*Constants!$H86*FracLEACHMM*MMLeachEF*NtoN2O*kgtoGg,"ERROR"))</f>
        <v>4.9655220500926189E-2</v>
      </c>
      <c r="V1206" s="94">
        <f>IF('Net zero activities &amp; levers'!$C$14="Off",Constants!$H68*'Activity data'!AO10*Constants!$H86*FracLEACHMM*MMLeachEF*NtoN2O*kgtoGg,IF('Net zero activities &amp; levers'!$C$14="On",Constants!$H68*'Net zero Activity data'!AO10*Constants!$H86*FracLEACHMM*MMLeachEF*NtoN2O*kgtoGg,"ERROR"))</f>
        <v>5.11609661465975E-2</v>
      </c>
      <c r="W1206" s="94">
        <f>IF('Net zero activities &amp; levers'!$C$14="Off",Constants!$H68*'Activity data'!AP10*Constants!$H86*FracLEACHMM*MMLeachEF*NtoN2O*kgtoGg,IF('Net zero activities &amp; levers'!$C$14="On",Constants!$H68*'Net zero Activity data'!AP10*Constants!$H86*FracLEACHMM*MMLeachEF*NtoN2O*kgtoGg,"ERROR"))</f>
        <v>5.2781963567036239E-2</v>
      </c>
      <c r="X1206" s="94">
        <f>IF('Net zero activities &amp; levers'!$C$14="Off",Constants!$H68*'Activity data'!AQ10*Constants!$H86*FracLEACHMM*MMLeachEF*NtoN2O*kgtoGg,IF('Net zero activities &amp; levers'!$C$14="On",Constants!$H68*'Net zero Activity data'!AQ10*Constants!$H86*FracLEACHMM*MMLeachEF*NtoN2O*kgtoGg,"ERROR"))</f>
        <v>5.4322256674573466E-2</v>
      </c>
      <c r="Y1206" s="94">
        <f>IF('Net zero activities &amp; levers'!$C$14="Off",Constants!$H68*'Activity data'!AR10*Constants!$H86*FracLEACHMM*MMLeachEF*NtoN2O*kgtoGg,IF('Net zero activities &amp; levers'!$C$14="On",Constants!$H68*'Net zero Activity data'!AR10*Constants!$H86*FracLEACHMM*MMLeachEF*NtoN2O*kgtoGg,"ERROR"))</f>
        <v>5.5674921696077649E-2</v>
      </c>
      <c r="Z1206" s="94">
        <f>IF('Net zero activities &amp; levers'!$C$14="Off",Constants!$H68*'Activity data'!AS10*Constants!$H86*FracLEACHMM*MMLeachEF*NtoN2O*kgtoGg,IF('Net zero activities &amp; levers'!$C$14="On",Constants!$H68*'Net zero Activity data'!AS10*Constants!$H86*FracLEACHMM*MMLeachEF*NtoN2O*kgtoGg,"ERROR"))</f>
        <v>5.7030253906482163E-2</v>
      </c>
      <c r="AA1206" s="94">
        <f>IF('Net zero activities &amp; levers'!$C$14="Off",Constants!$H68*'Activity data'!AT10*Constants!$H86*FracLEACHMM*MMLeachEF*NtoN2O*kgtoGg,IF('Net zero activities &amp; levers'!$C$14="On",Constants!$H68*'Net zero Activity data'!AT10*Constants!$H86*FracLEACHMM*MMLeachEF*NtoN2O*kgtoGg,"ERROR"))</f>
        <v>5.8427680173914358E-2</v>
      </c>
      <c r="AB1206" s="94">
        <f>IF('Net zero activities &amp; levers'!$C$14="Off",Constants!$H68*'Activity data'!AU10*Constants!$H86*FracLEACHMM*MMLeachEF*NtoN2O*kgtoGg,IF('Net zero activities &amp; levers'!$C$14="On",Constants!$H68*'Net zero Activity data'!AU10*Constants!$H86*FracLEACHMM*MMLeachEF*NtoN2O*kgtoGg,"ERROR"))</f>
        <v>6.0286217391837323E-2</v>
      </c>
      <c r="AC1206" s="94">
        <f>IF('Net zero activities &amp; levers'!$C$14="Off",Constants!$H68*'Activity data'!AV10*Constants!$H86*FracLEACHMM*MMLeachEF*NtoN2O*kgtoGg,IF('Net zero activities &amp; levers'!$C$14="On",Constants!$H68*'Net zero Activity data'!AV10*Constants!$H86*FracLEACHMM*MMLeachEF*NtoN2O*kgtoGg,"ERROR"))</f>
        <v>6.1954560287961084E-2</v>
      </c>
      <c r="AD1206" s="94">
        <f>IF('Net zero activities &amp; levers'!$C$14="Off",Constants!$H68*'Activity data'!AW10*Constants!$H86*FracLEACHMM*MMLeachEF*NtoN2O*kgtoGg,IF('Net zero activities &amp; levers'!$C$14="On",Constants!$H68*'Net zero Activity data'!AW10*Constants!$H86*FracLEACHMM*MMLeachEF*NtoN2O*kgtoGg,"ERROR"))</f>
        <v>6.4120605214801743E-2</v>
      </c>
      <c r="AE1206" s="94">
        <f>IF('Net zero activities &amp; levers'!$C$14="Off",Constants!$H68*'Activity data'!AX10*Constants!$H86*FracLEACHMM*MMLeachEF*NtoN2O*kgtoGg,IF('Net zero activities &amp; levers'!$C$14="On",Constants!$H68*'Net zero Activity data'!AX10*Constants!$H86*FracLEACHMM*MMLeachEF*NtoN2O*kgtoGg,"ERROR"))</f>
        <v>6.639604352616281E-2</v>
      </c>
      <c r="AF1206" s="94">
        <f>IF('Net zero activities &amp; levers'!$C$14="Off",Constants!$H68*'Activity data'!AY10*Constants!$H86*FracLEACHMM*MMLeachEF*NtoN2O*kgtoGg,IF('Net zero activities &amp; levers'!$C$14="On",Constants!$H68*'Net zero Activity data'!AY10*Constants!$H86*FracLEACHMM*MMLeachEF*NtoN2O*kgtoGg,"ERROR"))</f>
        <v>6.9069532953596913E-2</v>
      </c>
      <c r="AG1206" s="94">
        <f>IF('Net zero activities &amp; levers'!$C$14="Off",Constants!$H68*'Activity data'!AZ10*Constants!$H86*FracLEACHMM*MMLeachEF*NtoN2O*kgtoGg,IF('Net zero activities &amp; levers'!$C$14="On",Constants!$H68*'Net zero Activity data'!AZ10*Constants!$H86*FracLEACHMM*MMLeachEF*NtoN2O*kgtoGg,"ERROR"))</f>
        <v>7.1971064313873803E-2</v>
      </c>
      <c r="AH1206" s="94">
        <f>IF('Net zero activities &amp; levers'!$C$14="Off",Constants!$H68*'Activity data'!BA10*Constants!$H86*FracLEACHMM*MMLeachEF*NtoN2O*kgtoGg,IF('Net zero activities &amp; levers'!$C$14="On",Constants!$H68*'Net zero Activity data'!BA10*Constants!$H86*FracLEACHMM*MMLeachEF*NtoN2O*kgtoGg,"ERROR"))</f>
        <v>7.4367676941330188E-2</v>
      </c>
      <c r="AI1206" s="94">
        <f>IF('Net zero activities &amp; levers'!$C$14="Off",Constants!$H68*'Activity data'!BB10*Constants!$H86*FracLEACHMM*MMLeachEF*NtoN2O*kgtoGg,IF('Net zero activities &amp; levers'!$C$14="On",Constants!$H68*'Net zero Activity data'!BB10*Constants!$H86*FracLEACHMM*MMLeachEF*NtoN2O*kgtoGg,"ERROR"))</f>
        <v>7.6799205567299494E-2</v>
      </c>
      <c r="AJ1206" s="94">
        <f>IF('Net zero activities &amp; levers'!$C$14="Off",Constants!$H68*'Activity data'!BC10*Constants!$H86*FracLEACHMM*MMLeachEF*NtoN2O*kgtoGg,IF('Net zero activities &amp; levers'!$C$14="On",Constants!$H68*'Net zero Activity data'!BC10*Constants!$H86*FracLEACHMM*MMLeachEF*NtoN2O*kgtoGg,"ERROR"))</f>
        <v>7.9469469622950942E-2</v>
      </c>
      <c r="AK1206" s="94">
        <f>IF('Net zero activities &amp; levers'!$C$14="Off",Constants!$H68*'Activity data'!BD10*Constants!$H86*FracLEACHMM*MMLeachEF*NtoN2O*kgtoGg,IF('Net zero activities &amp; levers'!$C$14="On",Constants!$H68*'Net zero Activity data'!BD10*Constants!$H86*FracLEACHMM*MMLeachEF*NtoN2O*kgtoGg,"ERROR"))</f>
        <v>8.2164483463454716E-2</v>
      </c>
      <c r="AL1206" s="94">
        <f>IF('Net zero activities &amp; levers'!$C$14="Off",Constants!$H68*'Activity data'!BE10*Constants!$H86*FracLEACHMM*MMLeachEF*NtoN2O*kgtoGg,IF('Net zero activities &amp; levers'!$C$14="On",Constants!$H68*'Net zero Activity data'!BE10*Constants!$H86*FracLEACHMM*MMLeachEF*NtoN2O*kgtoGg,"ERROR"))</f>
        <v>8.5125421291036757E-2</v>
      </c>
      <c r="AM1206" s="94">
        <f>IF('Net zero activities &amp; levers'!$C$14="Off",Constants!$H68*'Activity data'!BF10*Constants!$H86*FracLEACHMM*MMLeachEF*NtoN2O*kgtoGg,IF('Net zero activities &amp; levers'!$C$14="On",Constants!$H68*'Net zero Activity data'!BF10*Constants!$H86*FracLEACHMM*MMLeachEF*NtoN2O*kgtoGg,"ERROR"))</f>
        <v>8.8060141914649323E-2</v>
      </c>
      <c r="AN1206" s="94">
        <f>IF('Net zero activities &amp; levers'!$C$14="Off",Constants!$H68*'Activity data'!BG10*Constants!$H86*FracLEACHMM*MMLeachEF*NtoN2O*kgtoGg,IF('Net zero activities &amp; levers'!$C$14="On",Constants!$H68*'Net zero Activity data'!BG10*Constants!$H86*FracLEACHMM*MMLeachEF*NtoN2O*kgtoGg,"ERROR"))</f>
        <v>9.1295821609452182E-2</v>
      </c>
      <c r="AO1206" s="94">
        <f>IF('Net zero activities &amp; levers'!$C$14="Off",Constants!$H68*'Activity data'!BH10*Constants!$H86*FracLEACHMM*MMLeachEF*NtoN2O*kgtoGg,IF('Net zero activities &amp; levers'!$C$14="On",Constants!$H68*'Net zero Activity data'!BH10*Constants!$H86*FracLEACHMM*MMLeachEF*NtoN2O*kgtoGg,"ERROR"))</f>
        <v>9.460290633719115E-2</v>
      </c>
      <c r="AP1206" s="94">
        <f>IF('Net zero activities &amp; levers'!$C$14="Off",Constants!$H68*'Activity data'!BI10*Constants!$H86*FracLEACHMM*MMLeachEF*NtoN2O*kgtoGg,IF('Net zero activities &amp; levers'!$C$14="On",Constants!$H68*'Net zero Activity data'!BI10*Constants!$H86*FracLEACHMM*MMLeachEF*NtoN2O*kgtoGg,"ERROR"))</f>
        <v>9.8027988298296467E-2</v>
      </c>
      <c r="AQ1206" s="94">
        <f>IF('Net zero activities &amp; levers'!$C$14="Off",Constants!$H68*'Activity data'!BJ10*Constants!$H86*FracLEACHMM*MMLeachEF*NtoN2O*kgtoGg,IF('Net zero activities &amp; levers'!$C$14="On",Constants!$H68*'Net zero Activity data'!BJ10*Constants!$H86*FracLEACHMM*MMLeachEF*NtoN2O*kgtoGg,"ERROR"))</f>
        <v>0.10158799529532597</v>
      </c>
      <c r="AR1206" s="94">
        <f>IF('Net zero activities &amp; levers'!$C$14="Off",Constants!$H68*'Activity data'!BK10*Constants!$H86*FracLEACHMM*MMLeachEF*NtoN2O*kgtoGg,IF('Net zero activities &amp; levers'!$C$14="On",Constants!$H68*'Net zero Activity data'!BK10*Constants!$H86*FracLEACHMM*MMLeachEF*NtoN2O*kgtoGg,"ERROR"))</f>
        <v>0.10531404865723754</v>
      </c>
      <c r="AS1206" s="94">
        <f>IF('Net zero activities &amp; levers'!$C$14="Off",Constants!$H68*'Activity data'!BL10*Constants!$H86*FracLEACHMM*MMLeachEF*NtoN2O*kgtoGg,IF('Net zero activities &amp; levers'!$C$14="On",Constants!$H68*'Net zero Activity data'!BL10*Constants!$H86*FracLEACHMM*MMLeachEF*NtoN2O*kgtoGg,"ERROR"))</f>
        <v>0.10935737631598824</v>
      </c>
      <c r="AT1206" s="94">
        <f>IF('Net zero activities &amp; levers'!$C$14="Off",Constants!$H68*'Activity data'!BM10*Constants!$H86*FracLEACHMM*MMLeachEF*NtoN2O*kgtoGg,IF('Net zero activities &amp; levers'!$C$14="On",Constants!$H68*'Net zero Activity data'!BM10*Constants!$H86*FracLEACHMM*MMLeachEF*NtoN2O*kgtoGg,"ERROR"))</f>
        <v>0.1120135619727341</v>
      </c>
      <c r="AU1206" s="94">
        <f>IF('Net zero activities &amp; levers'!$C$14="Off",Constants!$H68*'Activity data'!BN10*Constants!$H86*FracLEACHMM*MMLeachEF*NtoN2O*kgtoGg,IF('Net zero activities &amp; levers'!$C$14="On",Constants!$H68*'Net zero Activity data'!BN10*Constants!$H86*FracLEACHMM*MMLeachEF*NtoN2O*kgtoGg,"ERROR"))</f>
        <v>0.11447745302560278</v>
      </c>
      <c r="AV1206" s="94">
        <f>IF('Net zero activities &amp; levers'!$C$14="Off",Constants!$H68*'Activity data'!BO10*Constants!$H86*FracLEACHMM*MMLeachEF*NtoN2O*kgtoGg,IF('Net zero activities &amp; levers'!$C$14="On",Constants!$H68*'Net zero Activity data'!BO10*Constants!$H86*FracLEACHMM*MMLeachEF*NtoN2O*kgtoGg,"ERROR"))</f>
        <v>0.11700195875525442</v>
      </c>
      <c r="AW1206" s="94">
        <f>IF('Net zero activities &amp; levers'!$C$14="Off",Constants!$H68*'Activity data'!BP10*Constants!$H86*FracLEACHMM*MMLeachEF*NtoN2O*kgtoGg,IF('Net zero activities &amp; levers'!$C$14="On",Constants!$H68*'Net zero Activity data'!BP10*Constants!$H86*FracLEACHMM*MMLeachEF*NtoN2O*kgtoGg,"ERROR"))</f>
        <v>0.11949537224086629</v>
      </c>
      <c r="AY1206" s="79"/>
    </row>
    <row r="1207" spans="1:51" x14ac:dyDescent="0.25">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4.4026193063540792E-3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4.4794530623989371E-3</v>
      </c>
      <c r="T1207" s="94">
        <f>IF('Net zero activities &amp; levers'!$C$14="Off",Constants!$H69*'Activity data'!AM11*Constants!$H87*FracLEACHMM*MMLeachEF*NtoN2O*kgtoGg,IF('Net zero activities &amp; levers'!$C$14="On",Constants!$H69*'Net zero Activity data'!AM11*Constants!$H87*FracLEACHMM*MMLeachEF*NtoN2O*kgtoGg,"ERROR"))</f>
        <v>4.4987209668437998E-3</v>
      </c>
      <c r="U1207" s="94">
        <f>IF('Net zero activities &amp; levers'!$C$14="Off",Constants!$H69*'Activity data'!AN11*Constants!$H87*FracLEACHMM*MMLeachEF*NtoN2O*kgtoGg,IF('Net zero activities &amp; levers'!$C$14="On",Constants!$H69*'Net zero Activity data'!AN11*Constants!$H87*FracLEACHMM*MMLeachEF*NtoN2O*kgtoGg,"ERROR"))</f>
        <v>4.5200449723130963E-3</v>
      </c>
      <c r="V1207" s="94">
        <f>IF('Net zero activities &amp; levers'!$C$14="Off",Constants!$H69*'Activity data'!AO11*Constants!$H87*FracLEACHMM*MMLeachEF*NtoN2O*kgtoGg,IF('Net zero activities &amp; levers'!$C$14="On",Constants!$H69*'Net zero Activity data'!AO11*Constants!$H87*FracLEACHMM*MMLeachEF*NtoN2O*kgtoGg,"ERROR"))</f>
        <v>4.5424196980427588E-3</v>
      </c>
      <c r="W1207" s="94">
        <f>IF('Net zero activities &amp; levers'!$C$14="Off",Constants!$H69*'Activity data'!AP11*Constants!$H87*FracLEACHMM*MMLeachEF*NtoN2O*kgtoGg,IF('Net zero activities &amp; levers'!$C$14="On",Constants!$H69*'Net zero Activity data'!AP11*Constants!$H87*FracLEACHMM*MMLeachEF*NtoN2O*kgtoGg,"ERROR"))</f>
        <v>4.5660581396037205E-3</v>
      </c>
      <c r="X1207" s="94">
        <f>IF('Net zero activities &amp; levers'!$C$14="Off",Constants!$H69*'Activity data'!AQ11*Constants!$H87*FracLEACHMM*MMLeachEF*NtoN2O*kgtoGg,IF('Net zero activities &amp; levers'!$C$14="On",Constants!$H69*'Net zero Activity data'!AQ11*Constants!$H87*FracLEACHMM*MMLeachEF*NtoN2O*kgtoGg,"ERROR"))</f>
        <v>4.5908116687551669E-3</v>
      </c>
      <c r="Y1207" s="94">
        <f>IF('Net zero activities &amp; levers'!$C$14="Off",Constants!$H69*'Activity data'!AR11*Constants!$H87*FracLEACHMM*MMLeachEF*NtoN2O*kgtoGg,IF('Net zero activities &amp; levers'!$C$14="On",Constants!$H69*'Net zero Activity data'!AR11*Constants!$H87*FracLEACHMM*MMLeachEF*NtoN2O*kgtoGg,"ERROR"))</f>
        <v>4.6137438741763979E-3</v>
      </c>
      <c r="Z1207" s="94">
        <f>IF('Net zero activities &amp; levers'!$C$14="Off",Constants!$H69*'Activity data'!AS11*Constants!$H87*FracLEACHMM*MMLeachEF*NtoN2O*kgtoGg,IF('Net zero activities &amp; levers'!$C$14="On",Constants!$H69*'Net zero Activity data'!AS11*Constants!$H87*FracLEACHMM*MMLeachEF*NtoN2O*kgtoGg,"ERROR"))</f>
        <v>4.6348378392125833E-3</v>
      </c>
      <c r="AA1207" s="94">
        <f>IF('Net zero activities &amp; levers'!$C$14="Off",Constants!$H69*'Activity data'!AT11*Constants!$H87*FracLEACHMM*MMLeachEF*NtoN2O*kgtoGg,IF('Net zero activities &amp; levers'!$C$14="On",Constants!$H69*'Net zero Activity data'!AT11*Constants!$H87*FracLEACHMM*MMLeachEF*NtoN2O*kgtoGg,"ERROR"))</f>
        <v>4.6540023317377969E-3</v>
      </c>
      <c r="AB1207" s="94">
        <f>IF('Net zero activities &amp; levers'!$C$14="Off",Constants!$H69*'Activity data'!AU11*Constants!$H87*FracLEACHMM*MMLeachEF*NtoN2O*kgtoGg,IF('Net zero activities &amp; levers'!$C$14="On",Constants!$H69*'Net zero Activity data'!AU11*Constants!$H87*FracLEACHMM*MMLeachEF*NtoN2O*kgtoGg,"ERROR"))</f>
        <v>4.6713507442051822E-3</v>
      </c>
      <c r="AC1207" s="94">
        <f>IF('Net zero activities &amp; levers'!$C$14="Off",Constants!$H69*'Activity data'!AV11*Constants!$H87*FracLEACHMM*MMLeachEF*NtoN2O*kgtoGg,IF('Net zero activities &amp; levers'!$C$14="On",Constants!$H69*'Net zero Activity data'!AV11*Constants!$H87*FracLEACHMM*MMLeachEF*NtoN2O*kgtoGg,"ERROR"))</f>
        <v>4.6864455111026377E-3</v>
      </c>
      <c r="AD1207" s="94">
        <f>IF('Net zero activities &amp; levers'!$C$14="Off",Constants!$H69*'Activity data'!AW11*Constants!$H87*FracLEACHMM*MMLeachEF*NtoN2O*kgtoGg,IF('Net zero activities &amp; levers'!$C$14="On",Constants!$H69*'Net zero Activity data'!AW11*Constants!$H87*FracLEACHMM*MMLeachEF*NtoN2O*kgtoGg,"ERROR"))</f>
        <v>4.7013710987199248E-3</v>
      </c>
      <c r="AE1207" s="94">
        <f>IF('Net zero activities &amp; levers'!$C$14="Off",Constants!$H69*'Activity data'!AX11*Constants!$H87*FracLEACHMM*MMLeachEF*NtoN2O*kgtoGg,IF('Net zero activities &amp; levers'!$C$14="On",Constants!$H69*'Net zero Activity data'!AX11*Constants!$H87*FracLEACHMM*MMLeachEF*NtoN2O*kgtoGg,"ERROR"))</f>
        <v>4.7159612817498633E-3</v>
      </c>
      <c r="AF1207" s="94">
        <f>IF('Net zero activities &amp; levers'!$C$14="Off",Constants!$H69*'Activity data'!AY11*Constants!$H87*FracLEACHMM*MMLeachEF*NtoN2O*kgtoGg,IF('Net zero activities &amp; levers'!$C$14="On",Constants!$H69*'Net zero Activity data'!AY11*Constants!$H87*FracLEACHMM*MMLeachEF*NtoN2O*kgtoGg,"ERROR"))</f>
        <v>4.7303166143113345E-3</v>
      </c>
      <c r="AG1207" s="94">
        <f>IF('Net zero activities &amp; levers'!$C$14="Off",Constants!$H69*'Activity data'!AZ11*Constants!$H87*FracLEACHMM*MMLeachEF*NtoN2O*kgtoGg,IF('Net zero activities &amp; levers'!$C$14="On",Constants!$H69*'Net zero Activity data'!AZ11*Constants!$H87*FracLEACHMM*MMLeachEF*NtoN2O*kgtoGg,"ERROR"))</f>
        <v>4.7443067334937781E-3</v>
      </c>
      <c r="AH1207" s="94">
        <f>IF('Net zero activities &amp; levers'!$C$14="Off",Constants!$H69*'Activity data'!BA11*Constants!$H87*FracLEACHMM*MMLeachEF*NtoN2O*kgtoGg,IF('Net zero activities &amp; levers'!$C$14="On",Constants!$H69*'Net zero Activity data'!BA11*Constants!$H87*FracLEACHMM*MMLeachEF*NtoN2O*kgtoGg,"ERROR"))</f>
        <v>4.7575297211184687E-3</v>
      </c>
      <c r="AI1207" s="94">
        <f>IF('Net zero activities &amp; levers'!$C$14="Off",Constants!$H69*'Activity data'!BB11*Constants!$H87*FracLEACHMM*MMLeachEF*NtoN2O*kgtoGg,IF('Net zero activities &amp; levers'!$C$14="On",Constants!$H69*'Net zero Activity data'!BB11*Constants!$H87*FracLEACHMM*MMLeachEF*NtoN2O*kgtoGg,"ERROR"))</f>
        <v>4.7704530207237717E-3</v>
      </c>
      <c r="AJ1207" s="94">
        <f>IF('Net zero activities &amp; levers'!$C$14="Off",Constants!$H69*'Activity data'!BC11*Constants!$H87*FracLEACHMM*MMLeachEF*NtoN2O*kgtoGg,IF('Net zero activities &amp; levers'!$C$14="On",Constants!$H69*'Net zero Activity data'!BC11*Constants!$H87*FracLEACHMM*MMLeachEF*NtoN2O*kgtoGg,"ERROR"))</f>
        <v>4.7831440491877333E-3</v>
      </c>
      <c r="AK1207" s="94">
        <f>IF('Net zero activities &amp; levers'!$C$14="Off",Constants!$H69*'Activity data'!BD11*Constants!$H87*FracLEACHMM*MMLeachEF*NtoN2O*kgtoGg,IF('Net zero activities &amp; levers'!$C$14="On",Constants!$H69*'Net zero Activity data'!BD11*Constants!$H87*FracLEACHMM*MMLeachEF*NtoN2O*kgtoGg,"ERROR"))</f>
        <v>4.7954681346331551E-3</v>
      </c>
      <c r="AL1207" s="94">
        <f>IF('Net zero activities &amp; levers'!$C$14="Off",Constants!$H69*'Activity data'!BE11*Constants!$H87*FracLEACHMM*MMLeachEF*NtoN2O*kgtoGg,IF('Net zero activities &amp; levers'!$C$14="On",Constants!$H69*'Net zero Activity data'!BE11*Constants!$H87*FracLEACHMM*MMLeachEF*NtoN2O*kgtoGg,"ERROR"))</f>
        <v>4.8075117851365569E-3</v>
      </c>
      <c r="AM1207" s="94">
        <f>IF('Net zero activities &amp; levers'!$C$14="Off",Constants!$H69*'Activity data'!BF11*Constants!$H87*FracLEACHMM*MMLeachEF*NtoN2O*kgtoGg,IF('Net zero activities &amp; levers'!$C$14="On",Constants!$H69*'Net zero Activity data'!BF11*Constants!$H87*FracLEACHMM*MMLeachEF*NtoN2O*kgtoGg,"ERROR"))</f>
        <v>4.8191078920025122E-3</v>
      </c>
      <c r="AN1207" s="94">
        <f>IF('Net zero activities &amp; levers'!$C$14="Off",Constants!$H69*'Activity data'!BG11*Constants!$H87*FracLEACHMM*MMLeachEF*NtoN2O*kgtoGg,IF('Net zero activities &amp; levers'!$C$14="On",Constants!$H69*'Net zero Activity data'!BG11*Constants!$H87*FracLEACHMM*MMLeachEF*NtoN2O*kgtoGg,"ERROR"))</f>
        <v>4.8305041120240881E-3</v>
      </c>
      <c r="AO1207" s="94">
        <f>IF('Net zero activities &amp; levers'!$C$14="Off",Constants!$H69*'Activity data'!BH11*Constants!$H87*FracLEACHMM*MMLeachEF*NtoN2O*kgtoGg,IF('Net zero activities &amp; levers'!$C$14="On",Constants!$H69*'Net zero Activity data'!BH11*Constants!$H87*FracLEACHMM*MMLeachEF*NtoN2O*kgtoGg,"ERROR"))</f>
        <v>4.8415171590785793E-3</v>
      </c>
      <c r="AP1207" s="94">
        <f>IF('Net zero activities &amp; levers'!$C$14="Off",Constants!$H69*'Activity data'!BI11*Constants!$H87*FracLEACHMM*MMLeachEF*NtoN2O*kgtoGg,IF('Net zero activities &amp; levers'!$C$14="On",Constants!$H69*'Net zero Activity data'!BI11*Constants!$H87*FracLEACHMM*MMLeachEF*NtoN2O*kgtoGg,"ERROR"))</f>
        <v>4.8521457889147152E-3</v>
      </c>
      <c r="AQ1207" s="94">
        <f>IF('Net zero activities &amp; levers'!$C$14="Off",Constants!$H69*'Activity data'!BJ11*Constants!$H87*FracLEACHMM*MMLeachEF*NtoN2O*kgtoGg,IF('Net zero activities &amp; levers'!$C$14="On",Constants!$H69*'Net zero Activity data'!BJ11*Constants!$H87*FracLEACHMM*MMLeachEF*NtoN2O*kgtoGg,"ERROR"))</f>
        <v>4.8623756093351981E-3</v>
      </c>
      <c r="AR1207" s="94">
        <f>IF('Net zero activities &amp; levers'!$C$14="Off",Constants!$H69*'Activity data'!BK11*Constants!$H87*FracLEACHMM*MMLeachEF*NtoN2O*kgtoGg,IF('Net zero activities &amp; levers'!$C$14="On",Constants!$H69*'Net zero Activity data'!BK11*Constants!$H87*FracLEACHMM*MMLeachEF*NtoN2O*kgtoGg,"ERROR"))</f>
        <v>4.8721994435007507E-3</v>
      </c>
      <c r="AS1207" s="94">
        <f>IF('Net zero activities &amp; levers'!$C$14="Off",Constants!$H69*'Activity data'!BL11*Constants!$H87*FracLEACHMM*MMLeachEF*NtoN2O*kgtoGg,IF('Net zero activities &amp; levers'!$C$14="On",Constants!$H69*'Net zero Activity data'!BL11*Constants!$H87*FracLEACHMM*MMLeachEF*NtoN2O*kgtoGg,"ERROR"))</f>
        <v>4.8817355952407689E-3</v>
      </c>
      <c r="AT1207" s="94">
        <f>IF('Net zero activities &amp; levers'!$C$14="Off",Constants!$H69*'Activity data'!BM11*Constants!$H87*FracLEACHMM*MMLeachEF*NtoN2O*kgtoGg,IF('Net zero activities &amp; levers'!$C$14="On",Constants!$H69*'Net zero Activity data'!BM11*Constants!$H87*FracLEACHMM*MMLeachEF*NtoN2O*kgtoGg,"ERROR"))</f>
        <v>4.8902010366186415E-3</v>
      </c>
      <c r="AU1207" s="94">
        <f>IF('Net zero activities &amp; levers'!$C$14="Off",Constants!$H69*'Activity data'!BN11*Constants!$H87*FracLEACHMM*MMLeachEF*NtoN2O*kgtoGg,IF('Net zero activities &amp; levers'!$C$14="On",Constants!$H69*'Net zero Activity data'!BN11*Constants!$H87*FracLEACHMM*MMLeachEF*NtoN2O*kgtoGg,"ERROR"))</f>
        <v>4.898122997985345E-3</v>
      </c>
      <c r="AV1207" s="94">
        <f>IF('Net zero activities &amp; levers'!$C$14="Off",Constants!$H69*'Activity data'!BO11*Constants!$H87*FracLEACHMM*MMLeachEF*NtoN2O*kgtoGg,IF('Net zero activities &amp; levers'!$C$14="On",Constants!$H69*'Net zero Activity data'!BO11*Constants!$H87*FracLEACHMM*MMLeachEF*NtoN2O*kgtoGg,"ERROR"))</f>
        <v>4.9055988543673301E-3</v>
      </c>
      <c r="AW1207" s="94">
        <f>IF('Net zero activities &amp; levers'!$C$14="Off",Constants!$H69*'Activity data'!BP11*Constants!$H87*FracLEACHMM*MMLeachEF*NtoN2O*kgtoGg,IF('Net zero activities &amp; levers'!$C$14="On",Constants!$H69*'Net zero Activity data'!BP11*Constants!$H87*FracLEACHMM*MMLeachEF*NtoN2O*kgtoGg,"ERROR"))</f>
        <v>4.9125725740914346E-3</v>
      </c>
      <c r="AY1207" s="79"/>
    </row>
    <row r="1208" spans="1:51" x14ac:dyDescent="0.25">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3.6554846257269868E-3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3.7260987500038843E-3</v>
      </c>
      <c r="T1208" s="94">
        <f>IF('Net zero activities &amp; levers'!$C$14="Off",Constants!$H70*'Activity data'!AM12*Constants!$H88*FracLEACHMM*MMLeachEF*NtoN2O*kgtoGg,IF('Net zero activities &amp; levers'!$C$14="On",Constants!$H70*'Net zero Activity data'!AM12*Constants!$H88*FracLEACHMM*MMLeachEF*NtoN2O*kgtoGg,"ERROR"))</f>
        <v>3.7421261787250032E-3</v>
      </c>
      <c r="U1208" s="94">
        <f>IF('Net zero activities &amp; levers'!$C$14="Off",Constants!$H70*'Activity data'!AN12*Constants!$H88*FracLEACHMM*MMLeachEF*NtoN2O*kgtoGg,IF('Net zero activities &amp; levers'!$C$14="On",Constants!$H70*'Net zero Activity data'!AN12*Constants!$H88*FracLEACHMM*MMLeachEF*NtoN2O*kgtoGg,"ERROR"))</f>
        <v>3.7598639134478391E-3</v>
      </c>
      <c r="V1208" s="94">
        <f>IF('Net zero activities &amp; levers'!$C$14="Off",Constants!$H70*'Activity data'!AO12*Constants!$H88*FracLEACHMM*MMLeachEF*NtoN2O*kgtoGg,IF('Net zero activities &amp; levers'!$C$14="On",Constants!$H70*'Net zero Activity data'!AO12*Constants!$H88*FracLEACHMM*MMLeachEF*NtoN2O*kgtoGg,"ERROR"))</f>
        <v>3.7784756583219593E-3</v>
      </c>
      <c r="W1208" s="94">
        <f>IF('Net zero activities &amp; levers'!$C$14="Off",Constants!$H70*'Activity data'!AP12*Constants!$H88*FracLEACHMM*MMLeachEF*NtoN2O*kgtoGg,IF('Net zero activities &amp; levers'!$C$14="On",Constants!$H70*'Net zero Activity data'!AP12*Constants!$H88*FracLEACHMM*MMLeachEF*NtoN2O*kgtoGg,"ERROR"))</f>
        <v>3.7981385873281119E-3</v>
      </c>
      <c r="X1208" s="94">
        <f>IF('Net zero activities &amp; levers'!$C$14="Off",Constants!$H70*'Activity data'!AQ12*Constants!$H88*FracLEACHMM*MMLeachEF*NtoN2O*kgtoGg,IF('Net zero activities &amp; levers'!$C$14="On",Constants!$H70*'Net zero Activity data'!AQ12*Constants!$H88*FracLEACHMM*MMLeachEF*NtoN2O*kgtoGg,"ERROR"))</f>
        <v>3.8187290685195792E-3</v>
      </c>
      <c r="Y1208" s="94">
        <f>IF('Net zero activities &amp; levers'!$C$14="Off",Constants!$H70*'Activity data'!AR12*Constants!$H88*FracLEACHMM*MMLeachEF*NtoN2O*kgtoGg,IF('Net zero activities &amp; levers'!$C$14="On",Constants!$H70*'Net zero Activity data'!AR12*Constants!$H88*FracLEACHMM*MMLeachEF*NtoN2O*kgtoGg,"ERROR"))</f>
        <v>3.8378045361636402E-3</v>
      </c>
      <c r="Z1208" s="94">
        <f>IF('Net zero activities &amp; levers'!$C$14="Off",Constants!$H70*'Activity data'!AS12*Constants!$H88*FracLEACHMM*MMLeachEF*NtoN2O*kgtoGg,IF('Net zero activities &amp; levers'!$C$14="On",Constants!$H70*'Net zero Activity data'!AS12*Constants!$H88*FracLEACHMM*MMLeachEF*NtoN2O*kgtoGg,"ERROR"))</f>
        <v>3.8553509186480825E-3</v>
      </c>
      <c r="AA1208" s="94">
        <f>IF('Net zero activities &amp; levers'!$C$14="Off",Constants!$H70*'Activity data'!AT12*Constants!$H88*FracLEACHMM*MMLeachEF*NtoN2O*kgtoGg,IF('Net zero activities &amp; levers'!$C$14="On",Constants!$H70*'Net zero Activity data'!AT12*Constants!$H88*FracLEACHMM*MMLeachEF*NtoN2O*kgtoGg,"ERROR"))</f>
        <v>3.8712923272638065E-3</v>
      </c>
      <c r="AB1208" s="94">
        <f>IF('Net zero activities &amp; levers'!$C$14="Off",Constants!$H70*'Activity data'!AU12*Constants!$H88*FracLEACHMM*MMLeachEF*NtoN2O*kgtoGg,IF('Net zero activities &amp; levers'!$C$14="On",Constants!$H70*'Net zero Activity data'!AU12*Constants!$H88*FracLEACHMM*MMLeachEF*NtoN2O*kgtoGg,"ERROR"))</f>
        <v>3.8857230841238097E-3</v>
      </c>
      <c r="AC1208" s="94">
        <f>IF('Net zero activities &amp; levers'!$C$14="Off",Constants!$H70*'Activity data'!AV12*Constants!$H88*FracLEACHMM*MMLeachEF*NtoN2O*kgtoGg,IF('Net zero activities &amp; levers'!$C$14="On",Constants!$H70*'Net zero Activity data'!AV12*Constants!$H88*FracLEACHMM*MMLeachEF*NtoN2O*kgtoGg,"ERROR"))</f>
        <v>3.8982792134736933E-3</v>
      </c>
      <c r="AD1208" s="94">
        <f>IF('Net zero activities &amp; levers'!$C$14="Off",Constants!$H70*'Activity data'!AW12*Constants!$H88*FracLEACHMM*MMLeachEF*NtoN2O*kgtoGg,IF('Net zero activities &amp; levers'!$C$14="On",Constants!$H70*'Net zero Activity data'!AW12*Constants!$H88*FracLEACHMM*MMLeachEF*NtoN2O*kgtoGg,"ERROR"))</f>
        <v>3.9106946161108309E-3</v>
      </c>
      <c r="AE1208" s="94">
        <f>IF('Net zero activities &amp; levers'!$C$14="Off",Constants!$H70*'Activity data'!AX12*Constants!$H88*FracLEACHMM*MMLeachEF*NtoN2O*kgtoGg,IF('Net zero activities &amp; levers'!$C$14="On",Constants!$H70*'Net zero Activity data'!AX12*Constants!$H88*FracLEACHMM*MMLeachEF*NtoN2O*kgtoGg,"ERROR"))</f>
        <v>3.9228310224963623E-3</v>
      </c>
      <c r="AF1208" s="94">
        <f>IF('Net zero activities &amp; levers'!$C$14="Off",Constants!$H70*'Activity data'!AY12*Constants!$H88*FracLEACHMM*MMLeachEF*NtoN2O*kgtoGg,IF('Net zero activities &amp; levers'!$C$14="On",Constants!$H70*'Net zero Activity data'!AY12*Constants!$H88*FracLEACHMM*MMLeachEF*NtoN2O*kgtoGg,"ERROR"))</f>
        <v>3.9347720755597776E-3</v>
      </c>
      <c r="AG1208" s="94">
        <f>IF('Net zero activities &amp; levers'!$C$14="Off",Constants!$H70*'Activity data'!AZ12*Constants!$H88*FracLEACHMM*MMLeachEF*NtoN2O*kgtoGg,IF('Net zero activities &amp; levers'!$C$14="On",Constants!$H70*'Net zero Activity data'!AZ12*Constants!$H88*FracLEACHMM*MMLeachEF*NtoN2O*kgtoGg,"ERROR"))</f>
        <v>3.9464093368218019E-3</v>
      </c>
      <c r="AH1208" s="94">
        <f>IF('Net zero activities &amp; levers'!$C$14="Off",Constants!$H70*'Activity data'!BA12*Constants!$H88*FracLEACHMM*MMLeachEF*NtoN2O*kgtoGg,IF('Net zero activities &amp; levers'!$C$14="On",Constants!$H70*'Net zero Activity data'!BA12*Constants!$H88*FracLEACHMM*MMLeachEF*NtoN2O*kgtoGg,"ERROR"))</f>
        <v>3.957408482693707E-3</v>
      </c>
      <c r="AI1208" s="94">
        <f>IF('Net zero activities &amp; levers'!$C$14="Off",Constants!$H70*'Activity data'!BB12*Constants!$H88*FracLEACHMM*MMLeachEF*NtoN2O*kgtoGg,IF('Net zero activities &amp; levers'!$C$14="On",Constants!$H70*'Net zero Activity data'!BB12*Constants!$H88*FracLEACHMM*MMLeachEF*NtoN2O*kgtoGg,"ERROR"))</f>
        <v>3.9681583420703905E-3</v>
      </c>
      <c r="AJ1208" s="94">
        <f>IF('Net zero activities &amp; levers'!$C$14="Off",Constants!$H70*'Activity data'!BC12*Constants!$H88*FracLEACHMM*MMLeachEF*NtoN2O*kgtoGg,IF('Net zero activities &amp; levers'!$C$14="On",Constants!$H70*'Net zero Activity data'!BC12*Constants!$H88*FracLEACHMM*MMLeachEF*NtoN2O*kgtoGg,"ERROR"))</f>
        <v>3.97871499366091E-3</v>
      </c>
      <c r="AK1208" s="94">
        <f>IF('Net zero activities &amp; levers'!$C$14="Off",Constants!$H70*'Activity data'!BD12*Constants!$H88*FracLEACHMM*MMLeachEF*NtoN2O*kgtoGg,IF('Net zero activities &amp; levers'!$C$14="On",Constants!$H70*'Net zero Activity data'!BD12*Constants!$H88*FracLEACHMM*MMLeachEF*NtoN2O*kgtoGg,"ERROR"))</f>
        <v>3.9889664147012577E-3</v>
      </c>
      <c r="AL1208" s="94">
        <f>IF('Net zero activities &amp; levers'!$C$14="Off",Constants!$H70*'Activity data'!BE12*Constants!$H88*FracLEACHMM*MMLeachEF*NtoN2O*kgtoGg,IF('Net zero activities &amp; levers'!$C$14="On",Constants!$H70*'Net zero Activity data'!BE12*Constants!$H88*FracLEACHMM*MMLeachEF*NtoN2O*kgtoGg,"ERROR"))</f>
        <v>3.9989845643416452E-3</v>
      </c>
      <c r="AM1208" s="94">
        <f>IF('Net zero activities &amp; levers'!$C$14="Off",Constants!$H70*'Activity data'!BF12*Constants!$H88*FracLEACHMM*MMLeachEF*NtoN2O*kgtoGg,IF('Net zero activities &amp; levers'!$C$14="On",Constants!$H70*'Net zero Activity data'!BF12*Constants!$H88*FracLEACHMM*MMLeachEF*NtoN2O*kgtoGg,"ERROR"))</f>
        <v>4.0086304382231782E-3</v>
      </c>
      <c r="AN1208" s="94">
        <f>IF('Net zero activities &amp; levers'!$C$14="Off",Constants!$H70*'Activity data'!BG12*Constants!$H88*FracLEACHMM*MMLeachEF*NtoN2O*kgtoGg,IF('Net zero activities &amp; levers'!$C$14="On",Constants!$H70*'Net zero Activity data'!BG12*Constants!$H88*FracLEACHMM*MMLeachEF*NtoN2O*kgtoGg,"ERROR"))</f>
        <v>4.0181100422251956E-3</v>
      </c>
      <c r="AO1208" s="94">
        <f>IF('Net zero activities &amp; levers'!$C$14="Off",Constants!$H70*'Activity data'!BH12*Constants!$H88*FracLEACHMM*MMLeachEF*NtoN2O*kgtoGg,IF('Net zero activities &amp; levers'!$C$14="On",Constants!$H70*'Net zero Activity data'!BH12*Constants!$H88*FracLEACHMM*MMLeachEF*NtoN2O*kgtoGg,"ERROR"))</f>
        <v>4.0272709152808662E-3</v>
      </c>
      <c r="AP1208" s="94">
        <f>IF('Net zero activities &amp; levers'!$C$14="Off",Constants!$H70*'Activity data'!BI12*Constants!$H88*FracLEACHMM*MMLeachEF*NtoN2O*kgtoGg,IF('Net zero activities &amp; levers'!$C$14="On",Constants!$H70*'Net zero Activity data'!BI12*Constants!$H88*FracLEACHMM*MMLeachEF*NtoN2O*kgtoGg,"ERROR"))</f>
        <v>4.0361120223970717E-3</v>
      </c>
      <c r="AQ1208" s="94">
        <f>IF('Net zero activities &amp; levers'!$C$14="Off",Constants!$H70*'Activity data'!BJ12*Constants!$H88*FracLEACHMM*MMLeachEF*NtoN2O*kgtoGg,IF('Net zero activities &amp; levers'!$C$14="On",Constants!$H70*'Net zero Activity data'!BJ12*Constants!$H88*FracLEACHMM*MMLeachEF*NtoN2O*kgtoGg,"ERROR"))</f>
        <v>4.044621391855921E-3</v>
      </c>
      <c r="AR1208" s="94">
        <f>IF('Net zero activities &amp; levers'!$C$14="Off",Constants!$H70*'Activity data'!BK12*Constants!$H88*FracLEACHMM*MMLeachEF*NtoN2O*kgtoGg,IF('Net zero activities &amp; levers'!$C$14="On",Constants!$H70*'Net zero Activity data'!BK12*Constants!$H88*FracLEACHMM*MMLeachEF*NtoN2O*kgtoGg,"ERROR"))</f>
        <v>4.0527930538188017E-3</v>
      </c>
      <c r="AS1208" s="94">
        <f>IF('Net zero activities &amp; levers'!$C$14="Off",Constants!$H70*'Activity data'!BL12*Constants!$H88*FracLEACHMM*MMLeachEF*NtoN2O*kgtoGg,IF('Net zero activities &amp; levers'!$C$14="On",Constants!$H70*'Net zero Activity data'!BL12*Constants!$H88*FracLEACHMM*MMLeachEF*NtoN2O*kgtoGg,"ERROR"))</f>
        <v>4.0607254157798154E-3</v>
      </c>
      <c r="AT1208" s="94">
        <f>IF('Net zero activities &amp; levers'!$C$14="Off",Constants!$H70*'Activity data'!BM12*Constants!$H88*FracLEACHMM*MMLeachEF*NtoN2O*kgtoGg,IF('Net zero activities &amp; levers'!$C$14="On",Constants!$H70*'Net zero Activity data'!BM12*Constants!$H88*FracLEACHMM*MMLeachEF*NtoN2O*kgtoGg,"ERROR"))</f>
        <v>4.0677671394226192E-3</v>
      </c>
      <c r="AU1208" s="94">
        <f>IF('Net zero activities &amp; levers'!$C$14="Off",Constants!$H70*'Activity data'!BN12*Constants!$H88*FracLEACHMM*MMLeachEF*NtoN2O*kgtoGg,IF('Net zero activities &amp; levers'!$C$14="On",Constants!$H70*'Net zero Activity data'!BN12*Constants!$H88*FracLEACHMM*MMLeachEF*NtoN2O*kgtoGg,"ERROR"))</f>
        <v>4.0743567855099586E-3</v>
      </c>
      <c r="AV1208" s="94">
        <f>IF('Net zero activities &amp; levers'!$C$14="Off",Constants!$H70*'Activity data'!BO12*Constants!$H88*FracLEACHMM*MMLeachEF*NtoN2O*kgtoGg,IF('Net zero activities &amp; levers'!$C$14="On",Constants!$H70*'Net zero Activity data'!BO12*Constants!$H88*FracLEACHMM*MMLeachEF*NtoN2O*kgtoGg,"ERROR"))</f>
        <v>4.0805753525385872E-3</v>
      </c>
      <c r="AW1208" s="94">
        <f>IF('Net zero activities &amp; levers'!$C$14="Off",Constants!$H70*'Activity data'!BP12*Constants!$H88*FracLEACHMM*MMLeachEF*NtoN2O*kgtoGg,IF('Net zero activities &amp; levers'!$C$14="On",Constants!$H70*'Net zero Activity data'!BP12*Constants!$H88*FracLEACHMM*MMLeachEF*NtoN2O*kgtoGg,"ERROR"))</f>
        <v>4.0863762322408403E-3</v>
      </c>
      <c r="AY1208" s="79"/>
    </row>
    <row r="1209" spans="1:51" x14ac:dyDescent="0.25">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5.6474452001515989E-4</v>
      </c>
      <c r="T1209" s="94">
        <f>IF('Net zero activities &amp; levers'!$C$14="Off",Constants!$H71*'Activity data'!AM13*Constants!$H89*FracLEACHMM*MMLeachEF*NtoN2O*kgtoGg,IF('Net zero activities &amp; levers'!$C$14="On",Constants!$H71*'Net zero Activity data'!AM13*Constants!$H89*FracLEACHMM*MMLeachEF*NtoN2O*kgtoGg,"ERROR"))</f>
        <v>5.6876717346118224E-4</v>
      </c>
      <c r="U1209" s="94">
        <f>IF('Net zero activities &amp; levers'!$C$14="Off",Constants!$H71*'Activity data'!AN13*Constants!$H89*FracLEACHMM*MMLeachEF*NtoN2O*kgtoGg,IF('Net zero activities &amp; levers'!$C$14="On",Constants!$H71*'Net zero Activity data'!AN13*Constants!$H89*FracLEACHMM*MMLeachEF*NtoN2O*kgtoGg,"ERROR"))</f>
        <v>5.7312317409291492E-4</v>
      </c>
      <c r="V1209" s="94">
        <f>IF('Net zero activities &amp; levers'!$C$14="Off",Constants!$H71*'Activity data'!AO13*Constants!$H89*FracLEACHMM*MMLeachEF*NtoN2O*kgtoGg,IF('Net zero activities &amp; levers'!$C$14="On",Constants!$H71*'Net zero Activity data'!AO13*Constants!$H89*FracLEACHMM*MMLeachEF*NtoN2O*kgtoGg,"ERROR"))</f>
        <v>5.7762291395904166E-4</v>
      </c>
      <c r="W1209" s="94">
        <f>IF('Net zero activities &amp; levers'!$C$14="Off",Constants!$H71*'Activity data'!AP13*Constants!$H89*FracLEACHMM*MMLeachEF*NtoN2O*kgtoGg,IF('Net zero activities &amp; levers'!$C$14="On",Constants!$H71*'Net zero Activity data'!AP13*Constants!$H89*FracLEACHMM*MMLeachEF*NtoN2O*kgtoGg,"ERROR"))</f>
        <v>5.8230940252943419E-4</v>
      </c>
      <c r="X1209" s="94">
        <f>IF('Net zero activities &amp; levers'!$C$14="Off",Constants!$H71*'Activity data'!AQ13*Constants!$H89*FracLEACHMM*MMLeachEF*NtoN2O*kgtoGg,IF('Net zero activities &amp; levers'!$C$14="On",Constants!$H71*'Net zero Activity data'!AQ13*Constants!$H89*FracLEACHMM*MMLeachEF*NtoN2O*kgtoGg,"ERROR"))</f>
        <v>5.8715644452601856E-4</v>
      </c>
      <c r="Y1209" s="94">
        <f>IF('Net zero activities &amp; levers'!$C$14="Off",Constants!$H71*'Activity data'!AR13*Constants!$H89*FracLEACHMM*MMLeachEF*NtoN2O*kgtoGg,IF('Net zero activities &amp; levers'!$C$14="On",Constants!$H71*'Net zero Activity data'!AR13*Constants!$H89*FracLEACHMM*MMLeachEF*NtoN2O*kgtoGg,"ERROR"))</f>
        <v>5.9161135009556422E-4</v>
      </c>
      <c r="Z1209" s="94">
        <f>IF('Net zero activities &amp; levers'!$C$14="Off",Constants!$H71*'Activity data'!AS13*Constants!$H89*FracLEACHMM*MMLeachEF*NtoN2O*kgtoGg,IF('Net zero activities &amp; levers'!$C$14="On",Constants!$H71*'Net zero Activity data'!AS13*Constants!$H89*FracLEACHMM*MMLeachEF*NtoN2O*kgtoGg,"ERROR"))</f>
        <v>5.9567621733498178E-4</v>
      </c>
      <c r="AA1209" s="94">
        <f>IF('Net zero activities &amp; levers'!$C$14="Off",Constants!$H71*'Activity data'!AT13*Constants!$H89*FracLEACHMM*MMLeachEF*NtoN2O*kgtoGg,IF('Net zero activities &amp; levers'!$C$14="On",Constants!$H71*'Net zero Activity data'!AT13*Constants!$H89*FracLEACHMM*MMLeachEF*NtoN2O*kgtoGg,"ERROR"))</f>
        <v>5.9933879706922013E-4</v>
      </c>
      <c r="AB1209" s="94">
        <f>IF('Net zero activities &amp; levers'!$C$14="Off",Constants!$H71*'Activity data'!AU13*Constants!$H89*FracLEACHMM*MMLeachEF*NtoN2O*kgtoGg,IF('Net zero activities &amp; levers'!$C$14="On",Constants!$H71*'Net zero Activity data'!AU13*Constants!$H89*FracLEACHMM*MMLeachEF*NtoN2O*kgtoGg,"ERROR"))</f>
        <v>6.0262501865546397E-4</v>
      </c>
      <c r="AC1209" s="94">
        <f>IF('Net zero activities &amp; levers'!$C$14="Off",Constants!$H71*'Activity data'!AV13*Constants!$H89*FracLEACHMM*MMLeachEF*NtoN2O*kgtoGg,IF('Net zero activities &amp; levers'!$C$14="On",Constants!$H71*'Net zero Activity data'!AV13*Constants!$H89*FracLEACHMM*MMLeachEF*NtoN2O*kgtoGg,"ERROR"))</f>
        <v>6.0545717219793874E-4</v>
      </c>
      <c r="AD1209" s="94">
        <f>IF('Net zero activities &amp; levers'!$C$14="Off",Constants!$H71*'Activity data'!AW13*Constants!$H89*FracLEACHMM*MMLeachEF*NtoN2O*kgtoGg,IF('Net zero activities &amp; levers'!$C$14="On",Constants!$H71*'Net zero Activity data'!AW13*Constants!$H89*FracLEACHMM*MMLeachEF*NtoN2O*kgtoGg,"ERROR"))</f>
        <v>6.082290967851803E-4</v>
      </c>
      <c r="AE1209" s="94">
        <f>IF('Net zero activities &amp; levers'!$C$14="Off",Constants!$H71*'Activity data'!AX13*Constants!$H89*FracLEACHMM*MMLeachEF*NtoN2O*kgtoGg,IF('Net zero activities &amp; levers'!$C$14="On",Constants!$H71*'Net zero Activity data'!AX13*Constants!$H89*FracLEACHMM*MMLeachEF*NtoN2O*kgtoGg,"ERROR"))</f>
        <v>6.1091159037015435E-4</v>
      </c>
      <c r="AF1209" s="94">
        <f>IF('Net zero activities &amp; levers'!$C$14="Off",Constants!$H71*'Activity data'!AY13*Constants!$H89*FracLEACHMM*MMLeachEF*NtoN2O*kgtoGg,IF('Net zero activities &amp; levers'!$C$14="On",Constants!$H71*'Net zero Activity data'!AY13*Constants!$H89*FracLEACHMM*MMLeachEF*NtoN2O*kgtoGg,"ERROR"))</f>
        <v>6.1352518769534805E-4</v>
      </c>
      <c r="AG1209" s="94">
        <f>IF('Net zero activities &amp; levers'!$C$14="Off",Constants!$H71*'Activity data'!AZ13*Constants!$H89*FracLEACHMM*MMLeachEF*NtoN2O*kgtoGg,IF('Net zero activities &amp; levers'!$C$14="On",Constants!$H71*'Net zero Activity data'!AZ13*Constants!$H89*FracLEACHMM*MMLeachEF*NtoN2O*kgtoGg,"ERROR"))</f>
        <v>6.1604725785710502E-4</v>
      </c>
      <c r="AH1209" s="94">
        <f>IF('Net zero activities &amp; levers'!$C$14="Off",Constants!$H71*'Activity data'!BA13*Constants!$H89*FracLEACHMM*MMLeachEF*NtoN2O*kgtoGg,IF('Net zero activities &amp; levers'!$C$14="On",Constants!$H71*'Net zero Activity data'!BA13*Constants!$H89*FracLEACHMM*MMLeachEF*NtoN2O*kgtoGg,"ERROR"))</f>
        <v>6.1840490856558304E-4</v>
      </c>
      <c r="AI1209" s="94">
        <f>IF('Net zero activities &amp; levers'!$C$14="Off",Constants!$H71*'Activity data'!BB13*Constants!$H89*FracLEACHMM*MMLeachEF*NtoN2O*kgtoGg,IF('Net zero activities &amp; levers'!$C$14="On",Constants!$H71*'Net zero Activity data'!BB13*Constants!$H89*FracLEACHMM*MMLeachEF*NtoN2O*kgtoGg,"ERROR"))</f>
        <v>6.2068651944931295E-4</v>
      </c>
      <c r="AJ1209" s="94">
        <f>IF('Net zero activities &amp; levers'!$C$14="Off",Constants!$H71*'Activity data'!BC13*Constants!$H89*FracLEACHMM*MMLeachEF*NtoN2O*kgtoGg,IF('Net zero activities &amp; levers'!$C$14="On",Constants!$H71*'Net zero Activity data'!BC13*Constants!$H89*FracLEACHMM*MMLeachEF*NtoN2O*kgtoGg,"ERROR"))</f>
        <v>6.2290584738368534E-4</v>
      </c>
      <c r="AK1209" s="94">
        <f>IF('Net zero activities &amp; levers'!$C$14="Off",Constants!$H71*'Activity data'!BD13*Constants!$H89*FracLEACHMM*MMLeachEF*NtoN2O*kgtoGg,IF('Net zero activities &amp; levers'!$C$14="On",Constants!$H71*'Net zero Activity data'!BD13*Constants!$H89*FracLEACHMM*MMLeachEF*NtoN2O*kgtoGg,"ERROR"))</f>
        <v>6.2503922511390189E-4</v>
      </c>
      <c r="AL1209" s="94">
        <f>IF('Net zero activities &amp; levers'!$C$14="Off",Constants!$H71*'Activity data'!BE13*Constants!$H89*FracLEACHMM*MMLeachEF*NtoN2O*kgtoGg,IF('Net zero activities &amp; levers'!$C$14="On",Constants!$H71*'Net zero Activity data'!BE13*Constants!$H89*FracLEACHMM*MMLeachEF*NtoN2O*kgtoGg,"ERROR"))</f>
        <v>6.2710377712464377E-4</v>
      </c>
      <c r="AM1209" s="94">
        <f>IF('Net zero activities &amp; levers'!$C$14="Off",Constants!$H71*'Activity data'!BF13*Constants!$H89*FracLEACHMM*MMLeachEF*NtoN2O*kgtoGg,IF('Net zero activities &amp; levers'!$C$14="On",Constants!$H71*'Net zero Activity data'!BF13*Constants!$H89*FracLEACHMM*MMLeachEF*NtoN2O*kgtoGg,"ERROR"))</f>
        <v>6.2906986736903142E-4</v>
      </c>
      <c r="AN1209" s="94">
        <f>IF('Net zero activities &amp; levers'!$C$14="Off",Constants!$H71*'Activity data'!BG13*Constants!$H89*FracLEACHMM*MMLeachEF*NtoN2O*kgtoGg,IF('Net zero activities &amp; levers'!$C$14="On",Constants!$H71*'Net zero Activity data'!BG13*Constants!$H89*FracLEACHMM*MMLeachEF*NtoN2O*kgtoGg,"ERROR"))</f>
        <v>6.3098404162491132E-4</v>
      </c>
      <c r="AO1209" s="94">
        <f>IF('Net zero activities &amp; levers'!$C$14="Off",Constants!$H71*'Activity data'!BH13*Constants!$H89*FracLEACHMM*MMLeachEF*NtoN2O*kgtoGg,IF('Net zero activities &amp; levers'!$C$14="On",Constants!$H71*'Net zero Activity data'!BH13*Constants!$H89*FracLEACHMM*MMLeachEF*NtoN2O*kgtoGg,"ERROR"))</f>
        <v>6.3281360763776863E-4</v>
      </c>
      <c r="AP1209" s="94">
        <f>IF('Net zero activities &amp; levers'!$C$14="Off",Constants!$H71*'Activity data'!BI13*Constants!$H89*FracLEACHMM*MMLeachEF*NtoN2O*kgtoGg,IF('Net zero activities &amp; levers'!$C$14="On",Constants!$H71*'Net zero Activity data'!BI13*Constants!$H89*FracLEACHMM*MMLeachEF*NtoN2O*kgtoGg,"ERROR"))</f>
        <v>6.3455930674650649E-4</v>
      </c>
      <c r="AQ1209" s="94">
        <f>IF('Net zero activities &amp; levers'!$C$14="Off",Constants!$H71*'Activity data'!BJ13*Constants!$H89*FracLEACHMM*MMLeachEF*NtoN2O*kgtoGg,IF('Net zero activities &amp; levers'!$C$14="On",Constants!$H71*'Net zero Activity data'!BJ13*Constants!$H89*FracLEACHMM*MMLeachEF*NtoN2O*kgtoGg,"ERROR"))</f>
        <v>6.3621943215191044E-4</v>
      </c>
      <c r="AR1209" s="94">
        <f>IF('Net zero activities &amp; levers'!$C$14="Off",Constants!$H71*'Activity data'!BK13*Constants!$H89*FracLEACHMM*MMLeachEF*NtoN2O*kgtoGg,IF('Net zero activities &amp; levers'!$C$14="On",Constants!$H71*'Net zero Activity data'!BK13*Constants!$H89*FracLEACHMM*MMLeachEF*NtoN2O*kgtoGg,"ERROR"))</f>
        <v>6.3779356056612184E-4</v>
      </c>
      <c r="AS1209" s="94">
        <f>IF('Net zero activities &amp; levers'!$C$14="Off",Constants!$H71*'Activity data'!BL13*Constants!$H89*FracLEACHMM*MMLeachEF*NtoN2O*kgtoGg,IF('Net zero activities &amp; levers'!$C$14="On",Constants!$H71*'Net zero Activity data'!BL13*Constants!$H89*FracLEACHMM*MMLeachEF*NtoN2O*kgtoGg,"ERROR"))</f>
        <v>6.3930404027530614E-4</v>
      </c>
      <c r="AT1209" s="94">
        <f>IF('Net zero activities &amp; levers'!$C$14="Off",Constants!$H71*'Activity data'!BM13*Constants!$H89*FracLEACHMM*MMLeachEF*NtoN2O*kgtoGg,IF('Net zero activities &amp; levers'!$C$14="On",Constants!$H71*'Net zero Activity data'!BM13*Constants!$H89*FracLEACHMM*MMLeachEF*NtoN2O*kgtoGg,"ERROR"))</f>
        <v>6.4060948140966755E-4</v>
      </c>
      <c r="AU1209" s="94">
        <f>IF('Net zero activities &amp; levers'!$C$14="Off",Constants!$H71*'Activity data'!BN13*Constants!$H89*FracLEACHMM*MMLeachEF*NtoN2O*kgtoGg,IF('Net zero activities &amp; levers'!$C$14="On",Constants!$H71*'Net zero Activity data'!BN13*Constants!$H89*FracLEACHMM*MMLeachEF*NtoN2O*kgtoGg,"ERROR"))</f>
        <v>6.4180675404531867E-4</v>
      </c>
      <c r="AV1209" s="94">
        <f>IF('Net zero activities &amp; levers'!$C$14="Off",Constants!$H71*'Activity data'!BO13*Constants!$H89*FracLEACHMM*MMLeachEF*NtoN2O*kgtoGg,IF('Net zero activities &amp; levers'!$C$14="On",Constants!$H71*'Net zero Activity data'!BO13*Constants!$H89*FracLEACHMM*MMLeachEF*NtoN2O*kgtoGg,"ERROR"))</f>
        <v>6.4291431629533049E-4</v>
      </c>
      <c r="AW1209" s="94">
        <f>IF('Net zero activities &amp; levers'!$C$14="Off",Constants!$H71*'Activity data'!BP13*Constants!$H89*FracLEACHMM*MMLeachEF*NtoN2O*kgtoGg,IF('Net zero activities &amp; levers'!$C$14="On",Constants!$H71*'Net zero Activity data'!BP13*Constants!$H89*FracLEACHMM*MMLeachEF*NtoN2O*kgtoGg,"ERROR"))</f>
        <v>6.439227757226659E-4</v>
      </c>
      <c r="AY1209" s="79"/>
    </row>
    <row r="1210" spans="1:51" x14ac:dyDescent="0.25">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6.8438891439814992E-3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6.9645807684222804E-3</v>
      </c>
      <c r="T1210" s="94">
        <f>IF('Net zero activities &amp; levers'!$C$14="Off",Constants!$H72*'Activity data'!AM14*Constants!$H90*FracLEACHMM*MMLeachEF*NtoN2O*kgtoGg,IF('Net zero activities &amp; levers'!$C$14="On",Constants!$H72*'Net zero Activity data'!AM14*Constants!$H90*FracLEACHMM*MMLeachEF*NtoN2O*kgtoGg,"ERROR"))</f>
        <v>7.0141892087617133E-3</v>
      </c>
      <c r="U1210" s="94">
        <f>IF('Net zero activities &amp; levers'!$C$14="Off",Constants!$H72*'Activity data'!AN14*Constants!$H90*FracLEACHMM*MMLeachEF*NtoN2O*kgtoGg,IF('Net zero activities &amp; levers'!$C$14="On",Constants!$H72*'Net zero Activity data'!AN14*Constants!$H90*FracLEACHMM*MMLeachEF*NtoN2O*kgtoGg,"ERROR"))</f>
        <v>7.0679085759300505E-3</v>
      </c>
      <c r="V1210" s="94">
        <f>IF('Net zero activities &amp; levers'!$C$14="Off",Constants!$H72*'Activity data'!AO14*Constants!$H90*FracLEACHMM*MMLeachEF*NtoN2O*kgtoGg,IF('Net zero activities &amp; levers'!$C$14="On",Constants!$H72*'Net zero Activity data'!AO14*Constants!$H90*FracLEACHMM*MMLeachEF*NtoN2O*kgtoGg,"ERROR"))</f>
        <v>7.1234005738580498E-3</v>
      </c>
      <c r="W1210" s="94">
        <f>IF('Net zero activities &amp; levers'!$C$14="Off",Constants!$H72*'Activity data'!AP14*Constants!$H90*FracLEACHMM*MMLeachEF*NtoN2O*kgtoGg,IF('Net zero activities &amp; levers'!$C$14="On",Constants!$H72*'Net zero Activity data'!AP14*Constants!$H90*FracLEACHMM*MMLeachEF*NtoN2O*kgtoGg,"ERROR"))</f>
        <v>7.1811956068544014E-3</v>
      </c>
      <c r="X1210" s="94">
        <f>IF('Net zero activities &amp; levers'!$C$14="Off",Constants!$H72*'Activity data'!AQ14*Constants!$H90*FracLEACHMM*MMLeachEF*NtoN2O*kgtoGg,IF('Net zero activities &amp; levers'!$C$14="On",Constants!$H72*'Net zero Activity data'!AQ14*Constants!$H90*FracLEACHMM*MMLeachEF*NtoN2O*kgtoGg,"ERROR"))</f>
        <v>7.2409706277297555E-3</v>
      </c>
      <c r="Y1210" s="94">
        <f>IF('Net zero activities &amp; levers'!$C$14="Off",Constants!$H72*'Activity data'!AR14*Constants!$H90*FracLEACHMM*MMLeachEF*NtoN2O*kgtoGg,IF('Net zero activities &amp; levers'!$C$14="On",Constants!$H72*'Net zero Activity data'!AR14*Constants!$H90*FracLEACHMM*MMLeachEF*NtoN2O*kgtoGg,"ERROR"))</f>
        <v>7.295909717097036E-3</v>
      </c>
      <c r="Z1210" s="94">
        <f>IF('Net zero activities &amp; levers'!$C$14="Off",Constants!$H72*'Activity data'!AS14*Constants!$H90*FracLEACHMM*MMLeachEF*NtoN2O*kgtoGg,IF('Net zero activities &amp; levers'!$C$14="On",Constants!$H72*'Net zero Activity data'!AS14*Constants!$H90*FracLEACHMM*MMLeachEF*NtoN2O*kgtoGg,"ERROR"))</f>
        <v>7.3460387492496225E-3</v>
      </c>
      <c r="AA1210" s="94">
        <f>IF('Net zero activities &amp; levers'!$C$14="Off",Constants!$H72*'Activity data'!AT14*Constants!$H90*FracLEACHMM*MMLeachEF*NtoN2O*kgtoGg,IF('Net zero activities &amp; levers'!$C$14="On",Constants!$H72*'Net zero Activity data'!AT14*Constants!$H90*FracLEACHMM*MMLeachEF*NtoN2O*kgtoGg,"ERROR"))</f>
        <v>7.3912066640780911E-3</v>
      </c>
      <c r="AB1210" s="94">
        <f>IF('Net zero activities &amp; levers'!$C$14="Off",Constants!$H72*'Activity data'!AU14*Constants!$H90*FracLEACHMM*MMLeachEF*NtoN2O*kgtoGg,IF('Net zero activities &amp; levers'!$C$14="On",Constants!$H72*'Net zero Activity data'!AU14*Constants!$H90*FracLEACHMM*MMLeachEF*NtoN2O*kgtoGg,"ERROR"))</f>
        <v>7.431733229364133E-3</v>
      </c>
      <c r="AC1210" s="94">
        <f>IF('Net zero activities &amp; levers'!$C$14="Off",Constants!$H72*'Activity data'!AV14*Constants!$H90*FracLEACHMM*MMLeachEF*NtoN2O*kgtoGg,IF('Net zero activities &amp; levers'!$C$14="On",Constants!$H72*'Net zero Activity data'!AV14*Constants!$H90*FracLEACHMM*MMLeachEF*NtoN2O*kgtoGg,"ERROR"))</f>
        <v>7.4666601058473404E-3</v>
      </c>
      <c r="AD1210" s="94">
        <f>IF('Net zero activities &amp; levers'!$C$14="Off",Constants!$H72*'Activity data'!AW14*Constants!$H90*FracLEACHMM*MMLeachEF*NtoN2O*kgtoGg,IF('Net zero activities &amp; levers'!$C$14="On",Constants!$H72*'Net zero Activity data'!AW14*Constants!$H90*FracLEACHMM*MMLeachEF*NtoN2O*kgtoGg,"ERROR"))</f>
        <v>7.5008442227136743E-3</v>
      </c>
      <c r="AE1210" s="94">
        <f>IF('Net zero activities &amp; levers'!$C$14="Off",Constants!$H72*'Activity data'!AX14*Constants!$H90*FracLEACHMM*MMLeachEF*NtoN2O*kgtoGg,IF('Net zero activities &amp; levers'!$C$14="On",Constants!$H72*'Net zero Activity data'!AX14*Constants!$H90*FracLEACHMM*MMLeachEF*NtoN2O*kgtoGg,"ERROR"))</f>
        <v>7.5339254524931596E-3</v>
      </c>
      <c r="AF1210" s="94">
        <f>IF('Net zero activities &amp; levers'!$C$14="Off",Constants!$H72*'Activity data'!AY14*Constants!$H90*FracLEACHMM*MMLeachEF*NtoN2O*kgtoGg,IF('Net zero activities &amp; levers'!$C$14="On",Constants!$H72*'Net zero Activity data'!AY14*Constants!$H90*FracLEACHMM*MMLeachEF*NtoN2O*kgtoGg,"ERROR"))</f>
        <v>7.5661570351333151E-3</v>
      </c>
      <c r="AG1210" s="94">
        <f>IF('Net zero activities &amp; levers'!$C$14="Off",Constants!$H72*'Activity data'!AZ14*Constants!$H90*FracLEACHMM*MMLeachEF*NtoN2O*kgtoGg,IF('Net zero activities &amp; levers'!$C$14="On",Constants!$H72*'Net zero Activity data'!AZ14*Constants!$H90*FracLEACHMM*MMLeachEF*NtoN2O*kgtoGg,"ERROR"))</f>
        <v>7.5972598802653288E-3</v>
      </c>
      <c r="AH1210" s="94">
        <f>IF('Net zero activities &amp; levers'!$C$14="Off",Constants!$H72*'Activity data'!BA14*Constants!$H90*FracLEACHMM*MMLeachEF*NtoN2O*kgtoGg,IF('Net zero activities &amp; levers'!$C$14="On",Constants!$H72*'Net zero Activity data'!BA14*Constants!$H90*FracLEACHMM*MMLeachEF*NtoN2O*kgtoGg,"ERROR"))</f>
        <v>7.6263350606362371E-3</v>
      </c>
      <c r="AI1210" s="94">
        <f>IF('Net zero activities &amp; levers'!$C$14="Off",Constants!$H72*'Activity data'!BB14*Constants!$H90*FracLEACHMM*MMLeachEF*NtoN2O*kgtoGg,IF('Net zero activities &amp; levers'!$C$14="On",Constants!$H72*'Net zero Activity data'!BB14*Constants!$H90*FracLEACHMM*MMLeachEF*NtoN2O*kgtoGg,"ERROR"))</f>
        <v>7.65447249751021E-3</v>
      </c>
      <c r="AJ1210" s="94">
        <f>IF('Net zero activities &amp; levers'!$C$14="Off",Constants!$H72*'Activity data'!BC14*Constants!$H90*FracLEACHMM*MMLeachEF*NtoN2O*kgtoGg,IF('Net zero activities &amp; levers'!$C$14="On",Constants!$H72*'Net zero Activity data'!BC14*Constants!$H90*FracLEACHMM*MMLeachEF*NtoN2O*kgtoGg,"ERROR"))</f>
        <v>7.6818418443613083E-3</v>
      </c>
      <c r="AK1210" s="94">
        <f>IF('Net zero activities &amp; levers'!$C$14="Off",Constants!$H72*'Activity data'!BD14*Constants!$H90*FracLEACHMM*MMLeachEF*NtoN2O*kgtoGg,IF('Net zero activities &amp; levers'!$C$14="On",Constants!$H72*'Net zero Activity data'!BD14*Constants!$H90*FracLEACHMM*MMLeachEF*NtoN2O*kgtoGg,"ERROR"))</f>
        <v>7.7081512302607019E-3</v>
      </c>
      <c r="AL1210" s="94">
        <f>IF('Net zero activities &amp; levers'!$C$14="Off",Constants!$H72*'Activity data'!BE14*Constants!$H90*FracLEACHMM*MMLeachEF*NtoN2O*kgtoGg,IF('Net zero activities &amp; levers'!$C$14="On",Constants!$H72*'Net zero Activity data'!BE14*Constants!$H90*FracLEACHMM*MMLeachEF*NtoN2O*kgtoGg,"ERROR"))</f>
        <v>7.7336118389427213E-3</v>
      </c>
      <c r="AM1210" s="94">
        <f>IF('Net zero activities &amp; levers'!$C$14="Off",Constants!$H72*'Activity data'!BF14*Constants!$H90*FracLEACHMM*MMLeachEF*NtoN2O*kgtoGg,IF('Net zero activities &amp; levers'!$C$14="On",Constants!$H72*'Net zero Activity data'!BF14*Constants!$H90*FracLEACHMM*MMLeachEF*NtoN2O*kgtoGg,"ERROR"))</f>
        <v>7.7578581907349923E-3</v>
      </c>
      <c r="AN1210" s="94">
        <f>IF('Net zero activities &amp; levers'!$C$14="Off",Constants!$H72*'Activity data'!BG14*Constants!$H90*FracLEACHMM*MMLeachEF*NtoN2O*kgtoGg,IF('Net zero activities &amp; levers'!$C$14="On",Constants!$H72*'Net zero Activity data'!BG14*Constants!$H90*FracLEACHMM*MMLeachEF*NtoN2O*kgtoGg,"ERROR"))</f>
        <v>7.7814643006438623E-3</v>
      </c>
      <c r="AO1210" s="94">
        <f>IF('Net zero activities &amp; levers'!$C$14="Off",Constants!$H72*'Activity data'!BH14*Constants!$H90*FracLEACHMM*MMLeachEF*NtoN2O*kgtoGg,IF('Net zero activities &amp; levers'!$C$14="On",Constants!$H72*'Net zero Activity data'!BH14*Constants!$H90*FracLEACHMM*MMLeachEF*NtoN2O*kgtoGg,"ERROR"))</f>
        <v>7.8040269990253576E-3</v>
      </c>
      <c r="AP1210" s="94">
        <f>IF('Net zero activities &amp; levers'!$C$14="Off",Constants!$H72*'Activity data'!BI14*Constants!$H90*FracLEACHMM*MMLeachEF*NtoN2O*kgtoGg,IF('Net zero activities &amp; levers'!$C$14="On",Constants!$H72*'Net zero Activity data'!BI14*Constants!$H90*FracLEACHMM*MMLeachEF*NtoN2O*kgtoGg,"ERROR"))</f>
        <v>7.8255554282695115E-3</v>
      </c>
      <c r="AQ1210" s="94">
        <f>IF('Net zero activities &amp; levers'!$C$14="Off",Constants!$H72*'Activity data'!BJ14*Constants!$H90*FracLEACHMM*MMLeachEF*NtoN2O*kgtoGg,IF('Net zero activities &amp; levers'!$C$14="On",Constants!$H72*'Net zero Activity data'!BJ14*Constants!$H90*FracLEACHMM*MMLeachEF*NtoN2O*kgtoGg,"ERROR"))</f>
        <v>7.8460285396709881E-3</v>
      </c>
      <c r="AR1210" s="94">
        <f>IF('Net zero activities &amp; levers'!$C$14="Off",Constants!$H72*'Activity data'!BK14*Constants!$H90*FracLEACHMM*MMLeachEF*NtoN2O*kgtoGg,IF('Net zero activities &amp; levers'!$C$14="On",Constants!$H72*'Net zero Activity data'!BK14*Constants!$H90*FracLEACHMM*MMLeachEF*NtoN2O*kgtoGg,"ERROR"))</f>
        <v>7.8654411131304884E-3</v>
      </c>
      <c r="AS1210" s="94">
        <f>IF('Net zero activities &amp; levers'!$C$14="Off",Constants!$H72*'Activity data'!BL14*Constants!$H90*FracLEACHMM*MMLeachEF*NtoN2O*kgtoGg,IF('Net zero activities &amp; levers'!$C$14="On",Constants!$H72*'Net zero Activity data'!BL14*Constants!$H90*FracLEACHMM*MMLeachEF*NtoN2O*kgtoGg,"ERROR"))</f>
        <v>7.8840687537021833E-3</v>
      </c>
      <c r="AT1210" s="94">
        <f>IF('Net zero activities &amp; levers'!$C$14="Off",Constants!$H72*'Activity data'!BM14*Constants!$H90*FracLEACHMM*MMLeachEF*NtoN2O*kgtoGg,IF('Net zero activities &amp; levers'!$C$14="On",Constants!$H72*'Net zero Activity data'!BM14*Constants!$H90*FracLEACHMM*MMLeachEF*NtoN2O*kgtoGg,"ERROR"))</f>
        <v>7.9001678036202533E-3</v>
      </c>
      <c r="AU1210" s="94">
        <f>IF('Net zero activities &amp; levers'!$C$14="Off",Constants!$H72*'Activity data'!BN14*Constants!$H90*FracLEACHMM*MMLeachEF*NtoN2O*kgtoGg,IF('Net zero activities &amp; levers'!$C$14="On",Constants!$H72*'Net zero Activity data'!BN14*Constants!$H90*FracLEACHMM*MMLeachEF*NtoN2O*kgtoGg,"ERROR"))</f>
        <v>7.9149328906238259E-3</v>
      </c>
      <c r="AV1210" s="94">
        <f>IF('Net zero activities &amp; levers'!$C$14="Off",Constants!$H72*'Activity data'!BO14*Constants!$H90*FracLEACHMM*MMLeachEF*NtoN2O*kgtoGg,IF('Net zero activities &amp; levers'!$C$14="On",Constants!$H72*'Net zero Activity data'!BO14*Constants!$H90*FracLEACHMM*MMLeachEF*NtoN2O*kgtoGg,"ERROR"))</f>
        <v>7.9285916451099364E-3</v>
      </c>
      <c r="AW1210" s="94">
        <f>IF('Net zero activities &amp; levers'!$C$14="Off",Constants!$H72*'Activity data'!BP14*Constants!$H90*FracLEACHMM*MMLeachEF*NtoN2O*kgtoGg,IF('Net zero activities &amp; levers'!$C$14="On",Constants!$H72*'Net zero Activity data'!BP14*Constants!$H90*FracLEACHMM*MMLeachEF*NtoN2O*kgtoGg,"ERROR"))</f>
        <v>7.941028237027933E-3</v>
      </c>
      <c r="AY1210" s="79"/>
    </row>
    <row r="1211" spans="1:51" x14ac:dyDescent="0.25">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5">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5">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2.6729002214214564E-2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2.2095080674359918E-2</v>
      </c>
      <c r="T1213" s="94">
        <f>IF('Net zero activities &amp; levers'!$C$14="Off",Constants!$H75*'Activity data'!AM17*Constants!$H93*FracLEACHMM*MMLeachEF*NtoN2O*kgtoGg,IF('Net zero activities &amp; levers'!$C$14="On",Constants!$H75*'Net zero Activity data'!AM17*Constants!$H93*FracLEACHMM*MMLeachEF*NtoN2O*kgtoGg,"ERROR"))</f>
        <v>2.2422842853825412E-2</v>
      </c>
      <c r="U1213" s="94">
        <f>IF('Net zero activities &amp; levers'!$C$14="Off",Constants!$H75*'Activity data'!AN17*Constants!$H93*FracLEACHMM*MMLeachEF*NtoN2O*kgtoGg,IF('Net zero activities &amp; levers'!$C$14="On",Constants!$H75*'Net zero Activity data'!AN17*Constants!$H93*FracLEACHMM*MMLeachEF*NtoN2O*kgtoGg,"ERROR"))</f>
        <v>2.2542951199580708E-2</v>
      </c>
      <c r="V1213" s="94">
        <f>IF('Net zero activities &amp; levers'!$C$14="Off",Constants!$H75*'Activity data'!AO17*Constants!$H93*FracLEACHMM*MMLeachEF*NtoN2O*kgtoGg,IF('Net zero activities &amp; levers'!$C$14="On",Constants!$H75*'Net zero Activity data'!AO17*Constants!$H93*FracLEACHMM*MMLeachEF*NtoN2O*kgtoGg,"ERROR"))</f>
        <v>2.2595795381010256E-2</v>
      </c>
      <c r="W1213" s="94">
        <f>IF('Net zero activities &amp; levers'!$C$14="Off",Constants!$H75*'Activity data'!AP17*Constants!$H93*FracLEACHMM*MMLeachEF*NtoN2O*kgtoGg,IF('Net zero activities &amp; levers'!$C$14="On",Constants!$H75*'Net zero Activity data'!AP17*Constants!$H93*FracLEACHMM*MMLeachEF*NtoN2O*kgtoGg,"ERROR"))</f>
        <v>2.2690443135842887E-2</v>
      </c>
      <c r="X1213" s="94">
        <f>IF('Net zero activities &amp; levers'!$C$14="Off",Constants!$H75*'Activity data'!AQ17*Constants!$H93*FracLEACHMM*MMLeachEF*NtoN2O*kgtoGg,IF('Net zero activities &amp; levers'!$C$14="On",Constants!$H75*'Net zero Activity data'!AQ17*Constants!$H93*FracLEACHMM*MMLeachEF*NtoN2O*kgtoGg,"ERROR"))</f>
        <v>2.2738278450867185E-2</v>
      </c>
      <c r="Y1213" s="94">
        <f>IF('Net zero activities &amp; levers'!$C$14="Off",Constants!$H75*'Activity data'!AR17*Constants!$H93*FracLEACHMM*MMLeachEF*NtoN2O*kgtoGg,IF('Net zero activities &amp; levers'!$C$14="On",Constants!$H75*'Net zero Activity data'!AR17*Constants!$H93*FracLEACHMM*MMLeachEF*NtoN2O*kgtoGg,"ERROR"))</f>
        <v>2.270120815179311E-2</v>
      </c>
      <c r="Z1213" s="94">
        <f>IF('Net zero activities &amp; levers'!$C$14="Off",Constants!$H75*'Activity data'!AS17*Constants!$H93*FracLEACHMM*MMLeachEF*NtoN2O*kgtoGg,IF('Net zero activities &amp; levers'!$C$14="On",Constants!$H75*'Net zero Activity data'!AS17*Constants!$H93*FracLEACHMM*MMLeachEF*NtoN2O*kgtoGg,"ERROR"))</f>
        <v>2.2663857571003237E-2</v>
      </c>
      <c r="AA1213" s="94">
        <f>IF('Net zero activities &amp; levers'!$C$14="Off",Constants!$H75*'Activity data'!AT17*Constants!$H93*FracLEACHMM*MMLeachEF*NtoN2O*kgtoGg,IF('Net zero activities &amp; levers'!$C$14="On",Constants!$H75*'Net zero Activity data'!AT17*Constants!$H93*FracLEACHMM*MMLeachEF*NtoN2O*kgtoGg,"ERROR"))</f>
        <v>2.264210183683112E-2</v>
      </c>
      <c r="AB1213" s="94">
        <f>IF('Net zero activities &amp; levers'!$C$14="Off",Constants!$H75*'Activity data'!AU17*Constants!$H93*FracLEACHMM*MMLeachEF*NtoN2O*kgtoGg,IF('Net zero activities &amp; levers'!$C$14="On",Constants!$H75*'Net zero Activity data'!AU17*Constants!$H93*FracLEACHMM*MMLeachEF*NtoN2O*kgtoGg,"ERROR"))</f>
        <v>2.280055903216327E-2</v>
      </c>
      <c r="AC1213" s="94">
        <f>IF('Net zero activities &amp; levers'!$C$14="Off",Constants!$H75*'Activity data'!AV17*Constants!$H93*FracLEACHMM*MMLeachEF*NtoN2O*kgtoGg,IF('Net zero activities &amp; levers'!$C$14="On",Constants!$H75*'Net zero Activity data'!AV17*Constants!$H93*FracLEACHMM*MMLeachEF*NtoN2O*kgtoGg,"ERROR"))</f>
        <v>2.2875025401394418E-2</v>
      </c>
      <c r="AD1213" s="94">
        <f>IF('Net zero activities &amp; levers'!$C$14="Off",Constants!$H75*'Activity data'!AW17*Constants!$H93*FracLEACHMM*MMLeachEF*NtoN2O*kgtoGg,IF('Net zero activities &amp; levers'!$C$14="On",Constants!$H75*'Net zero Activity data'!AW17*Constants!$H93*FracLEACHMM*MMLeachEF*NtoN2O*kgtoGg,"ERROR"))</f>
        <v>2.3064728402451298E-2</v>
      </c>
      <c r="AE1213" s="94">
        <f>IF('Net zero activities &amp; levers'!$C$14="Off",Constants!$H75*'Activity data'!AX17*Constants!$H93*FracLEACHMM*MMLeachEF*NtoN2O*kgtoGg,IF('Net zero activities &amp; levers'!$C$14="On",Constants!$H75*'Net zero Activity data'!AX17*Constants!$H93*FracLEACHMM*MMLeachEF*NtoN2O*kgtoGg,"ERROR"))</f>
        <v>2.3276447617351315E-2</v>
      </c>
      <c r="AF1213" s="94">
        <f>IF('Net zero activities &amp; levers'!$C$14="Off",Constants!$H75*'Activity data'!AY17*Constants!$H93*FracLEACHMM*MMLeachEF*NtoN2O*kgtoGg,IF('Net zero activities &amp; levers'!$C$14="On",Constants!$H75*'Net zero Activity data'!AY17*Constants!$H93*FracLEACHMM*MMLeachEF*NtoN2O*kgtoGg,"ERROR"))</f>
        <v>2.3611607545532622E-2</v>
      </c>
      <c r="AG1213" s="94">
        <f>IF('Net zero activities &amp; levers'!$C$14="Off",Constants!$H75*'Activity data'!AZ17*Constants!$H93*FracLEACHMM*MMLeachEF*NtoN2O*kgtoGg,IF('Net zero activities &amp; levers'!$C$14="On",Constants!$H75*'Net zero Activity data'!AZ17*Constants!$H93*FracLEACHMM*MMLeachEF*NtoN2O*kgtoGg,"ERROR"))</f>
        <v>2.4001151545882039E-2</v>
      </c>
      <c r="AH1213" s="94">
        <f>IF('Net zero activities &amp; levers'!$C$14="Off",Constants!$H75*'Activity data'!BA17*Constants!$H93*FracLEACHMM*MMLeachEF*NtoN2O*kgtoGg,IF('Net zero activities &amp; levers'!$C$14="On",Constants!$H75*'Net zero Activity data'!BA17*Constants!$H93*FracLEACHMM*MMLeachEF*NtoN2O*kgtoGg,"ERROR"))</f>
        <v>2.4190105547248403E-2</v>
      </c>
      <c r="AI1213" s="94">
        <f>IF('Net zero activities &amp; levers'!$C$14="Off",Constants!$H75*'Activity data'!BB17*Constants!$H93*FracLEACHMM*MMLeachEF*NtoN2O*kgtoGg,IF('Net zero activities &amp; levers'!$C$14="On",Constants!$H75*'Net zero Activity data'!BB17*Constants!$H93*FracLEACHMM*MMLeachEF*NtoN2O*kgtoGg,"ERROR"))</f>
        <v>2.4371784348709673E-2</v>
      </c>
      <c r="AJ1213" s="94">
        <f>IF('Net zero activities &amp; levers'!$C$14="Off",Constants!$H75*'Activity data'!BC17*Constants!$H93*FracLEACHMM*MMLeachEF*NtoN2O*kgtoGg,IF('Net zero activities &amp; levers'!$C$14="On",Constants!$H75*'Net zero Activity data'!BC17*Constants!$H93*FracLEACHMM*MMLeachEF*NtoN2O*kgtoGg,"ERROR"))</f>
        <v>2.4612487338696663E-2</v>
      </c>
      <c r="AK1213" s="94">
        <f>IF('Net zero activities &amp; levers'!$C$14="Off",Constants!$H75*'Activity data'!BD17*Constants!$H93*FracLEACHMM*MMLeachEF*NtoN2O*kgtoGg,IF('Net zero activities &amp; levers'!$C$14="On",Constants!$H75*'Net zero Activity data'!BD17*Constants!$H93*FracLEACHMM*MMLeachEF*NtoN2O*kgtoGg,"ERROR"))</f>
        <v>2.4839502825412897E-2</v>
      </c>
      <c r="AL1213" s="94">
        <f>IF('Net zero activities &amp; levers'!$C$14="Off",Constants!$H75*'Activity data'!BE17*Constants!$H93*FracLEACHMM*MMLeachEF*NtoN2O*kgtoGg,IF('Net zero activities &amp; levers'!$C$14="On",Constants!$H75*'Net zero Activity data'!BE17*Constants!$H93*FracLEACHMM*MMLeachEF*NtoN2O*kgtoGg,"ERROR"))</f>
        <v>2.5127983337408195E-2</v>
      </c>
      <c r="AM1213" s="94">
        <f>IF('Net zero activities &amp; levers'!$C$14="Off",Constants!$H75*'Activity data'!BF17*Constants!$H93*FracLEACHMM*MMLeachEF*NtoN2O*kgtoGg,IF('Net zero activities &amp; levers'!$C$14="On",Constants!$H75*'Net zero Activity data'!BF17*Constants!$H93*FracLEACHMM*MMLeachEF*NtoN2O*kgtoGg,"ERROR"))</f>
        <v>2.538450928254803E-2</v>
      </c>
      <c r="AN1213" s="94">
        <f>IF('Net zero activities &amp; levers'!$C$14="Off",Constants!$H75*'Activity data'!BG17*Constants!$H93*FracLEACHMM*MMLeachEF*NtoN2O*kgtoGg,IF('Net zero activities &amp; levers'!$C$14="On",Constants!$H75*'Net zero Activity data'!BG17*Constants!$H93*FracLEACHMM*MMLeachEF*NtoN2O*kgtoGg,"ERROR"))</f>
        <v>2.5740944720538839E-2</v>
      </c>
      <c r="AO1213" s="94">
        <f>IF('Net zero activities &amp; levers'!$C$14="Off",Constants!$H75*'Activity data'!BH17*Constants!$H93*FracLEACHMM*MMLeachEF*NtoN2O*kgtoGg,IF('Net zero activities &amp; levers'!$C$14="On",Constants!$H75*'Net zero Activity data'!BH17*Constants!$H93*FracLEACHMM*MMLeachEF*NtoN2O*kgtoGg,"ERROR"))</f>
        <v>2.6092605454102896E-2</v>
      </c>
      <c r="AP1213" s="94">
        <f>IF('Net zero activities &amp; levers'!$C$14="Off",Constants!$H75*'Activity data'!BI17*Constants!$H93*FracLEACHMM*MMLeachEF*NtoN2O*kgtoGg,IF('Net zero activities &amp; levers'!$C$14="On",Constants!$H75*'Net zero Activity data'!BI17*Constants!$H93*FracLEACHMM*MMLeachEF*NtoN2O*kgtoGg,"ERROR"))</f>
        <v>2.6452259716816903E-2</v>
      </c>
      <c r="AQ1213" s="94">
        <f>IF('Net zero activities &amp; levers'!$C$14="Off",Constants!$H75*'Activity data'!BJ17*Constants!$H93*FracLEACHMM*MMLeachEF*NtoN2O*kgtoGg,IF('Net zero activities &amp; levers'!$C$14="On",Constants!$H75*'Net zero Activity data'!BJ17*Constants!$H93*FracLEACHMM*MMLeachEF*NtoN2O*kgtoGg,"ERROR"))</f>
        <v>2.6823320277795548E-2</v>
      </c>
      <c r="AR1213" s="94">
        <f>IF('Net zero activities &amp; levers'!$C$14="Off",Constants!$H75*'Activity data'!BK17*Constants!$H93*FracLEACHMM*MMLeachEF*NtoN2O*kgtoGg,IF('Net zero activities &amp; levers'!$C$14="On",Constants!$H75*'Net zero Activity data'!BK17*Constants!$H93*FracLEACHMM*MMLeachEF*NtoN2O*kgtoGg,"ERROR"))</f>
        <v>2.7212697665278538E-2</v>
      </c>
      <c r="AS1213" s="94">
        <f>IF('Net zero activities &amp; levers'!$C$14="Off",Constants!$H75*'Activity data'!BL17*Constants!$H93*FracLEACHMM*MMLeachEF*NtoN2O*kgtoGg,IF('Net zero activities &amp; levers'!$C$14="On",Constants!$H75*'Net zero Activity data'!BL17*Constants!$H93*FracLEACHMM*MMLeachEF*NtoN2O*kgtoGg,"ERROR"))</f>
        <v>2.7658393972477109E-2</v>
      </c>
      <c r="AT1213" s="94">
        <f>IF('Net zero activities &amp; levers'!$C$14="Off",Constants!$H75*'Activity data'!BM17*Constants!$H93*FracLEACHMM*MMLeachEF*NtoN2O*kgtoGg,IF('Net zero activities &amp; levers'!$C$14="On",Constants!$H75*'Net zero Activity data'!BM17*Constants!$H93*FracLEACHMM*MMLeachEF*NtoN2O*kgtoGg,"ERROR"))</f>
        <v>2.7713942316898162E-2</v>
      </c>
      <c r="AU1213" s="94">
        <f>IF('Net zero activities &amp; levers'!$C$14="Off",Constants!$H75*'Activity data'!BN17*Constants!$H93*FracLEACHMM*MMLeachEF*NtoN2O*kgtoGg,IF('Net zero activities &amp; levers'!$C$14="On",Constants!$H75*'Net zero Activity data'!BN17*Constants!$H93*FracLEACHMM*MMLeachEF*NtoN2O*kgtoGg,"ERROR"))</f>
        <v>2.7706916143059396E-2</v>
      </c>
      <c r="AV1213" s="94">
        <f>IF('Net zero activities &amp; levers'!$C$14="Off",Constants!$H75*'Activity data'!BO17*Constants!$H93*FracLEACHMM*MMLeachEF*NtoN2O*kgtoGg,IF('Net zero activities &amp; levers'!$C$14="On",Constants!$H75*'Net zero Activity data'!BO17*Constants!$H93*FracLEACHMM*MMLeachEF*NtoN2O*kgtoGg,"ERROR"))</f>
        <v>2.7703704897455553E-2</v>
      </c>
      <c r="AW1213" s="94">
        <f>IF('Net zero activities &amp; levers'!$C$14="Off",Constants!$H75*'Activity data'!BP17*Constants!$H93*FracLEACHMM*MMLeachEF*NtoN2O*kgtoGg,IF('Net zero activities &amp; levers'!$C$14="On",Constants!$H75*'Net zero Activity data'!BP17*Constants!$H93*FracLEACHMM*MMLeachEF*NtoN2O*kgtoGg,"ERROR"))</f>
        <v>2.7681426131406145E-2</v>
      </c>
      <c r="AY1213" s="79"/>
    </row>
    <row r="1214" spans="1:51" x14ac:dyDescent="0.25">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3.302218641381768E-3</v>
      </c>
      <c r="T1214" s="94">
        <f>IF('Net zero activities &amp; levers'!$C$14="Off",Constants!$H76*'Activity data'!AM18*Constants!$H94*FracLEACHMM*MMLeachEF*NtoN2O*kgtoGg,IF('Net zero activities &amp; levers'!$C$14="On",Constants!$H76*'Net zero Activity data'!AM18*Constants!$H94*FracLEACHMM*MMLeachEF*NtoN2O*kgtoGg,"ERROR"))</f>
        <v>3.3512043135738084E-3</v>
      </c>
      <c r="U1214" s="94">
        <f>IF('Net zero activities &amp; levers'!$C$14="Off",Constants!$H76*'Activity data'!AN18*Constants!$H94*FracLEACHMM*MMLeachEF*NtoN2O*kgtoGg,IF('Net zero activities &amp; levers'!$C$14="On",Constants!$H76*'Net zero Activity data'!AN18*Constants!$H94*FracLEACHMM*MMLeachEF*NtoN2O*kgtoGg,"ERROR"))</f>
        <v>3.3691550974692887E-3</v>
      </c>
      <c r="V1214" s="94">
        <f>IF('Net zero activities &amp; levers'!$C$14="Off",Constants!$H76*'Activity data'!AO18*Constants!$H94*FracLEACHMM*MMLeachEF*NtoN2O*kgtoGg,IF('Net zero activities &amp; levers'!$C$14="On",Constants!$H76*'Net zero Activity data'!AO18*Constants!$H94*FracLEACHMM*MMLeachEF*NtoN2O*kgtoGg,"ERROR"))</f>
        <v>3.3770529206805762E-3</v>
      </c>
      <c r="W1214" s="94">
        <f>IF('Net zero activities &amp; levers'!$C$14="Off",Constants!$H76*'Activity data'!AP18*Constants!$H94*FracLEACHMM*MMLeachEF*NtoN2O*kgtoGg,IF('Net zero activities &amp; levers'!$C$14="On",Constants!$H76*'Net zero Activity data'!AP18*Constants!$H94*FracLEACHMM*MMLeachEF*NtoN2O*kgtoGg,"ERROR"))</f>
        <v>3.3911984938504417E-3</v>
      </c>
      <c r="X1214" s="94">
        <f>IF('Net zero activities &amp; levers'!$C$14="Off",Constants!$H76*'Activity data'!AQ18*Constants!$H94*FracLEACHMM*MMLeachEF*NtoN2O*kgtoGg,IF('Net zero activities &amp; levers'!$C$14="On",Constants!$H76*'Net zero Activity data'!AQ18*Constants!$H94*FracLEACHMM*MMLeachEF*NtoN2O*kgtoGg,"ERROR"))</f>
        <v>3.3983477173050954E-3</v>
      </c>
      <c r="Y1214" s="94">
        <f>IF('Net zero activities &amp; levers'!$C$14="Off",Constants!$H76*'Activity data'!AR18*Constants!$H94*FracLEACHMM*MMLeachEF*NtoN2O*kgtoGg,IF('Net zero activities &amp; levers'!$C$14="On",Constants!$H76*'Net zero Activity data'!AR18*Constants!$H94*FracLEACHMM*MMLeachEF*NtoN2O*kgtoGg,"ERROR"))</f>
        <v>3.39280737850986E-3</v>
      </c>
      <c r="Z1214" s="94">
        <f>IF('Net zero activities &amp; levers'!$C$14="Off",Constants!$H76*'Activity data'!AS18*Constants!$H94*FracLEACHMM*MMLeachEF*NtoN2O*kgtoGg,IF('Net zero activities &amp; levers'!$C$14="On",Constants!$H76*'Net zero Activity data'!AS18*Constants!$H94*FracLEACHMM*MMLeachEF*NtoN2O*kgtoGg,"ERROR"))</f>
        <v>3.3872251502316047E-3</v>
      </c>
      <c r="AA1214" s="94">
        <f>IF('Net zero activities &amp; levers'!$C$14="Off",Constants!$H76*'Activity data'!AT18*Constants!$H94*FracLEACHMM*MMLeachEF*NtoN2O*kgtoGg,IF('Net zero activities &amp; levers'!$C$14="On",Constants!$H76*'Net zero Activity data'!AT18*Constants!$H94*FracLEACHMM*MMLeachEF*NtoN2O*kgtoGg,"ERROR"))</f>
        <v>3.3839736485965148E-3</v>
      </c>
      <c r="AB1214" s="94">
        <f>IF('Net zero activities &amp; levers'!$C$14="Off",Constants!$H76*'Activity data'!AU18*Constants!$H94*FracLEACHMM*MMLeachEF*NtoN2O*kgtoGg,IF('Net zero activities &amp; levers'!$C$14="On",Constants!$H76*'Net zero Activity data'!AU18*Constants!$H94*FracLEACHMM*MMLeachEF*NtoN2O*kgtoGg,"ERROR"))</f>
        <v>3.407655856957677E-3</v>
      </c>
      <c r="AC1214" s="94">
        <f>IF('Net zero activities &amp; levers'!$C$14="Off",Constants!$H76*'Activity data'!AV18*Constants!$H94*FracLEACHMM*MMLeachEF*NtoN2O*kgtoGg,IF('Net zero activities &amp; levers'!$C$14="On",Constants!$H76*'Net zero Activity data'!AV18*Constants!$H94*FracLEACHMM*MMLeachEF*NtoN2O*kgtoGg,"ERROR"))</f>
        <v>3.4187852226411665E-3</v>
      </c>
      <c r="AD1214" s="94">
        <f>IF('Net zero activities &amp; levers'!$C$14="Off",Constants!$H76*'Activity data'!AW18*Constants!$H94*FracLEACHMM*MMLeachEF*NtoN2O*kgtoGg,IF('Net zero activities &amp; levers'!$C$14="On",Constants!$H76*'Net zero Activity data'!AW18*Constants!$H94*FracLEACHMM*MMLeachEF*NtoN2O*kgtoGg,"ERROR"))</f>
        <v>3.4471372705765714E-3</v>
      </c>
      <c r="AE1214" s="94">
        <f>IF('Net zero activities &amp; levers'!$C$14="Off",Constants!$H76*'Activity data'!AX18*Constants!$H94*FracLEACHMM*MMLeachEF*NtoN2O*kgtoGg,IF('Net zero activities &amp; levers'!$C$14="On",Constants!$H76*'Net zero Activity data'!AX18*Constants!$H94*FracLEACHMM*MMLeachEF*NtoN2O*kgtoGg,"ERROR"))</f>
        <v>3.4787797501169542E-3</v>
      </c>
      <c r="AF1214" s="94">
        <f>IF('Net zero activities &amp; levers'!$C$14="Off",Constants!$H76*'Activity data'!AY18*Constants!$H94*FracLEACHMM*MMLeachEF*NtoN2O*kgtoGg,IF('Net zero activities &amp; levers'!$C$14="On",Constants!$H76*'Net zero Activity data'!AY18*Constants!$H94*FracLEACHMM*MMLeachEF*NtoN2O*kgtoGg,"ERROR"))</f>
        <v>3.5288710522939511E-3</v>
      </c>
      <c r="AG1214" s="94">
        <f>IF('Net zero activities &amp; levers'!$C$14="Off",Constants!$H76*'Activity data'!AZ18*Constants!$H94*FracLEACHMM*MMLeachEF*NtoN2O*kgtoGg,IF('Net zero activities &amp; levers'!$C$14="On",Constants!$H76*'Net zero Activity data'!AZ18*Constants!$H94*FracLEACHMM*MMLeachEF*NtoN2O*kgtoGg,"ERROR"))</f>
        <v>3.5870903219382129E-3</v>
      </c>
      <c r="AH1214" s="94">
        <f>IF('Net zero activities &amp; levers'!$C$14="Off",Constants!$H76*'Activity data'!BA18*Constants!$H94*FracLEACHMM*MMLeachEF*NtoN2O*kgtoGg,IF('Net zero activities &amp; levers'!$C$14="On",Constants!$H76*'Net zero Activity data'!BA18*Constants!$H94*FracLEACHMM*MMLeachEF*NtoN2O*kgtoGg,"ERROR"))</f>
        <v>3.6153304281804932E-3</v>
      </c>
      <c r="AI1214" s="94">
        <f>IF('Net zero activities &amp; levers'!$C$14="Off",Constants!$H76*'Activity data'!BB18*Constants!$H94*FracLEACHMM*MMLeachEF*NtoN2O*kgtoGg,IF('Net zero activities &amp; levers'!$C$14="On",Constants!$H76*'Net zero Activity data'!BB18*Constants!$H94*FracLEACHMM*MMLeachEF*NtoN2O*kgtoGg,"ERROR"))</f>
        <v>3.6424832199612222E-3</v>
      </c>
      <c r="AJ1214" s="94">
        <f>IF('Net zero activities &amp; levers'!$C$14="Off",Constants!$H76*'Activity data'!BC18*Constants!$H94*FracLEACHMM*MMLeachEF*NtoN2O*kgtoGg,IF('Net zero activities &amp; levers'!$C$14="On",Constants!$H76*'Net zero Activity data'!BC18*Constants!$H94*FracLEACHMM*MMLeachEF*NtoN2O*kgtoGg,"ERROR"))</f>
        <v>3.6784574674548621E-3</v>
      </c>
      <c r="AK1214" s="94">
        <f>IF('Net zero activities &amp; levers'!$C$14="Off",Constants!$H76*'Activity data'!BD18*Constants!$H94*FracLEACHMM*MMLeachEF*NtoN2O*kgtoGg,IF('Net zero activities &amp; levers'!$C$14="On",Constants!$H76*'Net zero Activity data'!BD18*Constants!$H94*FracLEACHMM*MMLeachEF*NtoN2O*kgtoGg,"ERROR"))</f>
        <v>3.7123860501636213E-3</v>
      </c>
      <c r="AL1214" s="94">
        <f>IF('Net zero activities &amp; levers'!$C$14="Off",Constants!$H76*'Activity data'!BE18*Constants!$H94*FracLEACHMM*MMLeachEF*NtoN2O*kgtoGg,IF('Net zero activities &amp; levers'!$C$14="On",Constants!$H76*'Net zero Activity data'!BE18*Constants!$H94*FracLEACHMM*MMLeachEF*NtoN2O*kgtoGg,"ERROR"))</f>
        <v>3.7555008836610017E-3</v>
      </c>
      <c r="AM1214" s="94">
        <f>IF('Net zero activities &amp; levers'!$C$14="Off",Constants!$H76*'Activity data'!BF18*Constants!$H94*FracLEACHMM*MMLeachEF*NtoN2O*kgtoGg,IF('Net zero activities &amp; levers'!$C$14="On",Constants!$H76*'Net zero Activity data'!BF18*Constants!$H94*FracLEACHMM*MMLeachEF*NtoN2O*kgtoGg,"ERROR"))</f>
        <v>3.7938399497419797E-3</v>
      </c>
      <c r="AN1214" s="94">
        <f>IF('Net zero activities &amp; levers'!$C$14="Off",Constants!$H76*'Activity data'!BG18*Constants!$H94*FracLEACHMM*MMLeachEF*NtoN2O*kgtoGg,IF('Net zero activities &amp; levers'!$C$14="On",Constants!$H76*'Net zero Activity data'!BG18*Constants!$H94*FracLEACHMM*MMLeachEF*NtoN2O*kgtoGg,"ERROR"))</f>
        <v>3.8471109816576132E-3</v>
      </c>
      <c r="AO1214" s="94">
        <f>IF('Net zero activities &amp; levers'!$C$14="Off",Constants!$H76*'Activity data'!BH18*Constants!$H94*FracLEACHMM*MMLeachEF*NtoN2O*kgtoGg,IF('Net zero activities &amp; levers'!$C$14="On",Constants!$H76*'Net zero Activity data'!BH18*Constants!$H94*FracLEACHMM*MMLeachEF*NtoN2O*kgtoGg,"ERROR"))</f>
        <v>3.8996684104777224E-3</v>
      </c>
      <c r="AP1214" s="94">
        <f>IF('Net zero activities &amp; levers'!$C$14="Off",Constants!$H76*'Activity data'!BI18*Constants!$H94*FracLEACHMM*MMLeachEF*NtoN2O*kgtoGg,IF('Net zero activities &amp; levers'!$C$14="On",Constants!$H76*'Net zero Activity data'!BI18*Constants!$H94*FracLEACHMM*MMLeachEF*NtoN2O*kgtoGg,"ERROR"))</f>
        <v>3.9534205116033283E-3</v>
      </c>
      <c r="AQ1214" s="94">
        <f>IF('Net zero activities &amp; levers'!$C$14="Off",Constants!$H76*'Activity data'!BJ18*Constants!$H94*FracLEACHMM*MMLeachEF*NtoN2O*kgtoGg,IF('Net zero activities &amp; levers'!$C$14="On",Constants!$H76*'Net zero Activity data'!BJ18*Constants!$H94*FracLEACHMM*MMLeachEF*NtoN2O*kgtoGg,"ERROR"))</f>
        <v>4.008877340189029E-3</v>
      </c>
      <c r="AR1214" s="94">
        <f>IF('Net zero activities &amp; levers'!$C$14="Off",Constants!$H76*'Activity data'!BK18*Constants!$H94*FracLEACHMM*MMLeachEF*NtoN2O*kgtoGg,IF('Net zero activities &amp; levers'!$C$14="On",Constants!$H76*'Net zero Activity data'!BK18*Constants!$H94*FracLEACHMM*MMLeachEF*NtoN2O*kgtoGg,"ERROR"))</f>
        <v>4.0670717087197125E-3</v>
      </c>
      <c r="AS1214" s="94">
        <f>IF('Net zero activities &amp; levers'!$C$14="Off",Constants!$H76*'Activity data'!BL18*Constants!$H94*FracLEACHMM*MMLeachEF*NtoN2O*kgtoGg,IF('Net zero activities &amp; levers'!$C$14="On",Constants!$H76*'Net zero Activity data'!BL18*Constants!$H94*FracLEACHMM*MMLeachEF*NtoN2O*kgtoGg,"ERROR"))</f>
        <v>4.133683217214185E-3</v>
      </c>
      <c r="AT1214" s="94">
        <f>IF('Net zero activities &amp; levers'!$C$14="Off",Constants!$H76*'Activity data'!BM18*Constants!$H94*FracLEACHMM*MMLeachEF*NtoN2O*kgtoGg,IF('Net zero activities &amp; levers'!$C$14="On",Constants!$H76*'Net zero Activity data'!BM18*Constants!$H94*FracLEACHMM*MMLeachEF*NtoN2O*kgtoGg,"ERROR"))</f>
        <v>4.1419851909045508E-3</v>
      </c>
      <c r="AU1214" s="94">
        <f>IF('Net zero activities &amp; levers'!$C$14="Off",Constants!$H76*'Activity data'!BN18*Constants!$H94*FracLEACHMM*MMLeachEF*NtoN2O*kgtoGg,IF('Net zero activities &amp; levers'!$C$14="On",Constants!$H76*'Net zero Activity data'!BN18*Constants!$H94*FracLEACHMM*MMLeachEF*NtoN2O*kgtoGg,"ERROR"))</f>
        <v>4.1409350946152498E-3</v>
      </c>
      <c r="AV1214" s="94">
        <f>IF('Net zero activities &amp; levers'!$C$14="Off",Constants!$H76*'Activity data'!BO18*Constants!$H94*FracLEACHMM*MMLeachEF*NtoN2O*kgtoGg,IF('Net zero activities &amp; levers'!$C$14="On",Constants!$H76*'Net zero Activity data'!BO18*Constants!$H94*FracLEACHMM*MMLeachEF*NtoN2O*kgtoGg,"ERROR"))</f>
        <v>4.1404551581419972E-3</v>
      </c>
      <c r="AW1214" s="94">
        <f>IF('Net zero activities &amp; levers'!$C$14="Off",Constants!$H76*'Activity data'!BP18*Constants!$H94*FracLEACHMM*MMLeachEF*NtoN2O*kgtoGg,IF('Net zero activities &amp; levers'!$C$14="On",Constants!$H76*'Net zero Activity data'!BP18*Constants!$H94*FracLEACHMM*MMLeachEF*NtoN2O*kgtoGg,"ERROR"))</f>
        <v>4.1371254868165274E-3</v>
      </c>
      <c r="AY1214" s="79"/>
    </row>
    <row r="1215" spans="1:51" x14ac:dyDescent="0.25">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1.7066731126843735E-2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1.7924715953761508E-2</v>
      </c>
      <c r="T1215" s="94">
        <f>IF('Net zero activities &amp; levers'!$C$14="Off",Constants!$H77*'Activity data'!AM19*Constants!$H95*FracLEACHMM*MMLeachEF*NtoN2O*kgtoGg,IF('Net zero activities &amp; levers'!$C$14="On",Constants!$H77*'Net zero Activity data'!AM19*Constants!$H95*FracLEACHMM*MMLeachEF*NtoN2O*kgtoGg,"ERROR"))</f>
        <v>1.843341082520359E-2</v>
      </c>
      <c r="U1215" s="94">
        <f>IF('Net zero activities &amp; levers'!$C$14="Off",Constants!$H77*'Activity data'!AN19*Constants!$H95*FracLEACHMM*MMLeachEF*NtoN2O*kgtoGg,IF('Net zero activities &amp; levers'!$C$14="On",Constants!$H77*'Net zero Activity data'!AN19*Constants!$H95*FracLEACHMM*MMLeachEF*NtoN2O*kgtoGg,"ERROR"))</f>
        <v>1.8863224078436151E-2</v>
      </c>
      <c r="V1215" s="94">
        <f>IF('Net zero activities &amp; levers'!$C$14="Off",Constants!$H77*'Activity data'!AO19*Constants!$H95*FracLEACHMM*MMLeachEF*NtoN2O*kgtoGg,IF('Net zero activities &amp; levers'!$C$14="On",Constants!$H77*'Net zero Activity data'!AO19*Constants!$H95*FracLEACHMM*MMLeachEF*NtoN2O*kgtoGg,"ERROR"))</f>
        <v>1.9268137254069565E-2</v>
      </c>
      <c r="W1215" s="94">
        <f>IF('Net zero activities &amp; levers'!$C$14="Off",Constants!$H77*'Activity data'!AP19*Constants!$H95*FracLEACHMM*MMLeachEF*NtoN2O*kgtoGg,IF('Net zero activities &amp; levers'!$C$14="On",Constants!$H77*'Net zero Activity data'!AP19*Constants!$H95*FracLEACHMM*MMLeachEF*NtoN2O*kgtoGg,"ERROR"))</f>
        <v>1.9697204961342345E-2</v>
      </c>
      <c r="X1215" s="94">
        <f>IF('Net zero activities &amp; levers'!$C$14="Off",Constants!$H77*'Activity data'!AQ19*Constants!$H95*FracLEACHMM*MMLeachEF*NtoN2O*kgtoGg,IF('Net zero activities &amp; levers'!$C$14="On",Constants!$H77*'Net zero Activity data'!AQ19*Constants!$H95*FracLEACHMM*MMLeachEF*NtoN2O*kgtoGg,"ERROR"))</f>
        <v>2.0110071049455811E-2</v>
      </c>
      <c r="Y1215" s="94">
        <f>IF('Net zero activities &amp; levers'!$C$14="Off",Constants!$H77*'Activity data'!AR19*Constants!$H95*FracLEACHMM*MMLeachEF*NtoN2O*kgtoGg,IF('Net zero activities &amp; levers'!$C$14="On",Constants!$H77*'Net zero Activity data'!AR19*Constants!$H95*FracLEACHMM*MMLeachEF*NtoN2O*kgtoGg,"ERROR"))</f>
        <v>2.0477664567589916E-2</v>
      </c>
      <c r="Z1215" s="94">
        <f>IF('Net zero activities &amp; levers'!$C$14="Off",Constants!$H77*'Activity data'!AS19*Constants!$H95*FracLEACHMM*MMLeachEF*NtoN2O*kgtoGg,IF('Net zero activities &amp; levers'!$C$14="On",Constants!$H77*'Net zero Activity data'!AS19*Constants!$H95*FracLEACHMM*MMLeachEF*NtoN2O*kgtoGg,"ERROR"))</f>
        <v>2.0838835860375299E-2</v>
      </c>
      <c r="AA1215" s="94">
        <f>IF('Net zero activities &amp; levers'!$C$14="Off",Constants!$H77*'Activity data'!AT19*Constants!$H95*FracLEACHMM*MMLeachEF*NtoN2O*kgtoGg,IF('Net zero activities &amp; levers'!$C$14="On",Constants!$H77*'Net zero Activity data'!AT19*Constants!$H95*FracLEACHMM*MMLeachEF*NtoN2O*kgtoGg,"ERROR"))</f>
        <v>2.120131927021859E-2</v>
      </c>
      <c r="AB1215" s="94">
        <f>IF('Net zero activities &amp; levers'!$C$14="Off",Constants!$H77*'Activity data'!AU19*Constants!$H95*FracLEACHMM*MMLeachEF*NtoN2O*kgtoGg,IF('Net zero activities &amp; levers'!$C$14="On",Constants!$H77*'Net zero Activity data'!AU19*Constants!$H95*FracLEACHMM*MMLeachEF*NtoN2O*kgtoGg,"ERROR"))</f>
        <v>2.1649857434555643E-2</v>
      </c>
      <c r="AC1215" s="94">
        <f>IF('Net zero activities &amp; levers'!$C$14="Off",Constants!$H77*'Activity data'!AV19*Constants!$H95*FracLEACHMM*MMLeachEF*NtoN2O*kgtoGg,IF('Net zero activities &amp; levers'!$C$14="On",Constants!$H77*'Net zero Activity data'!AV19*Constants!$H95*FracLEACHMM*MMLeachEF*NtoN2O*kgtoGg,"ERROR"))</f>
        <v>2.2051544001275489E-2</v>
      </c>
      <c r="AD1215" s="94">
        <f>IF('Net zero activities &amp; levers'!$C$14="Off",Constants!$H77*'Activity data'!AW19*Constants!$H95*FracLEACHMM*MMLeachEF*NtoN2O*kgtoGg,IF('Net zero activities &amp; levers'!$C$14="On",Constants!$H77*'Net zero Activity data'!AW19*Constants!$H95*FracLEACHMM*MMLeachEF*NtoN2O*kgtoGg,"ERROR"))</f>
        <v>2.251653579676623E-2</v>
      </c>
      <c r="AE1215" s="94">
        <f>IF('Net zero activities &amp; levers'!$C$14="Off",Constants!$H77*'Activity data'!AX19*Constants!$H95*FracLEACHMM*MMLeachEF*NtoN2O*kgtoGg,IF('Net zero activities &amp; levers'!$C$14="On",Constants!$H77*'Net zero Activity data'!AX19*Constants!$H95*FracLEACHMM*MMLeachEF*NtoN2O*kgtoGg,"ERROR"))</f>
        <v>2.2997791233831506E-2</v>
      </c>
      <c r="AF1215" s="94">
        <f>IF('Net zero activities &amp; levers'!$C$14="Off",Constants!$H77*'Activity data'!AY19*Constants!$H95*FracLEACHMM*MMLeachEF*NtoN2O*kgtoGg,IF('Net zero activities &amp; levers'!$C$14="On",Constants!$H77*'Net zero Activity data'!AY19*Constants!$H95*FracLEACHMM*MMLeachEF*NtoN2O*kgtoGg,"ERROR"))</f>
        <v>2.3552505988824399E-2</v>
      </c>
      <c r="AG1215" s="94">
        <f>IF('Net zero activities &amp; levers'!$C$14="Off",Constants!$H77*'Activity data'!AZ19*Constants!$H95*FracLEACHMM*MMLeachEF*NtoN2O*kgtoGg,IF('Net zero activities &amp; levers'!$C$14="On",Constants!$H77*'Net zero Activity data'!AZ19*Constants!$H95*FracLEACHMM*MMLeachEF*NtoN2O*kgtoGg,"ERROR"))</f>
        <v>2.4145713580810361E-2</v>
      </c>
      <c r="AH1215" s="94">
        <f>IF('Net zero activities &amp; levers'!$C$14="Off",Constants!$H77*'Activity data'!BA19*Constants!$H95*FracLEACHMM*MMLeachEF*NtoN2O*kgtoGg,IF('Net zero activities &amp; levers'!$C$14="On",Constants!$H77*'Net zero Activity data'!BA19*Constants!$H95*FracLEACHMM*MMLeachEF*NtoN2O*kgtoGg,"ERROR"))</f>
        <v>2.4632058840196262E-2</v>
      </c>
      <c r="AI1215" s="94">
        <f>IF('Net zero activities &amp; levers'!$C$14="Off",Constants!$H77*'Activity data'!BB19*Constants!$H95*FracLEACHMM*MMLeachEF*NtoN2O*kgtoGg,IF('Net zero activities &amp; levers'!$C$14="On",Constants!$H77*'Net zero Activity data'!BB19*Constants!$H95*FracLEACHMM*MMLeachEF*NtoN2O*kgtoGg,"ERROR"))</f>
        <v>2.5119693646547769E-2</v>
      </c>
      <c r="AJ1215" s="94">
        <f>IF('Net zero activities &amp; levers'!$C$14="Off",Constants!$H77*'Activity data'!BC19*Constants!$H95*FracLEACHMM*MMLeachEF*NtoN2O*kgtoGg,IF('Net zero activities &amp; levers'!$C$14="On",Constants!$H77*'Net zero Activity data'!BC19*Constants!$H95*FracLEACHMM*MMLeachEF*NtoN2O*kgtoGg,"ERROR"))</f>
        <v>2.5648335006758723E-2</v>
      </c>
      <c r="AK1215" s="94">
        <f>IF('Net zero activities &amp; levers'!$C$14="Off",Constants!$H77*'Activity data'!BD19*Constants!$H95*FracLEACHMM*MMLeachEF*NtoN2O*kgtoGg,IF('Net zero activities &amp; levers'!$C$14="On",Constants!$H77*'Net zero Activity data'!BD19*Constants!$H95*FracLEACHMM*MMLeachEF*NtoN2O*kgtoGg,"ERROR"))</f>
        <v>2.6175687821208025E-2</v>
      </c>
      <c r="AL1215" s="94">
        <f>IF('Net zero activities &amp; levers'!$C$14="Off",Constants!$H77*'Activity data'!BE19*Constants!$H95*FracLEACHMM*MMLeachEF*NtoN2O*kgtoGg,IF('Net zero activities &amp; levers'!$C$14="On",Constants!$H77*'Net zero Activity data'!BE19*Constants!$H95*FracLEACHMM*MMLeachEF*NtoN2O*kgtoGg,"ERROR"))</f>
        <v>2.6748333482610302E-2</v>
      </c>
      <c r="AM1215" s="94">
        <f>IF('Net zero activities &amp; levers'!$C$14="Off",Constants!$H77*'Activity data'!BF19*Constants!$H95*FracLEACHMM*MMLeachEF*NtoN2O*kgtoGg,IF('Net zero activities &amp; levers'!$C$14="On",Constants!$H77*'Net zero Activity data'!BF19*Constants!$H95*FracLEACHMM*MMLeachEF*NtoN2O*kgtoGg,"ERROR"))</f>
        <v>2.7309293249039725E-2</v>
      </c>
      <c r="AN1215" s="94">
        <f>IF('Net zero activities &amp; levers'!$C$14="Off",Constants!$H77*'Activity data'!BG19*Constants!$H95*FracLEACHMM*MMLeachEF*NtoN2O*kgtoGg,IF('Net zero activities &amp; levers'!$C$14="On",Constants!$H77*'Net zero Activity data'!BG19*Constants!$H95*FracLEACHMM*MMLeachEF*NtoN2O*kgtoGg,"ERROR"))</f>
        <v>2.7943263595812423E-2</v>
      </c>
      <c r="AO1215" s="94">
        <f>IF('Net zero activities &amp; levers'!$C$14="Off",Constants!$H77*'Activity data'!BH19*Constants!$H95*FracLEACHMM*MMLeachEF*NtoN2O*kgtoGg,IF('Net zero activities &amp; levers'!$C$14="On",Constants!$H77*'Net zero Activity data'!BH19*Constants!$H95*FracLEACHMM*MMLeachEF*NtoN2O*kgtoGg,"ERROR"))</f>
        <v>2.8585089015821099E-2</v>
      </c>
      <c r="AP1215" s="94">
        <f>IF('Net zero activities &amp; levers'!$C$14="Off",Constants!$H77*'Activity data'!BI19*Constants!$H95*FracLEACHMM*MMLeachEF*NtoN2O*kgtoGg,IF('Net zero activities &amp; levers'!$C$14="On",Constants!$H77*'Net zero Activity data'!BI19*Constants!$H95*FracLEACHMM*MMLeachEF*NtoN2O*kgtoGg,"ERROR"))</f>
        <v>2.9243481027066483E-2</v>
      </c>
      <c r="AQ1215" s="94">
        <f>IF('Net zero activities &amp; levers'!$C$14="Off",Constants!$H77*'Activity data'!BJ19*Constants!$H95*FracLEACHMM*MMLeachEF*NtoN2O*kgtoGg,IF('Net zero activities &amp; levers'!$C$14="On",Constants!$H77*'Net zero Activity data'!BJ19*Constants!$H95*FracLEACHMM*MMLeachEF*NtoN2O*kgtoGg,"ERROR"))</f>
        <v>2.9921398411177573E-2</v>
      </c>
      <c r="AR1215" s="94">
        <f>IF('Net zero activities &amp; levers'!$C$14="Off",Constants!$H77*'Activity data'!BK19*Constants!$H95*FracLEACHMM*MMLeachEF*NtoN2O*kgtoGg,IF('Net zero activities &amp; levers'!$C$14="On",Constants!$H77*'Net zero Activity data'!BK19*Constants!$H95*FracLEACHMM*MMLeachEF*NtoN2O*kgtoGg,"ERROR"))</f>
        <v>3.0624438024525739E-2</v>
      </c>
      <c r="AS1215" s="94">
        <f>IF('Net zero activities &amp; levers'!$C$14="Off",Constants!$H77*'Activity data'!BL19*Constants!$H95*FracLEACHMM*MMLeachEF*NtoN2O*kgtoGg,IF('Net zero activities &amp; levers'!$C$14="On",Constants!$H77*'Net zero Activity data'!BL19*Constants!$H95*FracLEACHMM*MMLeachEF*NtoN2O*kgtoGg,"ERROR"))</f>
        <v>3.1380920824929763E-2</v>
      </c>
      <c r="AT1215" s="94">
        <f>IF('Net zero activities &amp; levers'!$C$14="Off",Constants!$H77*'Activity data'!BM19*Constants!$H95*FracLEACHMM*MMLeachEF*NtoN2O*kgtoGg,IF('Net zero activities &amp; levers'!$C$14="On",Constants!$H77*'Net zero Activity data'!BM19*Constants!$H95*FracLEACHMM*MMLeachEF*NtoN2O*kgtoGg,"ERROR"))</f>
        <v>3.1870562476557958E-2</v>
      </c>
      <c r="AU1215" s="94">
        <f>IF('Net zero activities &amp; levers'!$C$14="Off",Constants!$H77*'Activity data'!BN19*Constants!$H95*FracLEACHMM*MMLeachEF*NtoN2O*kgtoGg,IF('Net zero activities &amp; levers'!$C$14="On",Constants!$H77*'Net zero Activity data'!BN19*Constants!$H95*FracLEACHMM*MMLeachEF*NtoN2O*kgtoGg,"ERROR"))</f>
        <v>3.231947178269267E-2</v>
      </c>
      <c r="AV1215" s="94">
        <f>IF('Net zero activities &amp; levers'!$C$14="Off",Constants!$H77*'Activity data'!BO19*Constants!$H95*FracLEACHMM*MMLeachEF*NtoN2O*kgtoGg,IF('Net zero activities &amp; levers'!$C$14="On",Constants!$H77*'Net zero Activity data'!BO19*Constants!$H95*FracLEACHMM*MMLeachEF*NtoN2O*kgtoGg,"ERROR"))</f>
        <v>3.2775118101919791E-2</v>
      </c>
      <c r="AW1215" s="94">
        <f>IF('Net zero activities &amp; levers'!$C$14="Off",Constants!$H77*'Activity data'!BP19*Constants!$H95*FracLEACHMM*MMLeachEF*NtoN2O*kgtoGg,IF('Net zero activities &amp; levers'!$C$14="On",Constants!$H77*'Net zero Activity data'!BP19*Constants!$H95*FracLEACHMM*MMLeachEF*NtoN2O*kgtoGg,"ERROR"))</f>
        <v>3.322035739729421E-2</v>
      </c>
      <c r="AY1215" s="79"/>
    </row>
    <row r="1216" spans="1:51" x14ac:dyDescent="0.25">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6.7319369228259429E-2</v>
      </c>
      <c r="T1216" s="94">
        <f>IF('Net zero activities &amp; levers'!$C$14="Off",Constants!$H78*'Activity data'!AM20*Constants!$H96*FracLEACHMM*MMLeachEF*NtoN2O*kgtoGg,IF('Net zero activities &amp; levers'!$C$14="On",Constants!$H78*'Net zero Activity data'!AM20*Constants!$H96*FracLEACHMM*MMLeachEF*NtoN2O*kgtoGg,"ERROR"))</f>
        <v>7.0034797923526779E-2</v>
      </c>
      <c r="U1216" s="94">
        <f>IF('Net zero activities &amp; levers'!$C$14="Off",Constants!$H78*'Activity data'!AN20*Constants!$H96*FracLEACHMM*MMLeachEF*NtoN2O*kgtoGg,IF('Net zero activities &amp; levers'!$C$14="On",Constants!$H78*'Net zero Activity data'!AN20*Constants!$H96*FracLEACHMM*MMLeachEF*NtoN2O*kgtoGg,"ERROR"))</f>
        <v>7.1767589190607203E-2</v>
      </c>
      <c r="V1216" s="94">
        <f>IF('Net zero activities &amp; levers'!$C$14="Off",Constants!$H78*'Activity data'!AO20*Constants!$H96*FracLEACHMM*MMLeachEF*NtoN2O*kgtoGg,IF('Net zero activities &amp; levers'!$C$14="On",Constants!$H78*'Net zero Activity data'!AO20*Constants!$H96*FracLEACHMM*MMLeachEF*NtoN2O*kgtoGg,"ERROR"))</f>
        <v>7.3182665204028496E-2</v>
      </c>
      <c r="W1216" s="94">
        <f>IF('Net zero activities &amp; levers'!$C$14="Off",Constants!$H78*'Activity data'!AP20*Constants!$H96*FracLEACHMM*MMLeachEF*NtoN2O*kgtoGg,IF('Net zero activities &amp; levers'!$C$14="On",Constants!$H78*'Net zero Activity data'!AP20*Constants!$H96*FracLEACHMM*MMLeachEF*NtoN2O*kgtoGg,"ERROR"))</f>
        <v>7.4808742806704007E-2</v>
      </c>
      <c r="X1216" s="94">
        <f>IF('Net zero activities &amp; levers'!$C$14="Off",Constants!$H78*'Activity data'!AQ20*Constants!$H96*FracLEACHMM*MMLeachEF*NtoN2O*kgtoGg,IF('Net zero activities &amp; levers'!$C$14="On",Constants!$H78*'Net zero Activity data'!AQ20*Constants!$H96*FracLEACHMM*MMLeachEF*NtoN2O*kgtoGg,"ERROR"))</f>
        <v>7.6209612458541354E-2</v>
      </c>
      <c r="Y1216" s="94">
        <f>IF('Net zero activities &amp; levers'!$C$14="Off",Constants!$H78*'Activity data'!AR20*Constants!$H96*FracLEACHMM*MMLeachEF*NtoN2O*kgtoGg,IF('Net zero activities &amp; levers'!$C$14="On",Constants!$H78*'Net zero Activity data'!AR20*Constants!$H96*FracLEACHMM*MMLeachEF*NtoN2O*kgtoGg,"ERROR"))</f>
        <v>7.7220772640168078E-2</v>
      </c>
      <c r="Z1216" s="94">
        <f>IF('Net zero activities &amp; levers'!$C$14="Off",Constants!$H78*'Activity data'!AS20*Constants!$H96*FracLEACHMM*MMLeachEF*NtoN2O*kgtoGg,IF('Net zero activities &amp; levers'!$C$14="On",Constants!$H78*'Net zero Activity data'!AS20*Constants!$H96*FracLEACHMM*MMLeachEF*NtoN2O*kgtoGg,"ERROR"))</f>
        <v>7.8264676801724914E-2</v>
      </c>
      <c r="AA1216" s="94">
        <f>IF('Net zero activities &amp; levers'!$C$14="Off",Constants!$H78*'Activity data'!AT20*Constants!$H96*FracLEACHMM*MMLeachEF*NtoN2O*kgtoGg,IF('Net zero activities &amp; levers'!$C$14="On",Constants!$H78*'Net zero Activity data'!AT20*Constants!$H96*FracLEACHMM*MMLeachEF*NtoN2O*kgtoGg,"ERROR"))</f>
        <v>7.9426320853994106E-2</v>
      </c>
      <c r="AB1216" s="94">
        <f>IF('Net zero activities &amp; levers'!$C$14="Off",Constants!$H78*'Activity data'!AU20*Constants!$H96*FracLEACHMM*MMLeachEF*NtoN2O*kgtoGg,IF('Net zero activities &amp; levers'!$C$14="On",Constants!$H78*'Net zero Activity data'!AU20*Constants!$H96*FracLEACHMM*MMLeachEF*NtoN2O*kgtoGg,"ERROR"))</f>
        <v>8.1583097307667857E-2</v>
      </c>
      <c r="AC1216" s="94">
        <f>IF('Net zero activities &amp; levers'!$C$14="Off",Constants!$H78*'Activity data'!AV20*Constants!$H96*FracLEACHMM*MMLeachEF*NtoN2O*kgtoGg,IF('Net zero activities &amp; levers'!$C$14="On",Constants!$H78*'Net zero Activity data'!AV20*Constants!$H96*FracLEACHMM*MMLeachEF*NtoN2O*kgtoGg,"ERROR"))</f>
        <v>8.3355511070410115E-2</v>
      </c>
      <c r="AD1216" s="94">
        <f>IF('Net zero activities &amp; levers'!$C$14="Off",Constants!$H78*'Activity data'!AW20*Constants!$H96*FracLEACHMM*MMLeachEF*NtoN2O*kgtoGg,IF('Net zero activities &amp; levers'!$C$14="On",Constants!$H78*'Net zero Activity data'!AW20*Constants!$H96*FracLEACHMM*MMLeachEF*NtoN2O*kgtoGg,"ERROR"))</f>
        <v>8.578662118405822E-2</v>
      </c>
      <c r="AE1216" s="94">
        <f>IF('Net zero activities &amp; levers'!$C$14="Off",Constants!$H78*'Activity data'!AX20*Constants!$H96*FracLEACHMM*MMLeachEF*NtoN2O*kgtoGg,IF('Net zero activities &amp; levers'!$C$14="On",Constants!$H78*'Net zero Activity data'!AX20*Constants!$H96*FracLEACHMM*MMLeachEF*NtoN2O*kgtoGg,"ERROR"))</f>
        <v>8.8388738549836809E-2</v>
      </c>
      <c r="AF1216" s="94">
        <f>IF('Net zero activities &amp; levers'!$C$14="Off",Constants!$H78*'Activity data'!AY20*Constants!$H96*FracLEACHMM*MMLeachEF*NtoN2O*kgtoGg,IF('Net zero activities &amp; levers'!$C$14="On",Constants!$H78*'Net zero Activity data'!AY20*Constants!$H96*FracLEACHMM*MMLeachEF*NtoN2O*kgtoGg,"ERROR"))</f>
        <v>9.1733803062760966E-2</v>
      </c>
      <c r="AG1216" s="94">
        <f>IF('Net zero activities &amp; levers'!$C$14="Off",Constants!$H78*'Activity data'!AZ20*Constants!$H96*FracLEACHMM*MMLeachEF*NtoN2O*kgtoGg,IF('Net zero activities &amp; levers'!$C$14="On",Constants!$H78*'Net zero Activity data'!AZ20*Constants!$H96*FracLEACHMM*MMLeachEF*NtoN2O*kgtoGg,"ERROR"))</f>
        <v>9.545999545455576E-2</v>
      </c>
      <c r="AH1216" s="94">
        <f>IF('Net zero activities &amp; levers'!$C$14="Off",Constants!$H78*'Activity data'!BA20*Constants!$H96*FracLEACHMM*MMLeachEF*NtoN2O*kgtoGg,IF('Net zero activities &amp; levers'!$C$14="On",Constants!$H78*'Net zero Activity data'!BA20*Constants!$H96*FracLEACHMM*MMLeachEF*NtoN2O*kgtoGg,"ERROR"))</f>
        <v>9.8123061491284413E-2</v>
      </c>
      <c r="AI1216" s="94">
        <f>IF('Net zero activities &amp; levers'!$C$14="Off",Constants!$H78*'Activity data'!BB20*Constants!$H96*FracLEACHMM*MMLeachEF*NtoN2O*kgtoGg,IF('Net zero activities &amp; levers'!$C$14="On",Constants!$H78*'Net zero Activity data'!BB20*Constants!$H96*FracLEACHMM*MMLeachEF*NtoN2O*kgtoGg,"ERROR"))</f>
        <v>0.10079815277114273</v>
      </c>
      <c r="AJ1216" s="94">
        <f>IF('Net zero activities &amp; levers'!$C$14="Off",Constants!$H78*'Activity data'!BC20*Constants!$H96*FracLEACHMM*MMLeachEF*NtoN2O*kgtoGg,IF('Net zero activities &amp; levers'!$C$14="On",Constants!$H78*'Net zero Activity data'!BC20*Constants!$H96*FracLEACHMM*MMLeachEF*NtoN2O*kgtoGg,"ERROR"))</f>
        <v>0.10387432756654491</v>
      </c>
      <c r="AK1216" s="94">
        <f>IF('Net zero activities &amp; levers'!$C$14="Off",Constants!$H78*'Activity data'!BD20*Constants!$H96*FracLEACHMM*MMLeachEF*NtoN2O*kgtoGg,IF('Net zero activities &amp; levers'!$C$14="On",Constants!$H78*'Net zero Activity data'!BD20*Constants!$H96*FracLEACHMM*MMLeachEF*NtoN2O*kgtoGg,"ERROR"))</f>
        <v>0.10693471904746969</v>
      </c>
      <c r="AL1216" s="94">
        <f>IF('Net zero activities &amp; levers'!$C$14="Off",Constants!$H78*'Activity data'!BE20*Constants!$H96*FracLEACHMM*MMLeachEF*NtoN2O*kgtoGg,IF('Net zero activities &amp; levers'!$C$14="On",Constants!$H78*'Net zero Activity data'!BE20*Constants!$H96*FracLEACHMM*MMLeachEF*NtoN2O*kgtoGg,"ERROR"))</f>
        <v>0.1104303206725267</v>
      </c>
      <c r="AM1216" s="94">
        <f>IF('Net zero activities &amp; levers'!$C$14="Off",Constants!$H78*'Activity data'!BF20*Constants!$H96*FracLEACHMM*MMLeachEF*NtoN2O*kgtoGg,IF('Net zero activities &amp; levers'!$C$14="On",Constants!$H78*'Net zero Activity data'!BF20*Constants!$H96*FracLEACHMM*MMLeachEF*NtoN2O*kgtoGg,"ERROR"))</f>
        <v>0.1138081636127603</v>
      </c>
      <c r="AN1216" s="94">
        <f>IF('Net zero activities &amp; levers'!$C$14="Off",Constants!$H78*'Activity data'!BG20*Constants!$H96*FracLEACHMM*MMLeachEF*NtoN2O*kgtoGg,IF('Net zero activities &amp; levers'!$C$14="On",Constants!$H78*'Net zero Activity data'!BG20*Constants!$H96*FracLEACHMM*MMLeachEF*NtoN2O*kgtoGg,"ERROR"))</f>
        <v>0.11787581618955639</v>
      </c>
      <c r="AO1216" s="94">
        <f>IF('Net zero activities &amp; levers'!$C$14="Off",Constants!$H78*'Activity data'!BH20*Constants!$H96*FracLEACHMM*MMLeachEF*NtoN2O*kgtoGg,IF('Net zero activities &amp; levers'!$C$14="On",Constants!$H78*'Net zero Activity data'!BH20*Constants!$H96*FracLEACHMM*MMLeachEF*NtoN2O*kgtoGg,"ERROR"))</f>
        <v>0.12200498371084653</v>
      </c>
      <c r="AP1216" s="94">
        <f>IF('Net zero activities &amp; levers'!$C$14="Off",Constants!$H78*'Activity data'!BI20*Constants!$H96*FracLEACHMM*MMLeachEF*NtoN2O*kgtoGg,IF('Net zero activities &amp; levers'!$C$14="On",Constants!$H78*'Net zero Activity data'!BI20*Constants!$H96*FracLEACHMM*MMLeachEF*NtoN2O*kgtoGg,"ERROR"))</f>
        <v>0.12627795709293613</v>
      </c>
      <c r="AQ1216" s="94">
        <f>IF('Net zero activities &amp; levers'!$C$14="Off",Constants!$H78*'Activity data'!BJ20*Constants!$H96*FracLEACHMM*MMLeachEF*NtoN2O*kgtoGg,IF('Net zero activities &amp; levers'!$C$14="On",Constants!$H78*'Net zero Activity data'!BJ20*Constants!$H96*FracLEACHMM*MMLeachEF*NtoN2O*kgtoGg,"ERROR"))</f>
        <v>0.13072125774320001</v>
      </c>
      <c r="AR1216" s="94">
        <f>IF('Net zero activities &amp; levers'!$C$14="Off",Constants!$H78*'Activity data'!BK20*Constants!$H96*FracLEACHMM*MMLeachEF*NtoN2O*kgtoGg,IF('Net zero activities &amp; levers'!$C$14="On",Constants!$H78*'Net zero Activity data'!BK20*Constants!$H96*FracLEACHMM*MMLeachEF*NtoN2O*kgtoGg,"ERROR"))</f>
        <v>0.13538539561215654</v>
      </c>
      <c r="AS1216" s="94">
        <f>IF('Net zero activities &amp; levers'!$C$14="Off",Constants!$H78*'Activity data'!BL20*Constants!$H96*FracLEACHMM*MMLeachEF*NtoN2O*kgtoGg,IF('Net zero activities &amp; levers'!$C$14="On",Constants!$H78*'Net zero Activity data'!BL20*Constants!$H96*FracLEACHMM*MMLeachEF*NtoN2O*kgtoGg,"ERROR"))</f>
        <v>0.14052699366770421</v>
      </c>
      <c r="AT1216" s="94">
        <f>IF('Net zero activities &amp; levers'!$C$14="Off",Constants!$H78*'Activity data'!BM20*Constants!$H96*FracLEACHMM*MMLeachEF*NtoN2O*kgtoGg,IF('Net zero activities &amp; levers'!$C$14="On",Constants!$H78*'Net zero Activity data'!BM20*Constants!$H96*FracLEACHMM*MMLeachEF*NtoN2O*kgtoGg,"ERROR"))</f>
        <v>0.14318904108564576</v>
      </c>
      <c r="AU1216" s="94">
        <f>IF('Net zero activities &amp; levers'!$C$14="Off",Constants!$H78*'Activity data'!BN20*Constants!$H96*FracLEACHMM*MMLeachEF*NtoN2O*kgtoGg,IF('Net zero activities &amp; levers'!$C$14="On",Constants!$H78*'Net zero Activity data'!BN20*Constants!$H96*FracLEACHMM*MMLeachEF*NtoN2O*kgtoGg,"ERROR"))</f>
        <v>0.14548430790858607</v>
      </c>
      <c r="AV1216" s="94">
        <f>IF('Net zero activities &amp; levers'!$C$14="Off",Constants!$H78*'Activity data'!BO20*Constants!$H96*FracLEACHMM*MMLeachEF*NtoN2O*kgtoGg,IF('Net zero activities &amp; levers'!$C$14="On",Constants!$H78*'Net zero Activity data'!BO20*Constants!$H96*FracLEACHMM*MMLeachEF*NtoN2O*kgtoGg,"ERROR"))</f>
        <v>0.14785203528851432</v>
      </c>
      <c r="AW1216" s="94">
        <f>IF('Net zero activities &amp; levers'!$C$14="Off",Constants!$H78*'Activity data'!BP20*Constants!$H96*FracLEACHMM*MMLeachEF*NtoN2O*kgtoGg,IF('Net zero activities &amp; levers'!$C$14="On",Constants!$H78*'Net zero Activity data'!BP20*Constants!$H96*FracLEACHMM*MMLeachEF*NtoN2O*kgtoGg,"ERROR"))</f>
        <v>0.15013637523841239</v>
      </c>
      <c r="AY1216" s="79"/>
    </row>
    <row r="1220" spans="1:52" x14ac:dyDescent="0.25">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72.449817655179615</v>
      </c>
      <c r="T1220" s="27">
        <f t="shared" si="385"/>
        <v>73.412448847195449</v>
      </c>
      <c r="U1220" s="27">
        <f t="shared" si="385"/>
        <v>74.198527813630264</v>
      </c>
      <c r="V1220" s="27">
        <f t="shared" si="385"/>
        <v>74.932183064084938</v>
      </c>
      <c r="W1220" s="27">
        <f t="shared" si="385"/>
        <v>75.728343616319663</v>
      </c>
      <c r="X1220" s="27">
        <f t="shared" si="385"/>
        <v>76.492433237513026</v>
      </c>
      <c r="Y1220" s="27">
        <f t="shared" si="385"/>
        <v>77.146046881915979</v>
      </c>
      <c r="Z1220" s="27">
        <f t="shared" si="385"/>
        <v>77.778880182998051</v>
      </c>
      <c r="AA1220" s="27">
        <f t="shared" si="385"/>
        <v>78.408051635872468</v>
      </c>
      <c r="AB1220" s="27">
        <f t="shared" si="385"/>
        <v>79.224943174372299</v>
      </c>
      <c r="AC1220" s="27">
        <f t="shared" si="385"/>
        <v>79.926451787992249</v>
      </c>
      <c r="AD1220" s="27">
        <f t="shared" si="385"/>
        <v>80.76885718673185</v>
      </c>
      <c r="AE1220" s="27">
        <f t="shared" si="385"/>
        <v>81.644804903881038</v>
      </c>
      <c r="AF1220" s="27">
        <f t="shared" si="385"/>
        <v>82.681019501207217</v>
      </c>
      <c r="AG1220" s="27">
        <f t="shared" si="385"/>
        <v>83.797727927071179</v>
      </c>
      <c r="AH1220" s="27">
        <f t="shared" si="385"/>
        <v>84.672576482481759</v>
      </c>
      <c r="AI1220" s="27">
        <f t="shared" si="385"/>
        <v>85.547247875170797</v>
      </c>
      <c r="AJ1220" s="27">
        <f t="shared" si="385"/>
        <v>86.508657043249997</v>
      </c>
      <c r="AK1220" s="27">
        <f t="shared" si="385"/>
        <v>87.463265114193007</v>
      </c>
      <c r="AL1220" s="27">
        <f t="shared" si="385"/>
        <v>88.512396010068016</v>
      </c>
      <c r="AM1220" s="27">
        <f t="shared" si="385"/>
        <v>89.531314727003974</v>
      </c>
      <c r="AN1220" s="27">
        <f t="shared" si="385"/>
        <v>90.703558661415826</v>
      </c>
      <c r="AO1220" s="27">
        <f t="shared" si="385"/>
        <v>91.887099270974289</v>
      </c>
      <c r="AP1220" s="27">
        <f t="shared" si="385"/>
        <v>93.100443723717078</v>
      </c>
      <c r="AQ1220" s="27">
        <f t="shared" si="385"/>
        <v>94.3495525003203</v>
      </c>
      <c r="AR1220" s="27">
        <f t="shared" si="385"/>
        <v>95.645946229187999</v>
      </c>
      <c r="AS1220" s="27">
        <f t="shared" si="385"/>
        <v>97.049612256350315</v>
      </c>
      <c r="AT1220" s="27">
        <f t="shared" si="385"/>
        <v>97.880768544713618</v>
      </c>
      <c r="AU1220" s="27">
        <f t="shared" si="385"/>
        <v>98.622364350630747</v>
      </c>
      <c r="AV1220" s="27">
        <f t="shared" si="385"/>
        <v>99.375096543856301</v>
      </c>
      <c r="AW1220" s="27">
        <f t="shared" si="385"/>
        <v>100.10276018423386</v>
      </c>
      <c r="AY1220" s="79"/>
      <c r="AZ1220" s="79"/>
    </row>
    <row r="1221" spans="1:52" x14ac:dyDescent="0.25">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57.946563542689915</v>
      </c>
      <c r="T1221" s="27">
        <f t="shared" si="386"/>
        <v>58.716491906095996</v>
      </c>
      <c r="U1221" s="27">
        <f t="shared" si="386"/>
        <v>59.345210876720344</v>
      </c>
      <c r="V1221" s="27">
        <f t="shared" si="386"/>
        <v>59.932000491447013</v>
      </c>
      <c r="W1221" s="27">
        <f t="shared" si="386"/>
        <v>60.568782881291369</v>
      </c>
      <c r="X1221" s="27">
        <f t="shared" si="386"/>
        <v>61.179914409565484</v>
      </c>
      <c r="Y1221" s="27">
        <f t="shared" si="386"/>
        <v>61.702685422710431</v>
      </c>
      <c r="Z1221" s="27">
        <f t="shared" si="386"/>
        <v>62.208835973255823</v>
      </c>
      <c r="AA1221" s="27">
        <f t="shared" si="386"/>
        <v>62.712057716984084</v>
      </c>
      <c r="AB1221" s="27">
        <f t="shared" si="386"/>
        <v>63.365421092837678</v>
      </c>
      <c r="AC1221" s="27">
        <f t="shared" si="386"/>
        <v>63.926499295247297</v>
      </c>
      <c r="AD1221" s="27">
        <f t="shared" si="386"/>
        <v>64.600269078893959</v>
      </c>
      <c r="AE1221" s="27">
        <f t="shared" si="386"/>
        <v>65.300866564086249</v>
      </c>
      <c r="AF1221" s="27">
        <f t="shared" si="386"/>
        <v>66.129648153207768</v>
      </c>
      <c r="AG1221" s="27">
        <f t="shared" si="386"/>
        <v>67.022810038941756</v>
      </c>
      <c r="AH1221" s="27">
        <f t="shared" si="386"/>
        <v>67.722528396379261</v>
      </c>
      <c r="AI1221" s="27">
        <f t="shared" si="386"/>
        <v>68.42210505613923</v>
      </c>
      <c r="AJ1221" s="27">
        <f t="shared" si="386"/>
        <v>69.191056024570585</v>
      </c>
      <c r="AK1221" s="27">
        <f t="shared" si="386"/>
        <v>69.95456736292256</v>
      </c>
      <c r="AL1221" s="27">
        <f t="shared" si="386"/>
        <v>70.793679621448376</v>
      </c>
      <c r="AM1221" s="27">
        <f t="shared" si="386"/>
        <v>71.608627679106391</v>
      </c>
      <c r="AN1221" s="27">
        <f t="shared" si="386"/>
        <v>72.546207783948418</v>
      </c>
      <c r="AO1221" s="27">
        <f t="shared" si="386"/>
        <v>73.492823156585331</v>
      </c>
      <c r="AP1221" s="27">
        <f t="shared" si="386"/>
        <v>74.463276136393532</v>
      </c>
      <c r="AQ1221" s="27">
        <f t="shared" si="386"/>
        <v>75.462334014491503</v>
      </c>
      <c r="AR1221" s="27">
        <f t="shared" si="386"/>
        <v>76.499211180196937</v>
      </c>
      <c r="AS1221" s="27">
        <f t="shared" si="386"/>
        <v>77.621886505934782</v>
      </c>
      <c r="AT1221" s="27">
        <f t="shared" si="386"/>
        <v>78.28665906487727</v>
      </c>
      <c r="AU1221" s="27">
        <f t="shared" si="386"/>
        <v>78.879799667315993</v>
      </c>
      <c r="AV1221" s="27">
        <f t="shared" si="386"/>
        <v>79.481847336683103</v>
      </c>
      <c r="AW1221" s="27">
        <f t="shared" si="386"/>
        <v>80.063844762481011</v>
      </c>
      <c r="AY1221" s="79"/>
      <c r="AZ1221" s="79"/>
    </row>
    <row r="1222" spans="1:52" x14ac:dyDescent="0.25">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26.199874403761022</v>
      </c>
      <c r="T1222" s="27">
        <f t="shared" si="387"/>
        <v>26.54798868678095</v>
      </c>
      <c r="U1222" s="27">
        <f t="shared" si="387"/>
        <v>26.832256761685592</v>
      </c>
      <c r="V1222" s="27">
        <f t="shared" si="387"/>
        <v>27.09756695900116</v>
      </c>
      <c r="W1222" s="27">
        <f t="shared" si="387"/>
        <v>27.385480816466714</v>
      </c>
      <c r="X1222" s="27">
        <f t="shared" si="387"/>
        <v>27.661796930935942</v>
      </c>
      <c r="Y1222" s="27">
        <f t="shared" si="387"/>
        <v>27.898161851458521</v>
      </c>
      <c r="Z1222" s="27">
        <f t="shared" si="387"/>
        <v>28.127012020354464</v>
      </c>
      <c r="AA1222" s="27">
        <f t="shared" si="387"/>
        <v>28.354537962824008</v>
      </c>
      <c r="AB1222" s="27">
        <f t="shared" si="387"/>
        <v>28.649948723028462</v>
      </c>
      <c r="AC1222" s="27">
        <f t="shared" si="387"/>
        <v>28.90363380002168</v>
      </c>
      <c r="AD1222" s="27">
        <f t="shared" si="387"/>
        <v>29.20827108356977</v>
      </c>
      <c r="AE1222" s="27">
        <f t="shared" si="387"/>
        <v>29.525038204817712</v>
      </c>
      <c r="AF1222" s="27">
        <f t="shared" si="387"/>
        <v>29.899762299148801</v>
      </c>
      <c r="AG1222" s="27">
        <f t="shared" si="387"/>
        <v>30.303595206534538</v>
      </c>
      <c r="AH1222" s="27">
        <f t="shared" si="387"/>
        <v>30.619964840246517</v>
      </c>
      <c r="AI1222" s="27">
        <f t="shared" si="387"/>
        <v>30.936270406978018</v>
      </c>
      <c r="AJ1222" s="27">
        <f t="shared" si="387"/>
        <v>31.283942772065036</v>
      </c>
      <c r="AK1222" s="27">
        <f t="shared" si="387"/>
        <v>31.62915567077183</v>
      </c>
      <c r="AL1222" s="27">
        <f t="shared" si="387"/>
        <v>32.0085506588428</v>
      </c>
      <c r="AM1222" s="27">
        <f t="shared" si="387"/>
        <v>32.377020080510903</v>
      </c>
      <c r="AN1222" s="27">
        <f t="shared" si="387"/>
        <v>32.800936176453838</v>
      </c>
      <c r="AO1222" s="27">
        <f t="shared" si="387"/>
        <v>33.228937465149492</v>
      </c>
      <c r="AP1222" s="27">
        <f t="shared" si="387"/>
        <v>33.667716654652232</v>
      </c>
      <c r="AQ1222" s="27">
        <f t="shared" si="387"/>
        <v>34.119429220988827</v>
      </c>
      <c r="AR1222" s="27">
        <f t="shared" si="387"/>
        <v>34.588241344655088</v>
      </c>
      <c r="AS1222" s="27">
        <f t="shared" si="387"/>
        <v>35.095846122785957</v>
      </c>
      <c r="AT1222" s="27">
        <f t="shared" si="387"/>
        <v>35.396415414328644</v>
      </c>
      <c r="AU1222" s="27">
        <f t="shared" si="387"/>
        <v>35.664597137930201</v>
      </c>
      <c r="AV1222" s="27">
        <f t="shared" si="387"/>
        <v>35.9368060897324</v>
      </c>
      <c r="AW1222" s="27">
        <f t="shared" si="387"/>
        <v>36.199949553761705</v>
      </c>
      <c r="AY1222" s="79"/>
      <c r="AZ1222" s="79"/>
    </row>
    <row r="1223" spans="1:52" x14ac:dyDescent="0.25">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367.29937998549639</v>
      </c>
      <c r="T1223" s="27">
        <f t="shared" si="388"/>
        <v>374.39027995025685</v>
      </c>
      <c r="U1223" s="27">
        <f t="shared" si="388"/>
        <v>378.08201548869761</v>
      </c>
      <c r="V1223" s="27">
        <f t="shared" si="388"/>
        <v>380.61774537395928</v>
      </c>
      <c r="W1223" s="27">
        <f t="shared" si="388"/>
        <v>383.77989521502451</v>
      </c>
      <c r="X1223" s="27">
        <f t="shared" si="388"/>
        <v>386.12523393248665</v>
      </c>
      <c r="Y1223" s="27">
        <f t="shared" si="388"/>
        <v>386.95643782005646</v>
      </c>
      <c r="Z1223" s="27">
        <f t="shared" si="388"/>
        <v>387.65918830118983</v>
      </c>
      <c r="AA1223" s="27">
        <f t="shared" si="388"/>
        <v>388.49776942220768</v>
      </c>
      <c r="AB1223" s="27">
        <f t="shared" si="388"/>
        <v>392.18321030752833</v>
      </c>
      <c r="AC1223" s="27">
        <f t="shared" si="388"/>
        <v>394.38010154969788</v>
      </c>
      <c r="AD1223" s="27">
        <f t="shared" si="388"/>
        <v>395.06686480786141</v>
      </c>
      <c r="AE1223" s="27">
        <f t="shared" si="388"/>
        <v>395.93122027386613</v>
      </c>
      <c r="AF1223" s="27">
        <f t="shared" si="388"/>
        <v>398.59601636852102</v>
      </c>
      <c r="AG1223" s="27">
        <f t="shared" si="388"/>
        <v>401.90994539704189</v>
      </c>
      <c r="AH1223" s="27">
        <f t="shared" si="388"/>
        <v>401.81503378596199</v>
      </c>
      <c r="AI1223" s="27">
        <f t="shared" si="388"/>
        <v>401.42815777895129</v>
      </c>
      <c r="AJ1223" s="27">
        <f t="shared" si="388"/>
        <v>401.7813582877065</v>
      </c>
      <c r="AK1223" s="27">
        <f t="shared" si="388"/>
        <v>401.72821381507623</v>
      </c>
      <c r="AL1223" s="27">
        <f t="shared" si="388"/>
        <v>402.4182008975921</v>
      </c>
      <c r="AM1223" s="27">
        <f t="shared" si="388"/>
        <v>402.41125512656032</v>
      </c>
      <c r="AN1223" s="27">
        <f t="shared" si="388"/>
        <v>405.74913704895249</v>
      </c>
      <c r="AO1223" s="27">
        <f t="shared" si="388"/>
        <v>408.87066423718124</v>
      </c>
      <c r="AP1223" s="27">
        <f t="shared" si="388"/>
        <v>411.96446899942566</v>
      </c>
      <c r="AQ1223" s="27">
        <f t="shared" si="388"/>
        <v>415.076640787023</v>
      </c>
      <c r="AR1223" s="27">
        <f t="shared" si="388"/>
        <v>418.30306896107567</v>
      </c>
      <c r="AS1223" s="27">
        <f t="shared" si="388"/>
        <v>422.19081741674233</v>
      </c>
      <c r="AT1223" s="27">
        <f t="shared" si="388"/>
        <v>420.26074518236015</v>
      </c>
      <c r="AU1223" s="27">
        <f t="shared" si="388"/>
        <v>417.33191079968799</v>
      </c>
      <c r="AV1223" s="27">
        <f t="shared" si="388"/>
        <v>414.37000341411897</v>
      </c>
      <c r="AW1223" s="27">
        <f t="shared" si="388"/>
        <v>411.04939658180723</v>
      </c>
      <c r="AY1223" s="79"/>
      <c r="AZ1223" s="79"/>
    </row>
    <row r="1224" spans="1:52" x14ac:dyDescent="0.25">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258.644557829505</v>
      </c>
      <c r="T1224" s="27">
        <f t="shared" si="389"/>
        <v>263.63782159725537</v>
      </c>
      <c r="U1224" s="27">
        <f t="shared" si="389"/>
        <v>266.23746471672149</v>
      </c>
      <c r="V1224" s="27">
        <f t="shared" si="389"/>
        <v>268.02307278111425</v>
      </c>
      <c r="W1224" s="27">
        <f t="shared" si="389"/>
        <v>270.24979270496834</v>
      </c>
      <c r="X1224" s="27">
        <f t="shared" si="389"/>
        <v>271.90133128246976</v>
      </c>
      <c r="Y1224" s="27">
        <f t="shared" si="389"/>
        <v>272.48664771283012</v>
      </c>
      <c r="Z1224" s="27">
        <f t="shared" si="389"/>
        <v>272.98150993520676</v>
      </c>
      <c r="AA1224" s="27">
        <f t="shared" si="389"/>
        <v>273.57202125939796</v>
      </c>
      <c r="AB1224" s="27">
        <f t="shared" si="389"/>
        <v>276.16723181550663</v>
      </c>
      <c r="AC1224" s="27">
        <f t="shared" si="389"/>
        <v>277.71423677901322</v>
      </c>
      <c r="AD1224" s="27">
        <f t="shared" si="389"/>
        <v>278.19784113262864</v>
      </c>
      <c r="AE1224" s="27">
        <f t="shared" si="389"/>
        <v>278.80650221264779</v>
      </c>
      <c r="AF1224" s="27">
        <f t="shared" si="389"/>
        <v>280.682996008077</v>
      </c>
      <c r="AG1224" s="27">
        <f t="shared" si="389"/>
        <v>283.0165956680982</v>
      </c>
      <c r="AH1224" s="27">
        <f t="shared" si="389"/>
        <v>282.94976089238577</v>
      </c>
      <c r="AI1224" s="27">
        <f t="shared" si="389"/>
        <v>282.6773308823702</v>
      </c>
      <c r="AJ1224" s="27">
        <f t="shared" si="389"/>
        <v>282.92604730932356</v>
      </c>
      <c r="AK1224" s="27">
        <f t="shared" si="389"/>
        <v>282.88862408082514</v>
      </c>
      <c r="AL1224" s="27">
        <f t="shared" si="389"/>
        <v>283.37449858426822</v>
      </c>
      <c r="AM1224" s="27">
        <f t="shared" si="389"/>
        <v>283.36960751726616</v>
      </c>
      <c r="AN1224" s="27">
        <f t="shared" si="389"/>
        <v>285.72007430525349</v>
      </c>
      <c r="AO1224" s="27">
        <f t="shared" si="389"/>
        <v>287.91818860477679</v>
      </c>
      <c r="AP1224" s="27">
        <f t="shared" si="389"/>
        <v>290.09678135049057</v>
      </c>
      <c r="AQ1224" s="27">
        <f t="shared" si="389"/>
        <v>292.28830777213687</v>
      </c>
      <c r="AR1224" s="27">
        <f t="shared" si="389"/>
        <v>294.56029115658873</v>
      </c>
      <c r="AS1224" s="27">
        <f t="shared" si="389"/>
        <v>297.29796248156612</v>
      </c>
      <c r="AT1224" s="27">
        <f t="shared" si="389"/>
        <v>295.93884589481746</v>
      </c>
      <c r="AU1224" s="27">
        <f t="shared" si="389"/>
        <v>293.87642184745857</v>
      </c>
      <c r="AV1224" s="27">
        <f t="shared" si="389"/>
        <v>291.79070848169499</v>
      </c>
      <c r="AW1224" s="27">
        <f t="shared" si="389"/>
        <v>289.45240645161033</v>
      </c>
      <c r="AY1224" s="79"/>
      <c r="AZ1224" s="79"/>
    </row>
    <row r="1225" spans="1:52" x14ac:dyDescent="0.25">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34.963976395761406</v>
      </c>
      <c r="T1225" s="27">
        <f t="shared" si="390"/>
        <v>36.497612487541794</v>
      </c>
      <c r="U1225" s="27">
        <f t="shared" si="390"/>
        <v>37.733305691645874</v>
      </c>
      <c r="V1225" s="27">
        <f t="shared" si="390"/>
        <v>38.877531015162873</v>
      </c>
      <c r="W1225" s="27">
        <f t="shared" si="390"/>
        <v>40.109336867070091</v>
      </c>
      <c r="X1225" s="27">
        <f t="shared" si="390"/>
        <v>41.279815018110689</v>
      </c>
      <c r="Y1225" s="27">
        <f t="shared" si="390"/>
        <v>42.307713439261846</v>
      </c>
      <c r="Z1225" s="27">
        <f t="shared" si="390"/>
        <v>43.337638673567746</v>
      </c>
      <c r="AA1225" s="27">
        <f t="shared" si="390"/>
        <v>44.399551439206782</v>
      </c>
      <c r="AB1225" s="27">
        <f t="shared" si="390"/>
        <v>45.81186523573659</v>
      </c>
      <c r="AC1225" s="27">
        <f t="shared" si="390"/>
        <v>47.079649204126177</v>
      </c>
      <c r="AD1225" s="27">
        <f t="shared" si="390"/>
        <v>48.725639989018426</v>
      </c>
      <c r="AE1225" s="27">
        <f t="shared" si="390"/>
        <v>50.454759475729148</v>
      </c>
      <c r="AF1225" s="27">
        <f t="shared" si="390"/>
        <v>52.486360439556769</v>
      </c>
      <c r="AG1225" s="27">
        <f t="shared" si="390"/>
        <v>54.691251862588167</v>
      </c>
      <c r="AH1225" s="27">
        <f t="shared" si="390"/>
        <v>56.512452453059495</v>
      </c>
      <c r="AI1225" s="27">
        <f t="shared" si="390"/>
        <v>58.360185924306009</v>
      </c>
      <c r="AJ1225" s="27">
        <f t="shared" si="390"/>
        <v>60.389335908393399</v>
      </c>
      <c r="AK1225" s="27">
        <f t="shared" si="390"/>
        <v>62.437293405330678</v>
      </c>
      <c r="AL1225" s="27">
        <f t="shared" si="390"/>
        <v>64.687328166127415</v>
      </c>
      <c r="AM1225" s="27">
        <f t="shared" si="390"/>
        <v>66.917440313314131</v>
      </c>
      <c r="AN1225" s="27">
        <f t="shared" si="390"/>
        <v>69.376253099010469</v>
      </c>
      <c r="AO1225" s="27">
        <f t="shared" si="390"/>
        <v>71.889327005864232</v>
      </c>
      <c r="AP1225" s="27">
        <f t="shared" si="390"/>
        <v>74.49206773188557</v>
      </c>
      <c r="AQ1225" s="27">
        <f t="shared" si="390"/>
        <v>77.197338817748658</v>
      </c>
      <c r="AR1225" s="27">
        <f t="shared" si="390"/>
        <v>80.028789551630112</v>
      </c>
      <c r="AS1225" s="27">
        <f t="shared" si="390"/>
        <v>83.101338963756518</v>
      </c>
      <c r="AT1225" s="27">
        <f t="shared" si="390"/>
        <v>85.119790686428615</v>
      </c>
      <c r="AU1225" s="27">
        <f t="shared" si="390"/>
        <v>86.99211656376653</v>
      </c>
      <c r="AV1225" s="27">
        <f t="shared" si="390"/>
        <v>88.910503904639995</v>
      </c>
      <c r="AW1225" s="27">
        <f t="shared" si="390"/>
        <v>90.805264059143951</v>
      </c>
      <c r="AY1225" s="79"/>
      <c r="AZ1225" s="79"/>
    </row>
    <row r="1226" spans="1:52" x14ac:dyDescent="0.25">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132.5903429327976</v>
      </c>
      <c r="L1226" s="27">
        <f t="shared" si="391"/>
        <v>132.66203410931632</v>
      </c>
      <c r="M1226" s="27">
        <f t="shared" si="391"/>
        <v>132.83344502276299</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135.15163149297337</v>
      </c>
      <c r="T1226" s="27">
        <f t="shared" si="391"/>
        <v>135.73297226938038</v>
      </c>
      <c r="U1226" s="27">
        <f t="shared" si="391"/>
        <v>136.37634861220499</v>
      </c>
      <c r="V1226" s="27">
        <f t="shared" si="391"/>
        <v>137.05142671760032</v>
      </c>
      <c r="W1226" s="27">
        <f t="shared" si="391"/>
        <v>137.76463297256313</v>
      </c>
      <c r="X1226" s="27">
        <f t="shared" si="391"/>
        <v>138.51148304631639</v>
      </c>
      <c r="Y1226" s="27">
        <f t="shared" si="391"/>
        <v>139.2033811270056</v>
      </c>
      <c r="Z1226" s="27">
        <f t="shared" si="391"/>
        <v>139.83981681448427</v>
      </c>
      <c r="AA1226" s="27">
        <f t="shared" si="391"/>
        <v>140.41803750246495</v>
      </c>
      <c r="AB1226" s="27">
        <f t="shared" si="391"/>
        <v>140.94146440662465</v>
      </c>
      <c r="AC1226" s="27">
        <f t="shared" si="391"/>
        <v>141.39689553734058</v>
      </c>
      <c r="AD1226" s="27">
        <f t="shared" si="391"/>
        <v>141.84722228245158</v>
      </c>
      <c r="AE1226" s="27">
        <f t="shared" si="391"/>
        <v>142.28742938202578</v>
      </c>
      <c r="AF1226" s="27">
        <f t="shared" si="391"/>
        <v>142.72055070047261</v>
      </c>
      <c r="AG1226" s="27">
        <f t="shared" si="391"/>
        <v>143.14265299866611</v>
      </c>
      <c r="AH1226" s="27">
        <f t="shared" si="391"/>
        <v>143.54160981901757</v>
      </c>
      <c r="AI1226" s="27">
        <f t="shared" si="391"/>
        <v>143.93152461477476</v>
      </c>
      <c r="AJ1226" s="27">
        <f t="shared" si="391"/>
        <v>144.31443145146557</v>
      </c>
      <c r="AK1226" s="27">
        <f t="shared" si="391"/>
        <v>144.68626708215652</v>
      </c>
      <c r="AL1226" s="27">
        <f t="shared" si="391"/>
        <v>145.04964158167502</v>
      </c>
      <c r="AM1226" s="27">
        <f t="shared" si="391"/>
        <v>145.39951303697748</v>
      </c>
      <c r="AN1226" s="27">
        <f t="shared" si="391"/>
        <v>145.74335361468056</v>
      </c>
      <c r="AO1226" s="27">
        <f t="shared" si="391"/>
        <v>146.0756333051672</v>
      </c>
      <c r="AP1226" s="27">
        <f t="shared" si="391"/>
        <v>146.39631456756203</v>
      </c>
      <c r="AQ1226" s="27">
        <f t="shared" si="391"/>
        <v>146.70496316828388</v>
      </c>
      <c r="AR1226" s="27">
        <f t="shared" si="391"/>
        <v>147.00136257162529</v>
      </c>
      <c r="AS1226" s="27">
        <f t="shared" si="391"/>
        <v>147.28908217664724</v>
      </c>
      <c r="AT1226" s="27">
        <f t="shared" si="391"/>
        <v>147.54449688857525</v>
      </c>
      <c r="AU1226" s="27">
        <f t="shared" si="391"/>
        <v>147.78351401598343</v>
      </c>
      <c r="AV1226" s="27">
        <f t="shared" si="391"/>
        <v>148.00907150542642</v>
      </c>
      <c r="AW1226" s="27">
        <f t="shared" si="391"/>
        <v>148.2194787996113</v>
      </c>
      <c r="AY1226" s="79"/>
      <c r="AZ1226" s="79"/>
    </row>
    <row r="1227" spans="1:52" x14ac:dyDescent="0.25">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14.369321450610601</v>
      </c>
      <c r="L1227" s="27">
        <f t="shared" si="392"/>
        <v>14.377090896995487</v>
      </c>
      <c r="M1227" s="27">
        <f t="shared" si="392"/>
        <v>14.39566735181849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14.646898066183509</v>
      </c>
      <c r="T1227" s="27">
        <f t="shared" si="392"/>
        <v>14.709900184616627</v>
      </c>
      <c r="U1227" s="27">
        <f t="shared" si="392"/>
        <v>14.779625334120546</v>
      </c>
      <c r="V1227" s="27">
        <f t="shared" si="392"/>
        <v>14.852786124613493</v>
      </c>
      <c r="W1227" s="27">
        <f t="shared" si="392"/>
        <v>14.930079008178485</v>
      </c>
      <c r="X1227" s="27">
        <f t="shared" si="392"/>
        <v>15.011018000776245</v>
      </c>
      <c r="Y1227" s="27">
        <f t="shared" si="392"/>
        <v>15.086001636179642</v>
      </c>
      <c r="Z1227" s="27">
        <f t="shared" si="392"/>
        <v>15.154974600377015</v>
      </c>
      <c r="AA1227" s="27">
        <f t="shared" si="392"/>
        <v>15.217638582920591</v>
      </c>
      <c r="AB1227" s="27">
        <f t="shared" si="392"/>
        <v>15.27436435400922</v>
      </c>
      <c r="AC1227" s="27">
        <f t="shared" si="392"/>
        <v>15.323721163646475</v>
      </c>
      <c r="AD1227" s="27">
        <f t="shared" si="392"/>
        <v>15.372524791536531</v>
      </c>
      <c r="AE1227" s="27">
        <f t="shared" si="392"/>
        <v>15.420231714821497</v>
      </c>
      <c r="AF1227" s="27">
        <f t="shared" si="392"/>
        <v>15.467170724965168</v>
      </c>
      <c r="AG1227" s="27">
        <f t="shared" si="392"/>
        <v>15.512915561833548</v>
      </c>
      <c r="AH1227" s="27">
        <f t="shared" si="392"/>
        <v>15.556152034941164</v>
      </c>
      <c r="AI1227" s="27">
        <f t="shared" si="392"/>
        <v>15.59840858933762</v>
      </c>
      <c r="AJ1227" s="27">
        <f t="shared" si="392"/>
        <v>15.639905664466506</v>
      </c>
      <c r="AK1227" s="27">
        <f t="shared" si="392"/>
        <v>15.680202910751605</v>
      </c>
      <c r="AL1227" s="27">
        <f t="shared" si="392"/>
        <v>15.719583191962446</v>
      </c>
      <c r="AM1227" s="27">
        <f t="shared" si="392"/>
        <v>15.757500096741722</v>
      </c>
      <c r="AN1227" s="27">
        <f t="shared" si="392"/>
        <v>15.794763412300707</v>
      </c>
      <c r="AO1227" s="27">
        <f t="shared" si="392"/>
        <v>15.830773830393765</v>
      </c>
      <c r="AP1227" s="27">
        <f t="shared" si="392"/>
        <v>15.865527282572971</v>
      </c>
      <c r="AQ1227" s="27">
        <f t="shared" si="392"/>
        <v>15.898976709288013</v>
      </c>
      <c r="AR1227" s="27">
        <f t="shared" si="392"/>
        <v>15.93109864373795</v>
      </c>
      <c r="AS1227" s="27">
        <f t="shared" si="392"/>
        <v>15.962279915320442</v>
      </c>
      <c r="AT1227" s="27">
        <f t="shared" si="392"/>
        <v>15.989960182357452</v>
      </c>
      <c r="AU1227" s="27">
        <f t="shared" si="392"/>
        <v>16.015863380584115</v>
      </c>
      <c r="AV1227" s="27">
        <f t="shared" si="392"/>
        <v>16.040307906480258</v>
      </c>
      <c r="AW1227" s="27">
        <f t="shared" si="392"/>
        <v>16.063110547900592</v>
      </c>
      <c r="AY1227" s="79"/>
      <c r="AZ1227" s="79"/>
    </row>
    <row r="1228" spans="1:52" x14ac:dyDescent="0.25">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15.722377740059782</v>
      </c>
      <c r="T1228" s="27">
        <f t="shared" si="393"/>
        <v>15.834367630628387</v>
      </c>
      <c r="U1228" s="27">
        <f t="shared" si="393"/>
        <v>15.955637842097104</v>
      </c>
      <c r="V1228" s="27">
        <f t="shared" si="393"/>
        <v>16.080909725931154</v>
      </c>
      <c r="W1228" s="27">
        <f t="shared" si="393"/>
        <v>16.211380657417489</v>
      </c>
      <c r="X1228" s="27">
        <f t="shared" si="393"/>
        <v>16.346321365102778</v>
      </c>
      <c r="Y1228" s="27">
        <f t="shared" si="393"/>
        <v>16.47034507082871</v>
      </c>
      <c r="Z1228" s="27">
        <f t="shared" si="393"/>
        <v>16.583510185205739</v>
      </c>
      <c r="AA1228" s="27">
        <f t="shared" si="393"/>
        <v>16.68547569357975</v>
      </c>
      <c r="AB1228" s="27">
        <f t="shared" si="393"/>
        <v>16.776963464218198</v>
      </c>
      <c r="AC1228" s="27">
        <f t="shared" si="393"/>
        <v>16.855810068717236</v>
      </c>
      <c r="AD1228" s="27">
        <f t="shared" si="393"/>
        <v>16.932979910801585</v>
      </c>
      <c r="AE1228" s="27">
        <f t="shared" si="393"/>
        <v>17.007660011154073</v>
      </c>
      <c r="AF1228" s="27">
        <f t="shared" si="393"/>
        <v>17.080422053016829</v>
      </c>
      <c r="AG1228" s="27">
        <f t="shared" si="393"/>
        <v>17.15063599642793</v>
      </c>
      <c r="AH1228" s="27">
        <f t="shared" si="393"/>
        <v>17.216272534196932</v>
      </c>
      <c r="AI1228" s="27">
        <f t="shared" si="393"/>
        <v>17.279792138015079</v>
      </c>
      <c r="AJ1228" s="27">
        <f t="shared" si="393"/>
        <v>17.341577796621088</v>
      </c>
      <c r="AK1228" s="27">
        <f t="shared" si="393"/>
        <v>17.400970618238546</v>
      </c>
      <c r="AL1228" s="27">
        <f t="shared" si="393"/>
        <v>17.458447345194678</v>
      </c>
      <c r="AM1228" s="27">
        <f t="shared" si="393"/>
        <v>17.513182915700931</v>
      </c>
      <c r="AN1228" s="27">
        <f t="shared" si="393"/>
        <v>17.566473155171398</v>
      </c>
      <c r="AO1228" s="27">
        <f t="shared" si="393"/>
        <v>17.617407917590594</v>
      </c>
      <c r="AP1228" s="27">
        <f t="shared" si="393"/>
        <v>17.666007841689598</v>
      </c>
      <c r="AQ1228" s="27">
        <f t="shared" si="393"/>
        <v>17.712225410509799</v>
      </c>
      <c r="AR1228" s="27">
        <f t="shared" si="393"/>
        <v>17.756048839799433</v>
      </c>
      <c r="AS1228" s="27">
        <f t="shared" si="393"/>
        <v>17.798100301504366</v>
      </c>
      <c r="AT1228" s="27">
        <f t="shared" si="393"/>
        <v>17.834443529113358</v>
      </c>
      <c r="AU1228" s="27">
        <f t="shared" si="393"/>
        <v>17.867775366729134</v>
      </c>
      <c r="AV1228" s="27">
        <f t="shared" si="393"/>
        <v>17.898609684634245</v>
      </c>
      <c r="AW1228" s="27">
        <f t="shared" si="393"/>
        <v>17.926684999205985</v>
      </c>
      <c r="AY1228" s="79"/>
      <c r="AZ1228" s="79"/>
    </row>
    <row r="1229" spans="1:52" x14ac:dyDescent="0.25">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22.864295641209335</v>
      </c>
      <c r="Q1229" s="27">
        <f t="shared" si="394"/>
        <v>23.006172492556328</v>
      </c>
      <c r="R1229" s="27">
        <f t="shared" si="394"/>
        <v>23.157535130977113</v>
      </c>
      <c r="S1229" s="27">
        <f t="shared" si="394"/>
        <v>23.267506290092879</v>
      </c>
      <c r="T1229" s="27">
        <f t="shared" si="394"/>
        <v>23.433239840470087</v>
      </c>
      <c r="U1229" s="27">
        <f t="shared" si="394"/>
        <v>23.612707313825592</v>
      </c>
      <c r="V1229" s="27">
        <f t="shared" si="394"/>
        <v>23.798096851799468</v>
      </c>
      <c r="W1229" s="27">
        <f t="shared" si="394"/>
        <v>23.991180446992438</v>
      </c>
      <c r="X1229" s="27">
        <f t="shared" si="394"/>
        <v>24.190878852460532</v>
      </c>
      <c r="Y1229" s="27">
        <f t="shared" si="394"/>
        <v>24.374421214869628</v>
      </c>
      <c r="Z1229" s="27">
        <f t="shared" si="394"/>
        <v>24.541893975931572</v>
      </c>
      <c r="AA1229" s="27">
        <f t="shared" si="394"/>
        <v>24.692792468938759</v>
      </c>
      <c r="AB1229" s="27">
        <f t="shared" si="394"/>
        <v>24.828184984879453</v>
      </c>
      <c r="AC1229" s="27">
        <f t="shared" si="394"/>
        <v>24.944869871635447</v>
      </c>
      <c r="AD1229" s="27">
        <f t="shared" si="394"/>
        <v>25.059073322016115</v>
      </c>
      <c r="AE1229" s="27">
        <f t="shared" si="394"/>
        <v>25.169592210025591</v>
      </c>
      <c r="AF1229" s="27">
        <f t="shared" si="394"/>
        <v>25.277272568220265</v>
      </c>
      <c r="AG1229" s="27">
        <f t="shared" si="394"/>
        <v>25.381182002084557</v>
      </c>
      <c r="AH1229" s="27">
        <f t="shared" si="394"/>
        <v>25.47831734513823</v>
      </c>
      <c r="AI1229" s="27">
        <f t="shared" si="394"/>
        <v>25.572319843094832</v>
      </c>
      <c r="AJ1229" s="27">
        <f t="shared" si="394"/>
        <v>25.663756280001568</v>
      </c>
      <c r="AK1229" s="27">
        <f t="shared" si="394"/>
        <v>25.751651563616939</v>
      </c>
      <c r="AL1229" s="27">
        <f t="shared" si="394"/>
        <v>25.836711223682116</v>
      </c>
      <c r="AM1229" s="27">
        <f t="shared" si="394"/>
        <v>25.917714253382961</v>
      </c>
      <c r="AN1229" s="27">
        <f t="shared" si="394"/>
        <v>25.996578341409567</v>
      </c>
      <c r="AO1229" s="27">
        <f t="shared" si="394"/>
        <v>26.071956565019693</v>
      </c>
      <c r="AP1229" s="27">
        <f t="shared" si="394"/>
        <v>26.143879467418255</v>
      </c>
      <c r="AQ1229" s="27">
        <f t="shared" si="394"/>
        <v>26.212276728380683</v>
      </c>
      <c r="AR1229" s="27">
        <f t="shared" si="394"/>
        <v>26.277130908423185</v>
      </c>
      <c r="AS1229" s="27">
        <f t="shared" si="394"/>
        <v>26.339362758204672</v>
      </c>
      <c r="AT1229" s="27">
        <f t="shared" si="394"/>
        <v>26.393147007061629</v>
      </c>
      <c r="AU1229" s="27">
        <f t="shared" si="394"/>
        <v>26.442474707630055</v>
      </c>
      <c r="AV1229" s="27">
        <f t="shared" si="394"/>
        <v>26.488106335216514</v>
      </c>
      <c r="AW1229" s="27">
        <f t="shared" si="394"/>
        <v>26.529654920881757</v>
      </c>
      <c r="AY1229" s="79"/>
      <c r="AZ1229" s="79"/>
    </row>
    <row r="1230" spans="1:52" x14ac:dyDescent="0.25">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5.5483103177944022</v>
      </c>
      <c r="S1230" s="27">
        <f t="shared" si="395"/>
        <v>5.2594752763681871</v>
      </c>
      <c r="T1230" s="27">
        <f t="shared" si="395"/>
        <v>5.3200773987468288</v>
      </c>
      <c r="U1230" s="27">
        <f t="shared" si="395"/>
        <v>5.3545163749368081</v>
      </c>
      <c r="V1230" s="27">
        <f t="shared" si="395"/>
        <v>5.3801734099945513</v>
      </c>
      <c r="W1230" s="27">
        <f t="shared" si="395"/>
        <v>5.4100424005182939</v>
      </c>
      <c r="X1230" s="27">
        <f t="shared" si="395"/>
        <v>5.4334851067530554</v>
      </c>
      <c r="Y1230" s="27">
        <f t="shared" si="395"/>
        <v>5.4482182607696963</v>
      </c>
      <c r="Z1230" s="27">
        <f t="shared" si="395"/>
        <v>5.4645781472734996</v>
      </c>
      <c r="AA1230" s="27">
        <f t="shared" si="395"/>
        <v>5.4846325540790337</v>
      </c>
      <c r="AB1230" s="27">
        <f t="shared" si="395"/>
        <v>5.5291325404289164</v>
      </c>
      <c r="AC1230" s="27">
        <f t="shared" si="395"/>
        <v>5.5654149310972549</v>
      </c>
      <c r="AD1230" s="27">
        <f t="shared" si="395"/>
        <v>5.617075468057485</v>
      </c>
      <c r="AE1230" s="27">
        <f t="shared" si="395"/>
        <v>5.6725961228803161</v>
      </c>
      <c r="AF1230" s="27">
        <f t="shared" si="395"/>
        <v>5.7452958261110387</v>
      </c>
      <c r="AG1230" s="27">
        <f t="shared" si="395"/>
        <v>5.8266619535507118</v>
      </c>
      <c r="AH1230" s="27">
        <f t="shared" si="395"/>
        <v>5.8832676592940976</v>
      </c>
      <c r="AI1230" s="27">
        <f t="shared" si="395"/>
        <v>5.9400353043652414</v>
      </c>
      <c r="AJ1230" s="27">
        <f t="shared" si="395"/>
        <v>6.0059494822867201</v>
      </c>
      <c r="AK1230" s="27">
        <f t="shared" si="395"/>
        <v>6.071414002819111</v>
      </c>
      <c r="AL1230" s="27">
        <f t="shared" si="395"/>
        <v>6.1467944588042647</v>
      </c>
      <c r="AM1230" s="27">
        <f t="shared" si="395"/>
        <v>6.2194412555818364</v>
      </c>
      <c r="AN1230" s="27">
        <f t="shared" si="395"/>
        <v>6.307766252188495</v>
      </c>
      <c r="AO1230" s="27">
        <f t="shared" si="395"/>
        <v>6.3974338322939595</v>
      </c>
      <c r="AP1230" s="27">
        <f t="shared" si="395"/>
        <v>6.4903535752187125</v>
      </c>
      <c r="AQ1230" s="27">
        <f t="shared" si="395"/>
        <v>6.5871606200362107</v>
      </c>
      <c r="AR1230" s="27">
        <f t="shared" si="395"/>
        <v>6.68903218902632</v>
      </c>
      <c r="AS1230" s="27">
        <f t="shared" si="395"/>
        <v>6.8017351840427605</v>
      </c>
      <c r="AT1230" s="27">
        <f t="shared" si="395"/>
        <v>6.85860610660351</v>
      </c>
      <c r="AU1230" s="27">
        <f t="shared" si="395"/>
        <v>6.9074844547049681</v>
      </c>
      <c r="AV1230" s="27">
        <f t="shared" si="395"/>
        <v>6.9583121868742142</v>
      </c>
      <c r="AW1230" s="27">
        <f t="shared" si="395"/>
        <v>7.0076128657995085</v>
      </c>
      <c r="AY1230" s="79"/>
      <c r="AZ1230" s="79"/>
    </row>
    <row r="1231" spans="1:52" x14ac:dyDescent="0.25">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5">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1.8300977880312244</v>
      </c>
      <c r="M1232" s="27">
        <f t="shared" si="397"/>
        <v>1.8309187348828144</v>
      </c>
      <c r="N1232" s="27">
        <f t="shared" si="397"/>
        <v>1.8141094978660446</v>
      </c>
      <c r="O1232" s="27">
        <f t="shared" si="397"/>
        <v>1.7866561368117295</v>
      </c>
      <c r="P1232" s="27">
        <f t="shared" si="397"/>
        <v>1.7489975228040078</v>
      </c>
      <c r="Q1232" s="27">
        <f t="shared" si="397"/>
        <v>1.721653192801009</v>
      </c>
      <c r="R1232" s="27">
        <f t="shared" si="397"/>
        <v>1.6967284692901876</v>
      </c>
      <c r="S1232" s="27">
        <f t="shared" si="397"/>
        <v>1.5128195936552193</v>
      </c>
      <c r="T1232" s="27">
        <f t="shared" si="397"/>
        <v>1.5352610164525544</v>
      </c>
      <c r="U1232" s="27">
        <f t="shared" si="397"/>
        <v>1.5434846686536063</v>
      </c>
      <c r="V1232" s="27">
        <f t="shared" si="397"/>
        <v>1.5471028366184814</v>
      </c>
      <c r="W1232" s="27">
        <f t="shared" si="397"/>
        <v>1.5535832373971232</v>
      </c>
      <c r="X1232" s="27">
        <f t="shared" si="397"/>
        <v>1.5568584552116209</v>
      </c>
      <c r="Y1232" s="27">
        <f t="shared" si="397"/>
        <v>1.5543203031401964</v>
      </c>
      <c r="Z1232" s="27">
        <f t="shared" si="397"/>
        <v>1.5517629605676078</v>
      </c>
      <c r="AA1232" s="27">
        <f t="shared" si="397"/>
        <v>1.5502733755592972</v>
      </c>
      <c r="AB1232" s="27">
        <f t="shared" si="397"/>
        <v>1.5611227204151548</v>
      </c>
      <c r="AC1232" s="27">
        <f t="shared" si="397"/>
        <v>1.5662213296531822</v>
      </c>
      <c r="AD1232" s="27">
        <f t="shared" si="397"/>
        <v>1.5792100315820725</v>
      </c>
      <c r="AE1232" s="27">
        <f t="shared" si="397"/>
        <v>1.5937061532018377</v>
      </c>
      <c r="AF1232" s="27">
        <f t="shared" si="397"/>
        <v>1.6166540896150841</v>
      </c>
      <c r="AG1232" s="27">
        <f t="shared" si="397"/>
        <v>1.6433256281808291</v>
      </c>
      <c r="AH1232" s="27">
        <f t="shared" si="397"/>
        <v>1.656263047137543</v>
      </c>
      <c r="AI1232" s="27">
        <f t="shared" si="397"/>
        <v>1.6687023432258052</v>
      </c>
      <c r="AJ1232" s="27">
        <f t="shared" si="397"/>
        <v>1.68518294381154</v>
      </c>
      <c r="AK1232" s="27">
        <f t="shared" si="397"/>
        <v>1.700726379992157</v>
      </c>
      <c r="AL1232" s="27">
        <f t="shared" si="397"/>
        <v>1.7204782413845718</v>
      </c>
      <c r="AM1232" s="27">
        <f t="shared" si="397"/>
        <v>1.7380422178102748</v>
      </c>
      <c r="AN1232" s="27">
        <f t="shared" si="397"/>
        <v>1.7624468589343649</v>
      </c>
      <c r="AO1232" s="27">
        <f t="shared" si="397"/>
        <v>1.7865245826546603</v>
      </c>
      <c r="AP1232" s="27">
        <f t="shared" si="397"/>
        <v>1.8111496122526178</v>
      </c>
      <c r="AQ1232" s="27">
        <f t="shared" si="397"/>
        <v>1.836555615306166</v>
      </c>
      <c r="AR1232" s="27">
        <f t="shared" si="397"/>
        <v>1.8632157461195429</v>
      </c>
      <c r="AS1232" s="27">
        <f t="shared" si="397"/>
        <v>1.8937319554191192</v>
      </c>
      <c r="AT1232" s="27">
        <f t="shared" si="397"/>
        <v>1.8975352736813955</v>
      </c>
      <c r="AU1232" s="27">
        <f t="shared" si="397"/>
        <v>1.8970542012830474</v>
      </c>
      <c r="AV1232" s="27">
        <f t="shared" si="397"/>
        <v>1.8968343317409928</v>
      </c>
      <c r="AW1232" s="27">
        <f t="shared" si="397"/>
        <v>1.8953089354639328</v>
      </c>
      <c r="AY1232" s="79"/>
      <c r="AZ1232" s="79"/>
    </row>
    <row r="1233" spans="1:52" x14ac:dyDescent="0.25">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v>
      </c>
      <c r="M1233" s="27">
        <f t="shared" si="398"/>
        <v>0.25369507454499329</v>
      </c>
      <c r="N1233" s="27">
        <f t="shared" si="398"/>
        <v>0.25136595935447836</v>
      </c>
      <c r="O1233" s="27">
        <f t="shared" si="398"/>
        <v>0.247561977044127</v>
      </c>
      <c r="P1233" s="27">
        <f t="shared" si="398"/>
        <v>0.24234393830437836</v>
      </c>
      <c r="Q1233" s="27">
        <f t="shared" si="398"/>
        <v>0.23855506351363695</v>
      </c>
      <c r="R1233" s="27">
        <f t="shared" si="398"/>
        <v>0.23510145332951488</v>
      </c>
      <c r="S1233" s="27">
        <f t="shared" si="398"/>
        <v>0.20961874073021136</v>
      </c>
      <c r="T1233" s="27">
        <f t="shared" si="398"/>
        <v>0.21272826073292742</v>
      </c>
      <c r="U1233" s="27">
        <f t="shared" si="398"/>
        <v>0.21386774334263015</v>
      </c>
      <c r="V1233" s="27">
        <f t="shared" si="398"/>
        <v>0.21436908257417397</v>
      </c>
      <c r="W1233" s="27">
        <f t="shared" si="398"/>
        <v>0.21526701743457846</v>
      </c>
      <c r="X1233" s="27">
        <f t="shared" si="398"/>
        <v>0.21572083693610497</v>
      </c>
      <c r="Y1233" s="27">
        <f t="shared" si="398"/>
        <v>0.2153691464614276</v>
      </c>
      <c r="Z1233" s="27">
        <f t="shared" si="398"/>
        <v>0.21501479691973072</v>
      </c>
      <c r="AA1233" s="27">
        <f t="shared" si="398"/>
        <v>0.21480839760089446</v>
      </c>
      <c r="AB1233" s="27">
        <f t="shared" si="398"/>
        <v>0.21631170045073245</v>
      </c>
      <c r="AC1233" s="27">
        <f t="shared" si="398"/>
        <v>0.21701817203031348</v>
      </c>
      <c r="AD1233" s="27">
        <f t="shared" si="398"/>
        <v>0.21881790767194123</v>
      </c>
      <c r="AE1233" s="27">
        <f t="shared" si="398"/>
        <v>0.2208265138349968</v>
      </c>
      <c r="AF1233" s="27">
        <f t="shared" si="398"/>
        <v>0.22400621718725125</v>
      </c>
      <c r="AG1233" s="27">
        <f t="shared" si="398"/>
        <v>0.22770186890338234</v>
      </c>
      <c r="AH1233" s="27">
        <f t="shared" si="398"/>
        <v>0.2294944986930674</v>
      </c>
      <c r="AI1233" s="27">
        <f t="shared" si="398"/>
        <v>0.23121810776881424</v>
      </c>
      <c r="AJ1233" s="27">
        <f t="shared" si="398"/>
        <v>0.23350168656151898</v>
      </c>
      <c r="AK1233" s="27">
        <f t="shared" si="398"/>
        <v>0.23565541033166734</v>
      </c>
      <c r="AL1233" s="27">
        <f t="shared" si="398"/>
        <v>0.23839226033646654</v>
      </c>
      <c r="AM1233" s="27">
        <f t="shared" si="398"/>
        <v>0.24082595344568603</v>
      </c>
      <c r="AN1233" s="27">
        <f t="shared" si="398"/>
        <v>0.24420750016934012</v>
      </c>
      <c r="AO1233" s="27">
        <f t="shared" si="398"/>
        <v>0.2475437486863914</v>
      </c>
      <c r="AP1233" s="27">
        <f t="shared" si="398"/>
        <v>0.25095583279504319</v>
      </c>
      <c r="AQ1233" s="27">
        <f t="shared" si="398"/>
        <v>0.25447612985452611</v>
      </c>
      <c r="AR1233" s="27">
        <f t="shared" si="398"/>
        <v>0.25817020089395532</v>
      </c>
      <c r="AS1233" s="27">
        <f t="shared" si="398"/>
        <v>0.26239857643328912</v>
      </c>
      <c r="AT1233" s="27">
        <f t="shared" si="398"/>
        <v>0.26292557039084913</v>
      </c>
      <c r="AU1233" s="27">
        <f t="shared" si="398"/>
        <v>0.26285891221774987</v>
      </c>
      <c r="AV1233" s="27">
        <f t="shared" si="398"/>
        <v>0.26282844673678718</v>
      </c>
      <c r="AW1233" s="27">
        <f t="shared" si="398"/>
        <v>0.26261708535037148</v>
      </c>
      <c r="AY1233" s="79"/>
      <c r="AZ1233" s="79"/>
    </row>
    <row r="1234" spans="1:52" x14ac:dyDescent="0.25">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7.3720632988313213</v>
      </c>
      <c r="T1234" s="27">
        <f t="shared" si="399"/>
        <v>7.4700149336407531</v>
      </c>
      <c r="U1234" s="27">
        <f t="shared" si="399"/>
        <v>7.5500016621929005</v>
      </c>
      <c r="V1234" s="27">
        <f t="shared" si="399"/>
        <v>7.6246540646546075</v>
      </c>
      <c r="W1234" s="27">
        <f t="shared" si="399"/>
        <v>7.7056666355218217</v>
      </c>
      <c r="X1234" s="27">
        <f t="shared" si="399"/>
        <v>7.7834158588563369</v>
      </c>
      <c r="Y1234" s="27">
        <f t="shared" si="399"/>
        <v>7.8499237027056017</v>
      </c>
      <c r="Z1234" s="27">
        <f t="shared" si="399"/>
        <v>7.9143170621946428</v>
      </c>
      <c r="AA1234" s="27">
        <f t="shared" si="399"/>
        <v>7.9783378137510308</v>
      </c>
      <c r="AB1234" s="27">
        <f t="shared" si="399"/>
        <v>8.0614598466975114</v>
      </c>
      <c r="AC1234" s="27">
        <f t="shared" si="399"/>
        <v>8.1328411982544679</v>
      </c>
      <c r="AD1234" s="27">
        <f t="shared" si="399"/>
        <v>8.2185593701392197</v>
      </c>
      <c r="AE1234" s="27">
        <f t="shared" si="399"/>
        <v>8.3076906091994029</v>
      </c>
      <c r="AF1234" s="27">
        <f t="shared" si="399"/>
        <v>8.4131296544571725</v>
      </c>
      <c r="AG1234" s="27">
        <f t="shared" si="399"/>
        <v>8.5267592738026519</v>
      </c>
      <c r="AH1234" s="27">
        <f t="shared" si="399"/>
        <v>8.6157786686902096</v>
      </c>
      <c r="AI1234" s="27">
        <f t="shared" si="399"/>
        <v>8.7047800365510639</v>
      </c>
      <c r="AJ1234" s="27">
        <f t="shared" si="399"/>
        <v>8.8026073254600501</v>
      </c>
      <c r="AK1234" s="27">
        <f t="shared" si="399"/>
        <v>8.8997425751036214</v>
      </c>
      <c r="AL1234" s="27">
        <f t="shared" si="399"/>
        <v>9.0064959062156582</v>
      </c>
      <c r="AM1234" s="27">
        <f t="shared" si="399"/>
        <v>9.1101750253732341</v>
      </c>
      <c r="AN1234" s="27">
        <f t="shared" si="399"/>
        <v>9.2294556083456527</v>
      </c>
      <c r="AO1234" s="27">
        <f t="shared" si="399"/>
        <v>9.3498856739108849</v>
      </c>
      <c r="AP1234" s="27">
        <f t="shared" si="399"/>
        <v>9.4733484016085328</v>
      </c>
      <c r="AQ1234" s="27">
        <f t="shared" si="399"/>
        <v>9.6004502945639025</v>
      </c>
      <c r="AR1234" s="27">
        <f t="shared" si="399"/>
        <v>9.7323636235236393</v>
      </c>
      <c r="AS1234" s="27">
        <f t="shared" si="399"/>
        <v>9.8751923446656313</v>
      </c>
      <c r="AT1234" s="27">
        <f t="shared" si="399"/>
        <v>9.9597658738661945</v>
      </c>
      <c r="AU1234" s="27">
        <f t="shared" si="399"/>
        <v>10.035226260107457</v>
      </c>
      <c r="AV1234" s="27">
        <f t="shared" si="399"/>
        <v>10.111819819002775</v>
      </c>
      <c r="AW1234" s="27">
        <f t="shared" si="399"/>
        <v>10.185862550796148</v>
      </c>
      <c r="AY1234" s="79"/>
      <c r="AZ1234" s="79"/>
    </row>
    <row r="1235" spans="1:52" x14ac:dyDescent="0.25">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2.1003559749103751</v>
      </c>
      <c r="T1235" s="27">
        <f t="shared" si="400"/>
        <v>2.1282631283197668</v>
      </c>
      <c r="U1235" s="27">
        <f t="shared" si="400"/>
        <v>2.1510519455637347</v>
      </c>
      <c r="V1235" s="27">
        <f t="shared" si="400"/>
        <v>2.1723209734051974</v>
      </c>
      <c r="W1235" s="27">
        <f t="shared" si="400"/>
        <v>2.1954020607977558</v>
      </c>
      <c r="X1235" s="27">
        <f t="shared" si="400"/>
        <v>2.2175533960692775</v>
      </c>
      <c r="Y1235" s="27">
        <f t="shared" si="400"/>
        <v>2.236501978242921</v>
      </c>
      <c r="Z1235" s="27">
        <f t="shared" si="400"/>
        <v>2.2548481280065564</v>
      </c>
      <c r="AA1235" s="27">
        <f t="shared" si="400"/>
        <v>2.2730881189831709</v>
      </c>
      <c r="AB1235" s="27">
        <f t="shared" si="400"/>
        <v>2.2967702079003285</v>
      </c>
      <c r="AC1235" s="27">
        <f t="shared" si="400"/>
        <v>2.3171072888724353</v>
      </c>
      <c r="AD1235" s="27">
        <f t="shared" si="400"/>
        <v>2.3415290371915356</v>
      </c>
      <c r="AE1235" s="27">
        <f t="shared" si="400"/>
        <v>2.3669231938777511</v>
      </c>
      <c r="AF1235" s="27">
        <f t="shared" si="400"/>
        <v>2.3969635665277131</v>
      </c>
      <c r="AG1235" s="27">
        <f t="shared" si="400"/>
        <v>2.4293374949985802</v>
      </c>
      <c r="AH1235" s="27">
        <f t="shared" si="400"/>
        <v>2.4546997864434497</v>
      </c>
      <c r="AI1235" s="27">
        <f t="shared" si="400"/>
        <v>2.4800569418535745</v>
      </c>
      <c r="AJ1235" s="27">
        <f t="shared" si="400"/>
        <v>2.5079286681858544</v>
      </c>
      <c r="AK1235" s="27">
        <f t="shared" si="400"/>
        <v>2.5356032273551481</v>
      </c>
      <c r="AL1235" s="27">
        <f t="shared" si="400"/>
        <v>2.5660180498754999</v>
      </c>
      <c r="AM1235" s="27">
        <f t="shared" si="400"/>
        <v>2.5955570064157376</v>
      </c>
      <c r="AN1235" s="27">
        <f t="shared" si="400"/>
        <v>2.6295409366916251</v>
      </c>
      <c r="AO1235" s="27">
        <f t="shared" si="400"/>
        <v>2.6638523631560296</v>
      </c>
      <c r="AP1235" s="27">
        <f t="shared" si="400"/>
        <v>2.6990278177454647</v>
      </c>
      <c r="AQ1235" s="27">
        <f t="shared" si="400"/>
        <v>2.7352400977368134</v>
      </c>
      <c r="AR1235" s="27">
        <f t="shared" si="400"/>
        <v>2.7728231918340698</v>
      </c>
      <c r="AS1235" s="27">
        <f t="shared" si="400"/>
        <v>2.813516162808281</v>
      </c>
      <c r="AT1235" s="27">
        <f t="shared" si="400"/>
        <v>2.8376117938650323</v>
      </c>
      <c r="AU1235" s="27">
        <f t="shared" si="400"/>
        <v>2.859111022328793</v>
      </c>
      <c r="AV1235" s="27">
        <f t="shared" si="400"/>
        <v>2.8809331001575238</v>
      </c>
      <c r="AW1235" s="27">
        <f t="shared" si="400"/>
        <v>2.9020284282654027</v>
      </c>
      <c r="AY1235" s="79"/>
      <c r="AZ1235" s="79"/>
    </row>
    <row r="1236" spans="1:52" x14ac:dyDescent="0.25">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0.43380376963495304</v>
      </c>
      <c r="T1236" s="27">
        <f t="shared" si="401"/>
        <v>0.43956766322889096</v>
      </c>
      <c r="U1236" s="27">
        <f t="shared" si="401"/>
        <v>0.4442744248179008</v>
      </c>
      <c r="V1236" s="27">
        <f t="shared" si="401"/>
        <v>0.44866729181964349</v>
      </c>
      <c r="W1236" s="27">
        <f t="shared" si="401"/>
        <v>0.45343441836284437</v>
      </c>
      <c r="X1236" s="27">
        <f t="shared" si="401"/>
        <v>0.45800951556447167</v>
      </c>
      <c r="Y1236" s="27">
        <f t="shared" si="401"/>
        <v>0.46192312186471574</v>
      </c>
      <c r="Z1236" s="27">
        <f t="shared" si="401"/>
        <v>0.46571230285156817</v>
      </c>
      <c r="AA1236" s="27">
        <f t="shared" si="401"/>
        <v>0.46947955799225949</v>
      </c>
      <c r="AB1236" s="27">
        <f t="shared" si="401"/>
        <v>0.47437081431633649</v>
      </c>
      <c r="AC1236" s="27">
        <f t="shared" si="401"/>
        <v>0.47857119867711018</v>
      </c>
      <c r="AD1236" s="27">
        <f t="shared" si="401"/>
        <v>0.48361522293226239</v>
      </c>
      <c r="AE1236" s="27">
        <f t="shared" si="401"/>
        <v>0.48886008667382458</v>
      </c>
      <c r="AF1236" s="27">
        <f t="shared" si="401"/>
        <v>0.49506457155755884</v>
      </c>
      <c r="AG1236" s="27">
        <f t="shared" si="401"/>
        <v>0.50175102489038192</v>
      </c>
      <c r="AH1236" s="27">
        <f t="shared" si="401"/>
        <v>0.50698930724194102</v>
      </c>
      <c r="AI1236" s="27">
        <f t="shared" si="401"/>
        <v>0.51222652880606223</v>
      </c>
      <c r="AJ1236" s="27">
        <f t="shared" si="401"/>
        <v>0.51798310535480308</v>
      </c>
      <c r="AK1236" s="27">
        <f t="shared" si="401"/>
        <v>0.52369895935004673</v>
      </c>
      <c r="AL1236" s="27">
        <f t="shared" si="401"/>
        <v>0.52998078244085389</v>
      </c>
      <c r="AM1236" s="27">
        <f t="shared" si="401"/>
        <v>0.53608170573733693</v>
      </c>
      <c r="AN1236" s="27">
        <f t="shared" si="401"/>
        <v>0.54310068596582906</v>
      </c>
      <c r="AO1236" s="27">
        <f t="shared" si="401"/>
        <v>0.55018730667184823</v>
      </c>
      <c r="AP1236" s="27">
        <f t="shared" si="401"/>
        <v>0.55745238220275739</v>
      </c>
      <c r="AQ1236" s="27">
        <f t="shared" si="401"/>
        <v>0.564931601799328</v>
      </c>
      <c r="AR1236" s="27">
        <f t="shared" si="401"/>
        <v>0.57269394689163089</v>
      </c>
      <c r="AS1236" s="27">
        <f t="shared" si="401"/>
        <v>0.58109860039662153</v>
      </c>
      <c r="AT1236" s="27">
        <f t="shared" si="401"/>
        <v>0.58607526897519335</v>
      </c>
      <c r="AU1236" s="27">
        <f t="shared" si="401"/>
        <v>0.59051568120208764</v>
      </c>
      <c r="AV1236" s="27">
        <f t="shared" si="401"/>
        <v>0.5950227741598777</v>
      </c>
      <c r="AW1236" s="27">
        <f t="shared" si="401"/>
        <v>0.59937976552905481</v>
      </c>
      <c r="AY1236" s="79"/>
      <c r="AZ1236" s="79"/>
    </row>
    <row r="1237" spans="1:52" x14ac:dyDescent="0.25">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7.5223794787944012E-2</v>
      </c>
      <c r="T1237" s="27">
        <f t="shared" si="402"/>
        <v>7.6676028123682405E-2</v>
      </c>
      <c r="U1237" s="27">
        <f t="shared" si="402"/>
        <v>7.7432104424617079E-2</v>
      </c>
      <c r="V1237" s="27">
        <f t="shared" si="402"/>
        <v>7.7951427992585268E-2</v>
      </c>
      <c r="W1237" s="27">
        <f t="shared" si="402"/>
        <v>7.8599043871333596E-2</v>
      </c>
      <c r="X1237" s="27">
        <f t="shared" si="402"/>
        <v>7.9079374871068892E-2</v>
      </c>
      <c r="Y1237" s="27">
        <f t="shared" si="402"/>
        <v>7.9249607422694671E-2</v>
      </c>
      <c r="Z1237" s="27">
        <f t="shared" si="402"/>
        <v>7.9393532408307196E-2</v>
      </c>
      <c r="AA1237" s="27">
        <f t="shared" si="402"/>
        <v>7.9565275835053476E-2</v>
      </c>
      <c r="AB1237" s="27">
        <f t="shared" si="402"/>
        <v>8.0320062975917705E-2</v>
      </c>
      <c r="AC1237" s="27">
        <f t="shared" si="402"/>
        <v>8.0769991576338754E-2</v>
      </c>
      <c r="AD1237" s="27">
        <f t="shared" si="402"/>
        <v>8.0910642340306926E-2</v>
      </c>
      <c r="AE1237" s="27">
        <f t="shared" si="402"/>
        <v>8.1087664414782379E-2</v>
      </c>
      <c r="AF1237" s="27">
        <f t="shared" si="402"/>
        <v>8.1633421052280511E-2</v>
      </c>
      <c r="AG1237" s="27">
        <f t="shared" si="402"/>
        <v>8.2312121672992442E-2</v>
      </c>
      <c r="AH1237" s="27">
        <f t="shared" si="402"/>
        <v>8.2292683547191214E-2</v>
      </c>
      <c r="AI1237" s="27">
        <f t="shared" si="402"/>
        <v>8.2213450412191358E-2</v>
      </c>
      <c r="AJ1237" s="27">
        <f t="shared" si="402"/>
        <v>8.2285786724304519E-2</v>
      </c>
      <c r="AK1237" s="27">
        <f t="shared" si="402"/>
        <v>8.2274902608727177E-2</v>
      </c>
      <c r="AL1237" s="27">
        <f t="shared" si="402"/>
        <v>8.2416213619662046E-2</v>
      </c>
      <c r="AM1237" s="27">
        <f t="shared" si="402"/>
        <v>8.241479110908019E-2</v>
      </c>
      <c r="AN1237" s="27">
        <f t="shared" si="402"/>
        <v>8.309839733996012E-2</v>
      </c>
      <c r="AO1237" s="27">
        <f t="shared" si="402"/>
        <v>8.3737693601885682E-2</v>
      </c>
      <c r="AP1237" s="27">
        <f t="shared" si="402"/>
        <v>8.4371312244417102E-2</v>
      </c>
      <c r="AQ1237" s="27">
        <f t="shared" si="402"/>
        <v>8.5008692497834049E-2</v>
      </c>
      <c r="AR1237" s="27">
        <f t="shared" si="402"/>
        <v>8.5669472733489668E-2</v>
      </c>
      <c r="AS1237" s="27">
        <f t="shared" si="402"/>
        <v>8.6465692950435769E-2</v>
      </c>
      <c r="AT1237" s="27">
        <f t="shared" si="402"/>
        <v>8.6070409523355637E-2</v>
      </c>
      <c r="AU1237" s="27">
        <f t="shared" si="402"/>
        <v>8.5470577210601112E-2</v>
      </c>
      <c r="AV1237" s="27">
        <f t="shared" si="402"/>
        <v>8.4863971467455723E-2</v>
      </c>
      <c r="AW1237" s="27">
        <f t="shared" si="402"/>
        <v>8.4183903216496173E-2</v>
      </c>
      <c r="AY1237" s="79"/>
      <c r="AZ1237" s="79"/>
    </row>
    <row r="1238" spans="1:52" x14ac:dyDescent="0.25">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5.5256818798778126E-2</v>
      </c>
      <c r="T1238" s="27">
        <f t="shared" si="403"/>
        <v>5.6323579582552137E-2</v>
      </c>
      <c r="U1238" s="27">
        <f t="shared" si="403"/>
        <v>5.6878967293004255E-2</v>
      </c>
      <c r="V1238" s="27">
        <f t="shared" si="403"/>
        <v>5.7260444568566451E-2</v>
      </c>
      <c r="W1238" s="27">
        <f t="shared" si="403"/>
        <v>5.7736160974048066E-2</v>
      </c>
      <c r="X1238" s="27">
        <f t="shared" si="403"/>
        <v>5.8088995646782014E-2</v>
      </c>
      <c r="Y1238" s="27">
        <f t="shared" si="403"/>
        <v>5.8214042638699344E-2</v>
      </c>
      <c r="Z1238" s="27">
        <f t="shared" si="403"/>
        <v>5.8319764995209362E-2</v>
      </c>
      <c r="AA1238" s="27">
        <f t="shared" si="403"/>
        <v>5.8445921824153618E-2</v>
      </c>
      <c r="AB1238" s="27">
        <f t="shared" si="403"/>
        <v>5.9000362561847784E-2</v>
      </c>
      <c r="AC1238" s="27">
        <f t="shared" si="403"/>
        <v>5.9330864675121102E-2</v>
      </c>
      <c r="AD1238" s="27">
        <f t="shared" si="403"/>
        <v>5.9434181900746418E-2</v>
      </c>
      <c r="AE1238" s="27">
        <f t="shared" si="403"/>
        <v>5.9564216243207457E-2</v>
      </c>
      <c r="AF1238" s="27">
        <f t="shared" si="403"/>
        <v>5.9965110344754394E-2</v>
      </c>
      <c r="AG1238" s="27">
        <f t="shared" si="403"/>
        <v>6.0463660535196369E-2</v>
      </c>
      <c r="AH1238" s="27">
        <f t="shared" si="403"/>
        <v>6.0449381954885265E-2</v>
      </c>
      <c r="AI1238" s="27">
        <f t="shared" si="403"/>
        <v>6.0391180012323221E-2</v>
      </c>
      <c r="AJ1238" s="27">
        <f t="shared" si="403"/>
        <v>6.0444315785415724E-2</v>
      </c>
      <c r="AK1238" s="27">
        <f t="shared" si="403"/>
        <v>6.0436320687535613E-2</v>
      </c>
      <c r="AL1238" s="27">
        <f t="shared" si="403"/>
        <v>6.0540122907930281E-2</v>
      </c>
      <c r="AM1238" s="27">
        <f t="shared" si="403"/>
        <v>6.0539077980461743E-2</v>
      </c>
      <c r="AN1238" s="27">
        <f t="shared" si="403"/>
        <v>6.1041231663826613E-2</v>
      </c>
      <c r="AO1238" s="27">
        <f t="shared" si="403"/>
        <v>6.1510836764227868E-2</v>
      </c>
      <c r="AP1238" s="27">
        <f t="shared" si="403"/>
        <v>6.19762712802156E-2</v>
      </c>
      <c r="AQ1238" s="27">
        <f t="shared" si="403"/>
        <v>6.2444468946502747E-2</v>
      </c>
      <c r="AR1238" s="27">
        <f t="shared" si="403"/>
        <v>6.2929855436912666E-2</v>
      </c>
      <c r="AS1238" s="27">
        <f t="shared" si="403"/>
        <v>6.3514731490769583E-2</v>
      </c>
      <c r="AT1238" s="27">
        <f t="shared" si="403"/>
        <v>6.3224369847011783E-2</v>
      </c>
      <c r="AU1238" s="27">
        <f t="shared" si="403"/>
        <v>6.2783753609703299E-2</v>
      </c>
      <c r="AV1238" s="27">
        <f t="shared" si="403"/>
        <v>6.2338161842819269E-2</v>
      </c>
      <c r="AW1238" s="27">
        <f t="shared" si="403"/>
        <v>6.1838607038119407E-2</v>
      </c>
      <c r="AY1238" s="79"/>
      <c r="AZ1238" s="79"/>
    </row>
    <row r="1239" spans="1:52" x14ac:dyDescent="0.25">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0.51986569055899412</v>
      </c>
      <c r="O1239" s="27">
        <f t="shared" si="404"/>
        <v>0.53070826286138528</v>
      </c>
      <c r="P1239" s="27">
        <f t="shared" si="404"/>
        <v>0.53817886796858128</v>
      </c>
      <c r="Q1239" s="27">
        <f t="shared" si="404"/>
        <v>0.54837935702304741</v>
      </c>
      <c r="R1239" s="27">
        <f t="shared" si="404"/>
        <v>0.55907244781022658</v>
      </c>
      <c r="S1239" s="27">
        <f t="shared" si="404"/>
        <v>0.5164458313126048</v>
      </c>
      <c r="T1239" s="27">
        <f t="shared" si="404"/>
        <v>0.53909886017251885</v>
      </c>
      <c r="U1239" s="27">
        <f t="shared" si="404"/>
        <v>0.55735103483415815</v>
      </c>
      <c r="V1239" s="27">
        <f t="shared" si="404"/>
        <v>0.57425215591157386</v>
      </c>
      <c r="W1239" s="27">
        <f t="shared" si="404"/>
        <v>0.5924469112793036</v>
      </c>
      <c r="X1239" s="27">
        <f t="shared" si="404"/>
        <v>0.6097358075680186</v>
      </c>
      <c r="Y1239" s="27">
        <f t="shared" si="404"/>
        <v>0.62491868747296775</v>
      </c>
      <c r="Z1239" s="27">
        <f t="shared" si="404"/>
        <v>0.64013150502553384</v>
      </c>
      <c r="AA1239" s="27">
        <f t="shared" si="404"/>
        <v>0.65581680394074537</v>
      </c>
      <c r="AB1239" s="27">
        <f t="shared" si="404"/>
        <v>0.67667780568914837</v>
      </c>
      <c r="AC1239" s="27">
        <f t="shared" si="404"/>
        <v>0.6954039865465157</v>
      </c>
      <c r="AD1239" s="27">
        <f t="shared" si="404"/>
        <v>0.71971658387854032</v>
      </c>
      <c r="AE1239" s="27">
        <f t="shared" si="404"/>
        <v>0.74525705847002321</v>
      </c>
      <c r="AF1239" s="27">
        <f t="shared" si="404"/>
        <v>0.77526542584744296</v>
      </c>
      <c r="AG1239" s="27">
        <f t="shared" si="404"/>
        <v>0.80783343158661636</v>
      </c>
      <c r="AH1239" s="27">
        <f t="shared" si="404"/>
        <v>0.83473401755792453</v>
      </c>
      <c r="AI1239" s="27">
        <f t="shared" si="404"/>
        <v>0.86202651535053021</v>
      </c>
      <c r="AJ1239" s="27">
        <f t="shared" si="404"/>
        <v>0.89199867980139647</v>
      </c>
      <c r="AK1239" s="27">
        <f t="shared" si="404"/>
        <v>0.92224864622474856</v>
      </c>
      <c r="AL1239" s="27">
        <f t="shared" si="404"/>
        <v>0.95548345508541344</v>
      </c>
      <c r="AM1239" s="27">
        <f t="shared" si="404"/>
        <v>0.98842399104555678</v>
      </c>
      <c r="AN1239" s="27">
        <f t="shared" si="404"/>
        <v>1.0247426179310546</v>
      </c>
      <c r="AO1239" s="27">
        <f t="shared" si="404"/>
        <v>1.0618627248743953</v>
      </c>
      <c r="AP1239" s="27">
        <f t="shared" si="404"/>
        <v>1.1003072822876137</v>
      </c>
      <c r="AQ1239" s="27">
        <f t="shared" si="404"/>
        <v>1.1402662949310922</v>
      </c>
      <c r="AR1239" s="27">
        <f t="shared" si="404"/>
        <v>1.1820890816624481</v>
      </c>
      <c r="AS1239" s="27">
        <f t="shared" si="404"/>
        <v>1.227473088259222</v>
      </c>
      <c r="AT1239" s="27">
        <f t="shared" si="404"/>
        <v>1.2572872308521712</v>
      </c>
      <c r="AU1239" s="27">
        <f t="shared" si="404"/>
        <v>1.2849429781065684</v>
      </c>
      <c r="AV1239" s="27">
        <f t="shared" si="404"/>
        <v>1.3132790899327131</v>
      </c>
      <c r="AW1239" s="27">
        <f t="shared" si="404"/>
        <v>1.3412662093625678</v>
      </c>
      <c r="AY1239" s="79"/>
      <c r="AZ1239" s="79"/>
    </row>
    <row r="1240" spans="1:52" x14ac:dyDescent="0.25">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3.6054675351507595E-2</v>
      </c>
      <c r="L1240" s="27">
        <f t="shared" si="405"/>
        <v>3.6074169999743479E-2</v>
      </c>
      <c r="M1240" s="27">
        <f t="shared" si="405"/>
        <v>3.6120780972302445E-2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3.6751154638581106E-2</v>
      </c>
      <c r="T1240" s="27">
        <f t="shared" si="405"/>
        <v>3.6909235932424442E-2</v>
      </c>
      <c r="U1240" s="27">
        <f t="shared" si="405"/>
        <v>3.7084186269351616E-2</v>
      </c>
      <c r="V1240" s="27">
        <f t="shared" si="405"/>
        <v>3.726775711914778E-2</v>
      </c>
      <c r="W1240" s="27">
        <f t="shared" si="405"/>
        <v>3.7461695979343519E-2</v>
      </c>
      <c r="X1240" s="27">
        <f t="shared" si="405"/>
        <v>3.7664783446724685E-2</v>
      </c>
      <c r="Y1240" s="27">
        <f t="shared" si="405"/>
        <v>3.7852928074182404E-2</v>
      </c>
      <c r="Z1240" s="27">
        <f t="shared" si="405"/>
        <v>3.8025991070978385E-2</v>
      </c>
      <c r="AA1240" s="27">
        <f t="shared" si="405"/>
        <v>3.81832239336857E-2</v>
      </c>
      <c r="AB1240" s="27">
        <f t="shared" si="405"/>
        <v>3.8325556977573269E-2</v>
      </c>
      <c r="AC1240" s="27">
        <f t="shared" si="405"/>
        <v>3.8449400246997931E-2</v>
      </c>
      <c r="AD1240" s="27">
        <f t="shared" si="405"/>
        <v>3.8571855504582621E-2</v>
      </c>
      <c r="AE1240" s="27">
        <f t="shared" si="405"/>
        <v>3.8691558974017194E-2</v>
      </c>
      <c r="AF1240" s="27">
        <f t="shared" si="405"/>
        <v>3.8809335639941746E-2</v>
      </c>
      <c r="AG1240" s="27">
        <f t="shared" si="405"/>
        <v>3.8924115954931997E-2</v>
      </c>
      <c r="AH1240" s="27">
        <f t="shared" si="405"/>
        <v>3.9032602427769104E-2</v>
      </c>
      <c r="AI1240" s="27">
        <f t="shared" si="405"/>
        <v>3.9138630144907594E-2</v>
      </c>
      <c r="AJ1240" s="27">
        <f t="shared" si="405"/>
        <v>3.9242752220327207E-2</v>
      </c>
      <c r="AK1240" s="27">
        <f t="shared" si="405"/>
        <v>3.9343863754185138E-2</v>
      </c>
      <c r="AL1240" s="27">
        <f t="shared" si="405"/>
        <v>3.9442674491991257E-2</v>
      </c>
      <c r="AM1240" s="27">
        <f t="shared" si="405"/>
        <v>3.9537813409778681E-2</v>
      </c>
      <c r="AN1240" s="27">
        <f t="shared" si="405"/>
        <v>3.9631312379066676E-2</v>
      </c>
      <c r="AO1240" s="27">
        <f t="shared" si="405"/>
        <v>3.9721667650057024E-2</v>
      </c>
      <c r="AP1240" s="27">
        <f t="shared" si="405"/>
        <v>3.9808869014434055E-2</v>
      </c>
      <c r="AQ1240" s="27">
        <f t="shared" si="405"/>
        <v>3.9892798393079396E-2</v>
      </c>
      <c r="AR1240" s="27">
        <f t="shared" si="405"/>
        <v>3.9973396904445131E-2</v>
      </c>
      <c r="AS1240" s="27">
        <f t="shared" si="405"/>
        <v>4.0051635158618648E-2</v>
      </c>
      <c r="AT1240" s="27">
        <f t="shared" si="405"/>
        <v>4.0121088893444797E-2</v>
      </c>
      <c r="AU1240" s="27">
        <f t="shared" si="405"/>
        <v>4.0186083709368305E-2</v>
      </c>
      <c r="AV1240" s="27">
        <f t="shared" si="405"/>
        <v>4.0247418508533056E-2</v>
      </c>
      <c r="AW1240" s="27">
        <f t="shared" si="405"/>
        <v>4.03046335855562E-2</v>
      </c>
      <c r="AY1240" s="79"/>
      <c r="AZ1240" s="79"/>
    </row>
    <row r="1241" spans="1:52" x14ac:dyDescent="0.25">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4.1176157807460223E-3</v>
      </c>
      <c r="L1241" s="27">
        <f t="shared" si="406"/>
        <v>4.1198421624963379E-3</v>
      </c>
      <c r="M1241" s="27">
        <f t="shared" si="406"/>
        <v>4.1251653577350578E-3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4.1971570351175365E-3</v>
      </c>
      <c r="T1241" s="27">
        <f t="shared" si="406"/>
        <v>4.2152106723732903E-3</v>
      </c>
      <c r="U1241" s="27">
        <f t="shared" si="406"/>
        <v>4.2351908347559759E-3</v>
      </c>
      <c r="V1241" s="27">
        <f t="shared" si="406"/>
        <v>4.256155500798213E-3</v>
      </c>
      <c r="W1241" s="27">
        <f t="shared" si="406"/>
        <v>4.2783042430474903E-3</v>
      </c>
      <c r="X1241" s="27">
        <f t="shared" si="406"/>
        <v>4.3014977998444299E-3</v>
      </c>
      <c r="Y1241" s="27">
        <f t="shared" si="406"/>
        <v>4.3229848130966536E-3</v>
      </c>
      <c r="Z1241" s="27">
        <f t="shared" si="406"/>
        <v>4.342749432240299E-3</v>
      </c>
      <c r="AA1241" s="27">
        <f t="shared" si="406"/>
        <v>4.3607061746162501E-3</v>
      </c>
      <c r="AB1241" s="27">
        <f t="shared" si="406"/>
        <v>4.3769612866625873E-3</v>
      </c>
      <c r="AC1241" s="27">
        <f t="shared" si="406"/>
        <v>4.3911047783332397E-3</v>
      </c>
      <c r="AD1241" s="27">
        <f t="shared" si="406"/>
        <v>4.4050897524357726E-3</v>
      </c>
      <c r="AE1241" s="27">
        <f t="shared" si="406"/>
        <v>4.4187604592150868E-3</v>
      </c>
      <c r="AF1241" s="27">
        <f t="shared" si="406"/>
        <v>4.4322111158493953E-3</v>
      </c>
      <c r="AG1241" s="27">
        <f t="shared" si="406"/>
        <v>4.4453195749248166E-3</v>
      </c>
      <c r="AH1241" s="27">
        <f t="shared" si="406"/>
        <v>4.4577092472265776E-3</v>
      </c>
      <c r="AI1241" s="27">
        <f t="shared" si="406"/>
        <v>4.4698181179078297E-3</v>
      </c>
      <c r="AJ1241" s="27">
        <f t="shared" si="406"/>
        <v>4.4817093552214915E-3</v>
      </c>
      <c r="AK1241" s="27">
        <f t="shared" si="406"/>
        <v>4.493256774338982E-3</v>
      </c>
      <c r="AL1241" s="27">
        <f t="shared" si="406"/>
        <v>4.5045414315805447E-3</v>
      </c>
      <c r="AM1241" s="27">
        <f t="shared" si="406"/>
        <v>4.5154067494741429E-3</v>
      </c>
      <c r="AN1241" s="27">
        <f t="shared" si="406"/>
        <v>4.5260847774322458E-3</v>
      </c>
      <c r="AO1241" s="27">
        <f t="shared" si="406"/>
        <v>4.5364037800602322E-3</v>
      </c>
      <c r="AP1241" s="27">
        <f t="shared" si="406"/>
        <v>4.5463625915197967E-3</v>
      </c>
      <c r="AQ1241" s="27">
        <f t="shared" si="406"/>
        <v>4.5559477266127911E-3</v>
      </c>
      <c r="AR1241" s="27">
        <f t="shared" si="406"/>
        <v>4.5651524607857839E-3</v>
      </c>
      <c r="AS1241" s="27">
        <f t="shared" si="406"/>
        <v>4.5740876423371957E-3</v>
      </c>
      <c r="AT1241" s="27">
        <f t="shared" si="406"/>
        <v>4.5820195899074828E-3</v>
      </c>
      <c r="AU1241" s="27">
        <f t="shared" si="406"/>
        <v>4.5894423076855298E-3</v>
      </c>
      <c r="AV1241" s="27">
        <f t="shared" si="406"/>
        <v>4.5964470341041553E-3</v>
      </c>
      <c r="AW1241" s="27">
        <f t="shared" si="406"/>
        <v>4.602981268617439E-3</v>
      </c>
      <c r="AY1241" s="79"/>
      <c r="AZ1241" s="79"/>
    </row>
    <row r="1242" spans="1:52" x14ac:dyDescent="0.25">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1.6415023507755741E-2</v>
      </c>
      <c r="T1242" s="27">
        <f t="shared" si="407"/>
        <v>1.6531947087427196E-2</v>
      </c>
      <c r="U1242" s="27">
        <f t="shared" si="407"/>
        <v>1.6658559830420732E-2</v>
      </c>
      <c r="V1242" s="27">
        <f t="shared" si="407"/>
        <v>1.6789350538543545E-2</v>
      </c>
      <c r="W1242" s="27">
        <f t="shared" si="407"/>
        <v>1.6925569337177933E-2</v>
      </c>
      <c r="X1242" s="27">
        <f t="shared" si="407"/>
        <v>1.7066454826982911E-2</v>
      </c>
      <c r="Y1242" s="27">
        <f t="shared" si="407"/>
        <v>1.7195942368795552E-2</v>
      </c>
      <c r="Z1242" s="27">
        <f t="shared" si="407"/>
        <v>1.7314092946492447E-2</v>
      </c>
      <c r="AA1242" s="27">
        <f t="shared" si="407"/>
        <v>1.7420550522096612E-2</v>
      </c>
      <c r="AB1242" s="27">
        <f t="shared" si="407"/>
        <v>1.7516068765617489E-2</v>
      </c>
      <c r="AC1242" s="27">
        <f t="shared" si="407"/>
        <v>1.7598388939306021E-2</v>
      </c>
      <c r="AD1242" s="27">
        <f t="shared" si="407"/>
        <v>1.7678958481193875E-2</v>
      </c>
      <c r="AE1242" s="27">
        <f t="shared" si="407"/>
        <v>1.7756928596345364E-2</v>
      </c>
      <c r="AF1242" s="27">
        <f t="shared" si="407"/>
        <v>1.7832896153377541E-2</v>
      </c>
      <c r="AG1242" s="27">
        <f t="shared" si="407"/>
        <v>1.7906203356061575E-2</v>
      </c>
      <c r="AH1242" s="27">
        <f t="shared" si="407"/>
        <v>1.7974731496541281E-2</v>
      </c>
      <c r="AI1242" s="27">
        <f t="shared" si="407"/>
        <v>1.8041049442027446E-2</v>
      </c>
      <c r="AJ1242" s="27">
        <f t="shared" si="407"/>
        <v>1.8105557053740378E-2</v>
      </c>
      <c r="AK1242" s="27">
        <f t="shared" si="407"/>
        <v>1.8167566412576632E-2</v>
      </c>
      <c r="AL1242" s="27">
        <f t="shared" si="407"/>
        <v>1.8227575263637996E-2</v>
      </c>
      <c r="AM1242" s="27">
        <f t="shared" si="407"/>
        <v>1.828472219722688E-2</v>
      </c>
      <c r="AN1242" s="27">
        <f t="shared" si="407"/>
        <v>1.8340360126050639E-2</v>
      </c>
      <c r="AO1242" s="27">
        <f t="shared" si="407"/>
        <v>1.8393538807818521E-2</v>
      </c>
      <c r="AP1242" s="27">
        <f t="shared" si="407"/>
        <v>1.8444279790496197E-2</v>
      </c>
      <c r="AQ1242" s="27">
        <f t="shared" si="407"/>
        <v>1.8492533463776283E-2</v>
      </c>
      <c r="AR1242" s="27">
        <f t="shared" si="407"/>
        <v>1.8538287524254488E-2</v>
      </c>
      <c r="AS1242" s="27">
        <f t="shared" si="407"/>
        <v>1.8582191553519929E-2</v>
      </c>
      <c r="AT1242" s="27">
        <f t="shared" si="407"/>
        <v>1.8620135873737433E-2</v>
      </c>
      <c r="AU1242" s="27">
        <f t="shared" si="407"/>
        <v>1.8654936137861958E-2</v>
      </c>
      <c r="AV1242" s="27">
        <f t="shared" si="407"/>
        <v>1.8687128854614234E-2</v>
      </c>
      <c r="AW1242" s="27">
        <f t="shared" si="407"/>
        <v>1.871644102077015E-2</v>
      </c>
      <c r="AY1242" s="79"/>
      <c r="AZ1242" s="79"/>
    </row>
    <row r="1243" spans="1:52" x14ac:dyDescent="0.25">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2.7166328132291771E-2</v>
      </c>
      <c r="Q1243" s="27">
        <f t="shared" si="408"/>
        <v>2.7334899828466052E-2</v>
      </c>
      <c r="R1243" s="27">
        <f t="shared" si="408"/>
        <v>2.7514742110372921E-2</v>
      </c>
      <c r="S1243" s="27">
        <f t="shared" si="408"/>
        <v>2.7645404897475918E-2</v>
      </c>
      <c r="T1243" s="27">
        <f t="shared" si="408"/>
        <v>2.7842322050872156E-2</v>
      </c>
      <c r="U1243" s="27">
        <f t="shared" si="408"/>
        <v>2.8055557234092133E-2</v>
      </c>
      <c r="V1243" s="27">
        <f t="shared" si="408"/>
        <v>2.8275828748243439E-2</v>
      </c>
      <c r="W1243" s="27">
        <f t="shared" si="408"/>
        <v>2.8505241995267803E-2</v>
      </c>
      <c r="X1243" s="27">
        <f t="shared" si="408"/>
        <v>2.8742514662467918E-2</v>
      </c>
      <c r="Y1243" s="27">
        <f t="shared" si="408"/>
        <v>2.8960591445659732E-2</v>
      </c>
      <c r="Z1243" s="27">
        <f t="shared" si="408"/>
        <v>2.9159575050998952E-2</v>
      </c>
      <c r="AA1243" s="27">
        <f t="shared" si="408"/>
        <v>2.9338865856192754E-2</v>
      </c>
      <c r="AB1243" s="27">
        <f t="shared" si="408"/>
        <v>2.9499733156564435E-2</v>
      </c>
      <c r="AC1243" s="27">
        <f t="shared" si="408"/>
        <v>2.9638372893009211E-2</v>
      </c>
      <c r="AD1243" s="27">
        <f t="shared" si="408"/>
        <v>2.9774064298314931E-2</v>
      </c>
      <c r="AE1243" s="27">
        <f t="shared" si="408"/>
        <v>2.9905377872264268E-2</v>
      </c>
      <c r="AF1243" s="27">
        <f t="shared" si="408"/>
        <v>3.0033318832704214E-2</v>
      </c>
      <c r="AG1243" s="27">
        <f t="shared" si="408"/>
        <v>3.015677935039059E-2</v>
      </c>
      <c r="AH1243" s="27">
        <f t="shared" si="408"/>
        <v>3.0272191197929978E-2</v>
      </c>
      <c r="AI1243" s="27">
        <f t="shared" si="408"/>
        <v>3.0383880739773619E-2</v>
      </c>
      <c r="AJ1243" s="27">
        <f t="shared" si="408"/>
        <v>3.0492521403244526E-2</v>
      </c>
      <c r="AK1243" s="27">
        <f t="shared" si="408"/>
        <v>3.059695462758022E-2</v>
      </c>
      <c r="AL1243" s="27">
        <f t="shared" si="408"/>
        <v>3.0698018691499469E-2</v>
      </c>
      <c r="AM1243" s="27">
        <f t="shared" si="408"/>
        <v>3.0794262849600573E-2</v>
      </c>
      <c r="AN1243" s="27">
        <f t="shared" si="408"/>
        <v>3.0887965613368346E-2</v>
      </c>
      <c r="AO1243" s="27">
        <f t="shared" si="408"/>
        <v>3.0977526629756322E-2</v>
      </c>
      <c r="AP1243" s="27">
        <f t="shared" si="408"/>
        <v>3.1062982188827408E-2</v>
      </c>
      <c r="AQ1243" s="27">
        <f t="shared" si="408"/>
        <v>3.1144248739252273E-2</v>
      </c>
      <c r="AR1243" s="27">
        <f t="shared" si="408"/>
        <v>3.1221305560220326E-2</v>
      </c>
      <c r="AS1243" s="27">
        <f t="shared" si="408"/>
        <v>3.1295246646268753E-2</v>
      </c>
      <c r="AT1243" s="27">
        <f t="shared" si="408"/>
        <v>3.1359150672691655E-2</v>
      </c>
      <c r="AU1243" s="27">
        <f t="shared" si="408"/>
        <v>3.1417759628798669E-2</v>
      </c>
      <c r="AV1243" s="27">
        <f t="shared" si="408"/>
        <v>3.1471977077159069E-2</v>
      </c>
      <c r="AW1243" s="27">
        <f t="shared" si="408"/>
        <v>3.152134323867687E-2</v>
      </c>
      <c r="AY1243" s="79"/>
      <c r="AZ1243" s="79"/>
    </row>
    <row r="1244" spans="1:52" x14ac:dyDescent="0.25">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3.9153871501852065E-3</v>
      </c>
      <c r="T1244" s="27">
        <f t="shared" si="409"/>
        <v>3.9605020635115288E-3</v>
      </c>
      <c r="U1244" s="27">
        <f t="shared" si="409"/>
        <v>3.9861399680085124E-3</v>
      </c>
      <c r="V1244" s="27">
        <f t="shared" si="409"/>
        <v>4.0052402052181664E-3</v>
      </c>
      <c r="W1244" s="27">
        <f t="shared" si="409"/>
        <v>4.0274760092747297E-3</v>
      </c>
      <c r="X1244" s="27">
        <f t="shared" si="409"/>
        <v>4.0449278016939415E-3</v>
      </c>
      <c r="Y1244" s="27">
        <f t="shared" si="409"/>
        <v>4.0558958163507746E-3</v>
      </c>
      <c r="Z1244" s="27">
        <f t="shared" si="409"/>
        <v>4.0680748429702722E-3</v>
      </c>
      <c r="AA1244" s="27">
        <f t="shared" si="409"/>
        <v>4.0830042347032814E-3</v>
      </c>
      <c r="AB1244" s="27">
        <f t="shared" si="409"/>
        <v>4.1161320023193042E-3</v>
      </c>
      <c r="AC1244" s="27">
        <f t="shared" si="409"/>
        <v>4.1431422264835115E-3</v>
      </c>
      <c r="AD1244" s="27">
        <f t="shared" si="409"/>
        <v>4.1816006262205717E-3</v>
      </c>
      <c r="AE1244" s="27">
        <f t="shared" si="409"/>
        <v>4.2229326692553469E-3</v>
      </c>
      <c r="AF1244" s="27">
        <f t="shared" si="409"/>
        <v>4.2770535594382183E-3</v>
      </c>
      <c r="AG1244" s="27">
        <f t="shared" si="409"/>
        <v>4.3376261209766417E-3</v>
      </c>
      <c r="AH1244" s="27">
        <f t="shared" si="409"/>
        <v>4.3797659241411619E-3</v>
      </c>
      <c r="AI1244" s="27">
        <f t="shared" si="409"/>
        <v>4.4220262821385685E-3</v>
      </c>
      <c r="AJ1244" s="27">
        <f t="shared" si="409"/>
        <v>4.4710957257023363E-3</v>
      </c>
      <c r="AK1244" s="27">
        <f t="shared" si="409"/>
        <v>4.5198304243208942E-3</v>
      </c>
      <c r="AL1244" s="27">
        <f t="shared" si="409"/>
        <v>4.5759469859987297E-3</v>
      </c>
      <c r="AM1244" s="27">
        <f t="shared" si="409"/>
        <v>4.630028490266478E-3</v>
      </c>
      <c r="AN1244" s="27">
        <f t="shared" si="409"/>
        <v>4.6957815432958801E-3</v>
      </c>
      <c r="AO1244" s="27">
        <f t="shared" si="409"/>
        <v>4.7625340751521698E-3</v>
      </c>
      <c r="AP1244" s="27">
        <f t="shared" si="409"/>
        <v>4.8317076615517086E-3</v>
      </c>
      <c r="AQ1244" s="27">
        <f t="shared" si="409"/>
        <v>4.9037751282491786E-3</v>
      </c>
      <c r="AR1244" s="27">
        <f t="shared" si="409"/>
        <v>4.9796128518307045E-3</v>
      </c>
      <c r="AS1244" s="27">
        <f t="shared" si="409"/>
        <v>5.0635139703429444E-3</v>
      </c>
      <c r="AT1244" s="27">
        <f t="shared" si="409"/>
        <v>5.1058512126937244E-3</v>
      </c>
      <c r="AU1244" s="27">
        <f t="shared" si="409"/>
        <v>5.1422384273914767E-3</v>
      </c>
      <c r="AV1244" s="27">
        <f t="shared" si="409"/>
        <v>5.1800768502285816E-3</v>
      </c>
      <c r="AW1244" s="27">
        <f t="shared" si="409"/>
        <v>5.2167784667618566E-3</v>
      </c>
      <c r="AY1244" s="79"/>
      <c r="AZ1244" s="79"/>
    </row>
    <row r="1245" spans="1:52" x14ac:dyDescent="0.25">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5">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23.152530650802593</v>
      </c>
      <c r="M1246" s="27">
        <f t="shared" si="411"/>
        <v>23.1629164330643</v>
      </c>
      <c r="N1246" s="27">
        <f t="shared" si="411"/>
        <v>22.950263110497293</v>
      </c>
      <c r="O1246" s="27">
        <f t="shared" si="411"/>
        <v>22.602951186820601</v>
      </c>
      <c r="P1246" s="27">
        <f t="shared" si="411"/>
        <v>22.126532811374943</v>
      </c>
      <c r="Q1246" s="27">
        <f t="shared" si="411"/>
        <v>21.780600237355962</v>
      </c>
      <c r="R1246" s="27">
        <f t="shared" si="411"/>
        <v>21.465278056857684</v>
      </c>
      <c r="S1246" s="27">
        <f t="shared" si="411"/>
        <v>19.138650535672685</v>
      </c>
      <c r="T1246" s="27">
        <f t="shared" si="411"/>
        <v>19.422556528325604</v>
      </c>
      <c r="U1246" s="27">
        <f t="shared" si="411"/>
        <v>19.526593788460882</v>
      </c>
      <c r="V1246" s="27">
        <f t="shared" si="411"/>
        <v>19.572367159290774</v>
      </c>
      <c r="W1246" s="27">
        <f t="shared" si="411"/>
        <v>19.654350580416263</v>
      </c>
      <c r="X1246" s="27">
        <f t="shared" si="411"/>
        <v>19.69578529572718</v>
      </c>
      <c r="Y1246" s="27">
        <f t="shared" si="411"/>
        <v>19.663675184445491</v>
      </c>
      <c r="Z1246" s="27">
        <f t="shared" si="411"/>
        <v>19.631322294515954</v>
      </c>
      <c r="AA1246" s="27">
        <f t="shared" si="411"/>
        <v>19.612477584256517</v>
      </c>
      <c r="AB1246" s="27">
        <f t="shared" si="411"/>
        <v>19.749732429849548</v>
      </c>
      <c r="AC1246" s="27">
        <f t="shared" si="411"/>
        <v>19.814234833727586</v>
      </c>
      <c r="AD1246" s="27">
        <f t="shared" si="411"/>
        <v>19.978554643023834</v>
      </c>
      <c r="AE1246" s="27">
        <f t="shared" si="411"/>
        <v>20.161944788793271</v>
      </c>
      <c r="AF1246" s="27">
        <f t="shared" si="411"/>
        <v>20.452258675108563</v>
      </c>
      <c r="AG1246" s="27">
        <f t="shared" si="411"/>
        <v>20.789679778060538</v>
      </c>
      <c r="AH1246" s="27">
        <f t="shared" si="411"/>
        <v>20.953350807497621</v>
      </c>
      <c r="AI1246" s="27">
        <f t="shared" si="411"/>
        <v>21.110720094451256</v>
      </c>
      <c r="AJ1246" s="27">
        <f t="shared" si="411"/>
        <v>21.319215844077476</v>
      </c>
      <c r="AK1246" s="27">
        <f t="shared" si="411"/>
        <v>21.515855545488005</v>
      </c>
      <c r="AL1246" s="27">
        <f t="shared" si="411"/>
        <v>21.765735950398085</v>
      </c>
      <c r="AM1246" s="27">
        <f t="shared" si="411"/>
        <v>21.98793746618896</v>
      </c>
      <c r="AN1246" s="27">
        <f t="shared" si="411"/>
        <v>22.296680094775589</v>
      </c>
      <c r="AO1246" s="27">
        <f t="shared" si="411"/>
        <v>22.601286897800797</v>
      </c>
      <c r="AP1246" s="27">
        <f t="shared" si="411"/>
        <v>22.912817656578977</v>
      </c>
      <c r="AQ1246" s="27">
        <f t="shared" si="411"/>
        <v>23.23422849498256</v>
      </c>
      <c r="AR1246" s="27">
        <f t="shared" si="411"/>
        <v>23.571505278686633</v>
      </c>
      <c r="AS1246" s="27">
        <f t="shared" si="411"/>
        <v>23.957565234485394</v>
      </c>
      <c r="AT1246" s="27">
        <f t="shared" si="411"/>
        <v>24.005680938038509</v>
      </c>
      <c r="AU1246" s="27">
        <f t="shared" si="411"/>
        <v>23.999594900712601</v>
      </c>
      <c r="AV1246" s="27">
        <f t="shared" si="411"/>
        <v>23.996813335517075</v>
      </c>
      <c r="AW1246" s="27">
        <f t="shared" si="411"/>
        <v>23.977515577610244</v>
      </c>
      <c r="AY1246" s="79"/>
      <c r="AZ1246" s="79"/>
    </row>
    <row r="1247" spans="1:52" x14ac:dyDescent="0.25">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7.7508449141861099E-2</v>
      </c>
      <c r="M1247" s="27">
        <f t="shared" si="412"/>
        <v>7.7543217949140569E-2</v>
      </c>
      <c r="N1247" s="27">
        <f t="shared" si="412"/>
        <v>7.6831311787104603E-2</v>
      </c>
      <c r="O1247" s="27">
        <f t="shared" si="412"/>
        <v>7.5668604825232008E-2</v>
      </c>
      <c r="P1247" s="27">
        <f t="shared" si="412"/>
        <v>7.4073684167079379E-2</v>
      </c>
      <c r="Q1247" s="27">
        <f t="shared" si="412"/>
        <v>7.2915594897087016E-2</v>
      </c>
      <c r="R1247" s="27">
        <f t="shared" si="412"/>
        <v>7.1859980996426695E-2</v>
      </c>
      <c r="S1247" s="27">
        <f t="shared" si="412"/>
        <v>6.4071057460693442E-2</v>
      </c>
      <c r="T1247" s="27">
        <f t="shared" si="412"/>
        <v>6.5021498409223E-2</v>
      </c>
      <c r="U1247" s="27">
        <f t="shared" si="412"/>
        <v>6.536978719059533E-2</v>
      </c>
      <c r="V1247" s="27">
        <f t="shared" si="412"/>
        <v>6.5523024132099927E-2</v>
      </c>
      <c r="W1247" s="27">
        <f t="shared" si="412"/>
        <v>6.5797482588612552E-2</v>
      </c>
      <c r="X1247" s="27">
        <f t="shared" si="412"/>
        <v>6.5936194877684609E-2</v>
      </c>
      <c r="Y1247" s="27">
        <f t="shared" si="412"/>
        <v>6.5828698856417914E-2</v>
      </c>
      <c r="Z1247" s="27">
        <f t="shared" si="412"/>
        <v>6.5720390077497956E-2</v>
      </c>
      <c r="AA1247" s="27">
        <f t="shared" si="412"/>
        <v>6.5657303053069979E-2</v>
      </c>
      <c r="AB1247" s="27">
        <f t="shared" si="412"/>
        <v>6.6116795381557736E-2</v>
      </c>
      <c r="AC1247" s="27">
        <f t="shared" si="412"/>
        <v>6.6332732091281307E-2</v>
      </c>
      <c r="AD1247" s="27">
        <f t="shared" si="412"/>
        <v>6.6882830643095442E-2</v>
      </c>
      <c r="AE1247" s="27">
        <f t="shared" si="412"/>
        <v>6.7496771555252091E-2</v>
      </c>
      <c r="AF1247" s="27">
        <f t="shared" si="412"/>
        <v>6.8468664409300189E-2</v>
      </c>
      <c r="AG1247" s="27">
        <f t="shared" si="412"/>
        <v>6.9598259562071857E-2</v>
      </c>
      <c r="AH1247" s="27">
        <f t="shared" si="412"/>
        <v>7.0146186173311684E-2</v>
      </c>
      <c r="AI1247" s="27">
        <f t="shared" si="412"/>
        <v>7.0673016244646183E-2</v>
      </c>
      <c r="AJ1247" s="27">
        <f t="shared" si="412"/>
        <v>7.1371003970045782E-2</v>
      </c>
      <c r="AK1247" s="27">
        <f t="shared" si="412"/>
        <v>7.2029300832964327E-2</v>
      </c>
      <c r="AL1247" s="27">
        <f t="shared" si="412"/>
        <v>7.2865833259921686E-2</v>
      </c>
      <c r="AM1247" s="27">
        <f t="shared" si="412"/>
        <v>7.360970420628514E-2</v>
      </c>
      <c r="AN1247" s="27">
        <f t="shared" si="412"/>
        <v>7.4643291535750639E-2</v>
      </c>
      <c r="AO1247" s="27">
        <f t="shared" si="412"/>
        <v>7.5663033232960128E-2</v>
      </c>
      <c r="AP1247" s="27">
        <f t="shared" si="412"/>
        <v>7.6705954472848309E-2</v>
      </c>
      <c r="AQ1247" s="27">
        <f t="shared" si="412"/>
        <v>7.7781951563524146E-2</v>
      </c>
      <c r="AR1247" s="27">
        <f t="shared" si="412"/>
        <v>7.8911063574247334E-2</v>
      </c>
      <c r="AS1247" s="27">
        <f t="shared" si="412"/>
        <v>8.0203488532065076E-2</v>
      </c>
      <c r="AT1247" s="27">
        <f t="shared" si="412"/>
        <v>8.0364566973900195E-2</v>
      </c>
      <c r="AU1247" s="27">
        <f t="shared" si="412"/>
        <v>8.0344192556880079E-2</v>
      </c>
      <c r="AV1247" s="27">
        <f t="shared" si="412"/>
        <v>8.0334880624299401E-2</v>
      </c>
      <c r="AW1247" s="27">
        <f t="shared" si="412"/>
        <v>8.0270276918128672E-2</v>
      </c>
      <c r="AY1247" s="79"/>
      <c r="AZ1247" s="79"/>
    </row>
    <row r="1248" spans="1:52" x14ac:dyDescent="0.25">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0.56716712532642322</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0.62068986953889782</v>
      </c>
      <c r="S1248" s="27">
        <f t="shared" si="413"/>
        <v>0.59567995442298338</v>
      </c>
      <c r="T1248" s="27">
        <f t="shared" si="413"/>
        <v>0.61258506681737179</v>
      </c>
      <c r="U1248" s="27">
        <f t="shared" si="413"/>
        <v>0.6268687597783329</v>
      </c>
      <c r="V1248" s="27">
        <f t="shared" si="413"/>
        <v>0.64032496531200889</v>
      </c>
      <c r="W1248" s="27">
        <f t="shared" si="413"/>
        <v>0.65458388204864981</v>
      </c>
      <c r="X1248" s="27">
        <f t="shared" si="413"/>
        <v>0.66830438134050119</v>
      </c>
      <c r="Y1248" s="27">
        <f t="shared" si="413"/>
        <v>0.68052036795324078</v>
      </c>
      <c r="Z1248" s="27">
        <f t="shared" si="413"/>
        <v>0.69252292909732049</v>
      </c>
      <c r="AA1248" s="27">
        <f t="shared" si="413"/>
        <v>0.70456909493958753</v>
      </c>
      <c r="AB1248" s="27">
        <f t="shared" si="413"/>
        <v>0.71947506019886931</v>
      </c>
      <c r="AC1248" s="27">
        <f t="shared" si="413"/>
        <v>0.73282403802218554</v>
      </c>
      <c r="AD1248" s="27">
        <f t="shared" si="413"/>
        <v>0.74827679567031213</v>
      </c>
      <c r="AE1248" s="27">
        <f t="shared" si="413"/>
        <v>0.76427003191217846</v>
      </c>
      <c r="AF1248" s="27">
        <f t="shared" si="413"/>
        <v>0.78270449195184111</v>
      </c>
      <c r="AG1248" s="27">
        <f t="shared" si="413"/>
        <v>0.80241815839258679</v>
      </c>
      <c r="AH1248" s="27">
        <f t="shared" si="413"/>
        <v>0.81858054125500712</v>
      </c>
      <c r="AI1248" s="27">
        <f t="shared" si="413"/>
        <v>0.83478577875901172</v>
      </c>
      <c r="AJ1248" s="27">
        <f t="shared" si="413"/>
        <v>0.85235375931551716</v>
      </c>
      <c r="AK1248" s="27">
        <f t="shared" si="413"/>
        <v>0.86987891850277199</v>
      </c>
      <c r="AL1248" s="27">
        <f t="shared" si="413"/>
        <v>0.88890926422007976</v>
      </c>
      <c r="AM1248" s="27">
        <f t="shared" si="413"/>
        <v>0.90755126049839108</v>
      </c>
      <c r="AN1248" s="27">
        <f t="shared" si="413"/>
        <v>0.92861956798204925</v>
      </c>
      <c r="AO1248" s="27">
        <f t="shared" si="413"/>
        <v>0.94994891779849933</v>
      </c>
      <c r="AP1248" s="27">
        <f t="shared" si="413"/>
        <v>0.97182881392978526</v>
      </c>
      <c r="AQ1248" s="27">
        <f t="shared" si="413"/>
        <v>0.99435758356337589</v>
      </c>
      <c r="AR1248" s="27">
        <f t="shared" si="413"/>
        <v>1.0177212232392898</v>
      </c>
      <c r="AS1248" s="27">
        <f t="shared" si="413"/>
        <v>1.0428609041820094</v>
      </c>
      <c r="AT1248" s="27">
        <f t="shared" si="413"/>
        <v>1.0591328338169261</v>
      </c>
      <c r="AU1248" s="27">
        <f t="shared" si="413"/>
        <v>1.0740511329803928</v>
      </c>
      <c r="AV1248" s="27">
        <f t="shared" si="413"/>
        <v>1.0891933187405669</v>
      </c>
      <c r="AW1248" s="27">
        <f t="shared" si="413"/>
        <v>1.1039896549201815</v>
      </c>
      <c r="AY1248" s="79"/>
      <c r="AZ1248" s="79"/>
    </row>
    <row r="1249" spans="1:52" x14ac:dyDescent="0.25">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2.2910596881616572</v>
      </c>
      <c r="P1249" s="27">
        <f t="shared" si="414"/>
        <v>2.2612642885898917</v>
      </c>
      <c r="Q1249" s="27">
        <f t="shared" si="414"/>
        <v>2.2487211059946208</v>
      </c>
      <c r="R1249" s="27">
        <f t="shared" si="414"/>
        <v>2.2390235702415184</v>
      </c>
      <c r="S1249" s="27">
        <f t="shared" si="414"/>
        <v>1.917582032562541</v>
      </c>
      <c r="T1249" s="27">
        <f t="shared" si="414"/>
        <v>1.9949306075186419</v>
      </c>
      <c r="U1249" s="27">
        <f t="shared" si="414"/>
        <v>2.044288904217296</v>
      </c>
      <c r="V1249" s="27">
        <f t="shared" si="414"/>
        <v>2.0845971300541457</v>
      </c>
      <c r="W1249" s="27">
        <f t="shared" si="414"/>
        <v>2.1309157041909628</v>
      </c>
      <c r="X1249" s="27">
        <f t="shared" si="414"/>
        <v>2.1708192639705723</v>
      </c>
      <c r="Y1249" s="27">
        <f t="shared" si="414"/>
        <v>2.1996220085381215</v>
      </c>
      <c r="Z1249" s="27">
        <f t="shared" si="414"/>
        <v>2.2293574604127704</v>
      </c>
      <c r="AA1249" s="27">
        <f t="shared" si="414"/>
        <v>2.2624467152349834</v>
      </c>
      <c r="AB1249" s="27">
        <f t="shared" si="414"/>
        <v>2.3238821657335698</v>
      </c>
      <c r="AC1249" s="27">
        <f t="shared" si="414"/>
        <v>2.3743691032177434</v>
      </c>
      <c r="AD1249" s="27">
        <f t="shared" si="414"/>
        <v>2.4436189064549914</v>
      </c>
      <c r="AE1249" s="27">
        <f t="shared" si="414"/>
        <v>2.517739825358988</v>
      </c>
      <c r="AF1249" s="27">
        <f t="shared" si="414"/>
        <v>2.6130234811816759</v>
      </c>
      <c r="AG1249" s="27">
        <f t="shared" si="414"/>
        <v>2.7191635068873463</v>
      </c>
      <c r="AH1249" s="27">
        <f t="shared" si="414"/>
        <v>2.795020539448708</v>
      </c>
      <c r="AI1249" s="27">
        <f t="shared" si="414"/>
        <v>2.8712201092386116</v>
      </c>
      <c r="AJ1249" s="27">
        <f t="shared" si="414"/>
        <v>2.9588444821985522</v>
      </c>
      <c r="AK1249" s="27">
        <f t="shared" si="414"/>
        <v>3.0460192698370157</v>
      </c>
      <c r="AL1249" s="27">
        <f t="shared" si="414"/>
        <v>3.1455909524901542</v>
      </c>
      <c r="AM1249" s="27">
        <f t="shared" si="414"/>
        <v>3.2418082968483239</v>
      </c>
      <c r="AN1249" s="27">
        <f t="shared" si="414"/>
        <v>3.3576747641873639</v>
      </c>
      <c r="AO1249" s="27">
        <f t="shared" si="414"/>
        <v>3.4752934753998708</v>
      </c>
      <c r="AP1249" s="27">
        <f t="shared" si="414"/>
        <v>3.597008474768483</v>
      </c>
      <c r="AQ1249" s="27">
        <f t="shared" si="414"/>
        <v>3.7235752205638795</v>
      </c>
      <c r="AR1249" s="27">
        <f t="shared" si="414"/>
        <v>3.8564324810735506</v>
      </c>
      <c r="AS1249" s="27">
        <f t="shared" si="414"/>
        <v>4.0028901226558187</v>
      </c>
      <c r="AT1249" s="27">
        <f t="shared" si="414"/>
        <v>4.078718140015364</v>
      </c>
      <c r="AU1249" s="27">
        <f t="shared" si="414"/>
        <v>4.144098467699119</v>
      </c>
      <c r="AV1249" s="27">
        <f t="shared" si="414"/>
        <v>4.211542823369804</v>
      </c>
      <c r="AW1249" s="27">
        <f t="shared" si="414"/>
        <v>4.2766119007305354</v>
      </c>
      <c r="AY1249" s="79"/>
      <c r="AZ1249" s="79"/>
    </row>
    <row r="1250" spans="1:52" x14ac:dyDescent="0.25">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2.3631963555267654E-2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2.5862077897454101E-2</v>
      </c>
      <c r="S1250" s="27">
        <f t="shared" si="415"/>
        <v>2.4819998100957669E-2</v>
      </c>
      <c r="T1250" s="27">
        <f t="shared" si="415"/>
        <v>2.5524377784057181E-2</v>
      </c>
      <c r="U1250" s="27">
        <f t="shared" si="415"/>
        <v>2.6119531657430559E-2</v>
      </c>
      <c r="V1250" s="27">
        <f t="shared" si="415"/>
        <v>2.668020688800039E-2</v>
      </c>
      <c r="W1250" s="27">
        <f t="shared" si="415"/>
        <v>2.7274328418693768E-2</v>
      </c>
      <c r="X1250" s="27">
        <f t="shared" si="415"/>
        <v>2.7846015889187579E-2</v>
      </c>
      <c r="Y1250" s="27">
        <f t="shared" si="415"/>
        <v>2.8355015331385056E-2</v>
      </c>
      <c r="Z1250" s="27">
        <f t="shared" si="415"/>
        <v>2.8855122045721715E-2</v>
      </c>
      <c r="AA1250" s="27">
        <f t="shared" si="415"/>
        <v>2.9357045622482838E-2</v>
      </c>
      <c r="AB1250" s="27">
        <f t="shared" si="415"/>
        <v>2.997812750828625E-2</v>
      </c>
      <c r="AC1250" s="27">
        <f t="shared" si="415"/>
        <v>3.0534334917591093E-2</v>
      </c>
      <c r="AD1250" s="27">
        <f t="shared" si="415"/>
        <v>3.1178199819596363E-2</v>
      </c>
      <c r="AE1250" s="27">
        <f t="shared" si="415"/>
        <v>3.1844584663007464E-2</v>
      </c>
      <c r="AF1250" s="27">
        <f t="shared" si="415"/>
        <v>3.2612687164660079E-2</v>
      </c>
      <c r="AG1250" s="27">
        <f t="shared" si="415"/>
        <v>3.3434089933024477E-2</v>
      </c>
      <c r="AH1250" s="27">
        <f t="shared" si="415"/>
        <v>3.4107522552291991E-2</v>
      </c>
      <c r="AI1250" s="27">
        <f t="shared" si="415"/>
        <v>3.4782740781625521E-2</v>
      </c>
      <c r="AJ1250" s="27">
        <f t="shared" si="415"/>
        <v>3.5514739971479907E-2</v>
      </c>
      <c r="AK1250" s="27">
        <f t="shared" si="415"/>
        <v>3.624495493761553E-2</v>
      </c>
      <c r="AL1250" s="27">
        <f t="shared" si="415"/>
        <v>3.7037886009170025E-2</v>
      </c>
      <c r="AM1250" s="27">
        <f t="shared" si="415"/>
        <v>3.7814635854099665E-2</v>
      </c>
      <c r="AN1250" s="27">
        <f t="shared" si="415"/>
        <v>3.8692481999252085E-2</v>
      </c>
      <c r="AO1250" s="27">
        <f t="shared" si="415"/>
        <v>3.9581204908270835E-2</v>
      </c>
      <c r="AP1250" s="27">
        <f t="shared" si="415"/>
        <v>4.0492867247074425E-2</v>
      </c>
      <c r="AQ1250" s="27">
        <f t="shared" si="415"/>
        <v>4.1431565981807375E-2</v>
      </c>
      <c r="AR1250" s="27">
        <f t="shared" si="415"/>
        <v>4.2405050968303784E-2</v>
      </c>
      <c r="AS1250" s="27">
        <f t="shared" si="415"/>
        <v>4.3452537674250426E-2</v>
      </c>
      <c r="AT1250" s="27">
        <f t="shared" si="415"/>
        <v>4.4130534742371962E-2</v>
      </c>
      <c r="AU1250" s="27">
        <f t="shared" si="415"/>
        <v>4.4752130540849741E-2</v>
      </c>
      <c r="AV1250" s="27">
        <f t="shared" si="415"/>
        <v>4.5383054947523663E-2</v>
      </c>
      <c r="AW1250" s="27">
        <f t="shared" si="415"/>
        <v>4.5999568955007598E-2</v>
      </c>
      <c r="AY1250" s="79"/>
      <c r="AZ1250" s="79"/>
    </row>
    <row r="1251" spans="1:52" x14ac:dyDescent="0.25">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9.5803753116994225E-2</v>
      </c>
      <c r="O1251" s="27">
        <f t="shared" si="416"/>
        <v>9.5460820340069155E-2</v>
      </c>
      <c r="P1251" s="27">
        <f t="shared" si="416"/>
        <v>9.4219345357912251E-2</v>
      </c>
      <c r="Q1251" s="27">
        <f t="shared" si="416"/>
        <v>9.3696712749775951E-2</v>
      </c>
      <c r="R1251" s="27">
        <f t="shared" si="416"/>
        <v>9.3292648760063338E-2</v>
      </c>
      <c r="S1251" s="27">
        <f t="shared" si="416"/>
        <v>7.9899251356772616E-2</v>
      </c>
      <c r="T1251" s="27">
        <f t="shared" si="416"/>
        <v>8.3122108646610154E-2</v>
      </c>
      <c r="U1251" s="27">
        <f t="shared" si="416"/>
        <v>8.5178704342387404E-2</v>
      </c>
      <c r="V1251" s="27">
        <f t="shared" si="416"/>
        <v>8.6858213752256136E-2</v>
      </c>
      <c r="W1251" s="27">
        <f t="shared" si="416"/>
        <v>8.8788154341290212E-2</v>
      </c>
      <c r="X1251" s="27">
        <f t="shared" si="416"/>
        <v>9.0450802665440602E-2</v>
      </c>
      <c r="Y1251" s="27">
        <f t="shared" si="416"/>
        <v>9.1650917022421813E-2</v>
      </c>
      <c r="Z1251" s="27">
        <f t="shared" si="416"/>
        <v>9.2889894183865521E-2</v>
      </c>
      <c r="AA1251" s="27">
        <f t="shared" si="416"/>
        <v>9.4268613134791082E-2</v>
      </c>
      <c r="AB1251" s="27">
        <f t="shared" si="416"/>
        <v>9.6828423572232161E-2</v>
      </c>
      <c r="AC1251" s="27">
        <f t="shared" si="416"/>
        <v>9.8932045967406068E-2</v>
      </c>
      <c r="AD1251" s="27">
        <f t="shared" si="416"/>
        <v>0.10181745443562475</v>
      </c>
      <c r="AE1251" s="27">
        <f t="shared" si="416"/>
        <v>0.10490582605662462</v>
      </c>
      <c r="AF1251" s="27">
        <f t="shared" si="416"/>
        <v>0.10887597838256992</v>
      </c>
      <c r="AG1251" s="27">
        <f t="shared" si="416"/>
        <v>0.11329847945363954</v>
      </c>
      <c r="AH1251" s="27">
        <f t="shared" si="416"/>
        <v>0.11645918914369628</v>
      </c>
      <c r="AI1251" s="27">
        <f t="shared" si="416"/>
        <v>0.11963417121827559</v>
      </c>
      <c r="AJ1251" s="27">
        <f t="shared" si="416"/>
        <v>0.12328518675827312</v>
      </c>
      <c r="AK1251" s="27">
        <f t="shared" si="416"/>
        <v>0.12691746957654246</v>
      </c>
      <c r="AL1251" s="27">
        <f t="shared" si="416"/>
        <v>0.13106628968708986</v>
      </c>
      <c r="AM1251" s="27">
        <f t="shared" si="416"/>
        <v>0.13507534570201363</v>
      </c>
      <c r="AN1251" s="27">
        <f t="shared" si="416"/>
        <v>0.13990311517447362</v>
      </c>
      <c r="AO1251" s="27">
        <f t="shared" si="416"/>
        <v>0.14480389480832806</v>
      </c>
      <c r="AP1251" s="27">
        <f t="shared" si="416"/>
        <v>0.1498753531153536</v>
      </c>
      <c r="AQ1251" s="27">
        <f t="shared" si="416"/>
        <v>0.15514896752349511</v>
      </c>
      <c r="AR1251" s="27">
        <f t="shared" si="416"/>
        <v>0.1606846867113981</v>
      </c>
      <c r="AS1251" s="27">
        <f t="shared" si="416"/>
        <v>0.16678708844399262</v>
      </c>
      <c r="AT1251" s="27">
        <f t="shared" si="416"/>
        <v>0.16994658916730698</v>
      </c>
      <c r="AU1251" s="27">
        <f t="shared" si="416"/>
        <v>0.17267076948746343</v>
      </c>
      <c r="AV1251" s="27">
        <f t="shared" si="416"/>
        <v>0.175480950973742</v>
      </c>
      <c r="AW1251" s="27">
        <f t="shared" si="416"/>
        <v>0.17819216253043912</v>
      </c>
      <c r="AY1251" s="79"/>
      <c r="AZ1251" s="79"/>
    </row>
    <row r="1252" spans="1:52" x14ac:dyDescent="0.25">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5.9641811308270655E-2</v>
      </c>
      <c r="T1252" s="27">
        <f t="shared" si="417"/>
        <v>6.043426420562531E-2</v>
      </c>
      <c r="U1252" s="27">
        <f t="shared" si="417"/>
        <v>6.1081376578117977E-2</v>
      </c>
      <c r="V1252" s="27">
        <f t="shared" si="417"/>
        <v>6.1685332936175313E-2</v>
      </c>
      <c r="W1252" s="27">
        <f t="shared" si="417"/>
        <v>6.2340744626146333E-2</v>
      </c>
      <c r="X1252" s="27">
        <f t="shared" si="417"/>
        <v>6.2969755029274155E-2</v>
      </c>
      <c r="Y1252" s="27">
        <f t="shared" si="417"/>
        <v>6.3507819898305687E-2</v>
      </c>
      <c r="Z1252" s="27">
        <f t="shared" si="417"/>
        <v>6.4028778067066902E-2</v>
      </c>
      <c r="AA1252" s="27">
        <f t="shared" si="417"/>
        <v>6.4546721745703667E-2</v>
      </c>
      <c r="AB1252" s="27">
        <f t="shared" si="417"/>
        <v>6.521919950445268E-2</v>
      </c>
      <c r="AC1252" s="27">
        <f t="shared" si="417"/>
        <v>6.5796692253485931E-2</v>
      </c>
      <c r="AD1252" s="27">
        <f t="shared" si="417"/>
        <v>6.6490173416900639E-2</v>
      </c>
      <c r="AE1252" s="27">
        <f t="shared" si="417"/>
        <v>6.7211267136014843E-2</v>
      </c>
      <c r="AF1252" s="27">
        <f t="shared" si="417"/>
        <v>6.8064295031581748E-2</v>
      </c>
      <c r="AG1252" s="27">
        <f t="shared" si="417"/>
        <v>6.8983586692724724E-2</v>
      </c>
      <c r="AH1252" s="27">
        <f t="shared" si="417"/>
        <v>6.9703775564882359E-2</v>
      </c>
      <c r="AI1252" s="27">
        <f t="shared" si="417"/>
        <v>7.042381859394542E-2</v>
      </c>
      <c r="AJ1252" s="27">
        <f t="shared" si="417"/>
        <v>7.1215265502280342E-2</v>
      </c>
      <c r="AK1252" s="27">
        <f t="shared" si="417"/>
        <v>7.2001113642181966E-2</v>
      </c>
      <c r="AL1252" s="27">
        <f t="shared" si="417"/>
        <v>7.2864774434639193E-2</v>
      </c>
      <c r="AM1252" s="27">
        <f t="shared" si="417"/>
        <v>7.3703564093754587E-2</v>
      </c>
      <c r="AN1252" s="27">
        <f t="shared" si="417"/>
        <v>7.4668573445140565E-2</v>
      </c>
      <c r="AO1252" s="27">
        <f t="shared" si="417"/>
        <v>7.5642882394362801E-2</v>
      </c>
      <c r="AP1252" s="27">
        <f t="shared" si="417"/>
        <v>7.6641726328613172E-2</v>
      </c>
      <c r="AQ1252" s="27">
        <f t="shared" si="417"/>
        <v>7.7670012007843584E-2</v>
      </c>
      <c r="AR1252" s="27">
        <f t="shared" si="417"/>
        <v>7.8737223391678227E-2</v>
      </c>
      <c r="AS1252" s="27">
        <f t="shared" si="417"/>
        <v>7.9892742991883328E-2</v>
      </c>
      <c r="AT1252" s="27">
        <f t="shared" si="417"/>
        <v>8.0576963713516872E-2</v>
      </c>
      <c r="AU1252" s="27">
        <f t="shared" si="417"/>
        <v>8.1187456859738785E-2</v>
      </c>
      <c r="AV1252" s="27">
        <f t="shared" si="417"/>
        <v>8.1807117652367575E-2</v>
      </c>
      <c r="AW1252" s="27">
        <f t="shared" si="417"/>
        <v>8.2406141624268278E-2</v>
      </c>
      <c r="AY1252" s="79"/>
      <c r="AZ1252" s="79"/>
    </row>
    <row r="1253" spans="1:52" x14ac:dyDescent="0.25">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0.26114955156117181</v>
      </c>
      <c r="T1253" s="27">
        <f t="shared" si="418"/>
        <v>0.26461941128269945</v>
      </c>
      <c r="U1253" s="27">
        <f t="shared" si="418"/>
        <v>0.2674528783116043</v>
      </c>
      <c r="V1253" s="27">
        <f t="shared" si="418"/>
        <v>0.27009738102890052</v>
      </c>
      <c r="W1253" s="27">
        <f t="shared" si="418"/>
        <v>0.27296718771601136</v>
      </c>
      <c r="X1253" s="27">
        <f t="shared" si="418"/>
        <v>0.2757213928801554</v>
      </c>
      <c r="Y1253" s="27">
        <f t="shared" si="418"/>
        <v>0.27807738100620549</v>
      </c>
      <c r="Z1253" s="27">
        <f t="shared" si="418"/>
        <v>0.28035846518473473</v>
      </c>
      <c r="AA1253" s="27">
        <f t="shared" si="418"/>
        <v>0.28262635001993552</v>
      </c>
      <c r="AB1253" s="27">
        <f t="shared" si="418"/>
        <v>0.28557088274420922</v>
      </c>
      <c r="AC1253" s="27">
        <f t="shared" si="418"/>
        <v>0.2880995110526347</v>
      </c>
      <c r="AD1253" s="27">
        <f t="shared" si="418"/>
        <v>0.29113600995951411</v>
      </c>
      <c r="AE1253" s="27">
        <f t="shared" si="418"/>
        <v>0.29429341409009835</v>
      </c>
      <c r="AF1253" s="27">
        <f t="shared" si="418"/>
        <v>0.29802850944535247</v>
      </c>
      <c r="AG1253" s="27">
        <f t="shared" si="418"/>
        <v>0.30205374945391877</v>
      </c>
      <c r="AH1253" s="27">
        <f t="shared" si="418"/>
        <v>0.30520719159254189</v>
      </c>
      <c r="AI1253" s="27">
        <f t="shared" si="418"/>
        <v>0.30835999513790457</v>
      </c>
      <c r="AJ1253" s="27">
        <f t="shared" si="418"/>
        <v>0.3118254500035833</v>
      </c>
      <c r="AK1253" s="27">
        <f t="shared" si="418"/>
        <v>0.31526638992188577</v>
      </c>
      <c r="AL1253" s="27">
        <f t="shared" si="418"/>
        <v>0.31904804282114807</v>
      </c>
      <c r="AM1253" s="27">
        <f t="shared" si="418"/>
        <v>0.32272079417673527</v>
      </c>
      <c r="AN1253" s="27">
        <f t="shared" si="418"/>
        <v>0.32694621513292005</v>
      </c>
      <c r="AO1253" s="27">
        <f t="shared" si="418"/>
        <v>0.33121235560702972</v>
      </c>
      <c r="AP1253" s="27">
        <f t="shared" si="418"/>
        <v>0.3355859257550059</v>
      </c>
      <c r="AQ1253" s="27">
        <f t="shared" si="418"/>
        <v>0.34008841047365079</v>
      </c>
      <c r="AR1253" s="27">
        <f t="shared" si="418"/>
        <v>0.34476133653333862</v>
      </c>
      <c r="AS1253" s="27">
        <f t="shared" si="418"/>
        <v>0.34982093178697676</v>
      </c>
      <c r="AT1253" s="27">
        <f t="shared" si="418"/>
        <v>0.35281688262589234</v>
      </c>
      <c r="AU1253" s="27">
        <f t="shared" si="418"/>
        <v>0.35549000753390314</v>
      </c>
      <c r="AV1253" s="27">
        <f t="shared" si="418"/>
        <v>0.35820327419307002</v>
      </c>
      <c r="AW1253" s="27">
        <f t="shared" si="418"/>
        <v>0.36082617980584042</v>
      </c>
      <c r="AY1253" s="79"/>
      <c r="AZ1253" s="79"/>
    </row>
    <row r="1254" spans="1:52" x14ac:dyDescent="0.25">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1.1619612942227023E-2</v>
      </c>
      <c r="T1254" s="27">
        <f t="shared" si="419"/>
        <v>1.177400121012543E-2</v>
      </c>
      <c r="U1254" s="27">
        <f t="shared" si="419"/>
        <v>1.190007376113544E-2</v>
      </c>
      <c r="V1254" s="27">
        <f t="shared" si="419"/>
        <v>1.2017738516123354E-2</v>
      </c>
      <c r="W1254" s="27">
        <f t="shared" si="419"/>
        <v>1.2145427967335877E-2</v>
      </c>
      <c r="X1254" s="27">
        <f t="shared" si="419"/>
        <v>1.2267973833409636E-2</v>
      </c>
      <c r="Y1254" s="27">
        <f t="shared" si="419"/>
        <v>1.2372801392781385E-2</v>
      </c>
      <c r="Z1254" s="27">
        <f t="shared" si="419"/>
        <v>1.2474296168800325E-2</v>
      </c>
      <c r="AA1254" s="27">
        <f t="shared" si="419"/>
        <v>1.2575203651983986E-2</v>
      </c>
      <c r="AB1254" s="27">
        <f t="shared" si="419"/>
        <v>1.2706217970588964E-2</v>
      </c>
      <c r="AC1254" s="27">
        <f t="shared" si="419"/>
        <v>1.281872699862679E-2</v>
      </c>
      <c r="AD1254" s="27">
        <f t="shared" si="419"/>
        <v>1.2953833269292428E-2</v>
      </c>
      <c r="AE1254" s="27">
        <f t="shared" si="419"/>
        <v>1.3094319108461041E-2</v>
      </c>
      <c r="AF1254" s="27">
        <f t="shared" si="419"/>
        <v>1.3260508795829495E-2</v>
      </c>
      <c r="AG1254" s="27">
        <f t="shared" si="419"/>
        <v>1.3439608206950445E-2</v>
      </c>
      <c r="AH1254" s="27">
        <f t="shared" si="419"/>
        <v>1.3579917760872567E-2</v>
      </c>
      <c r="AI1254" s="27">
        <f t="shared" si="419"/>
        <v>1.3720198901165522E-2</v>
      </c>
      <c r="AJ1254" s="27">
        <f t="shared" si="419"/>
        <v>1.3874391178989566E-2</v>
      </c>
      <c r="AK1254" s="27">
        <f t="shared" si="419"/>
        <v>1.4027492686417455E-2</v>
      </c>
      <c r="AL1254" s="27">
        <f t="shared" si="419"/>
        <v>1.4195753909569451E-2</v>
      </c>
      <c r="AM1254" s="27">
        <f t="shared" si="419"/>
        <v>1.4359169657097425E-2</v>
      </c>
      <c r="AN1254" s="27">
        <f t="shared" si="419"/>
        <v>1.4547175938308062E-2</v>
      </c>
      <c r="AO1254" s="27">
        <f t="shared" si="419"/>
        <v>1.4736993997615399E-2</v>
      </c>
      <c r="AP1254" s="27">
        <f t="shared" si="419"/>
        <v>1.4931592043031754E-2</v>
      </c>
      <c r="AQ1254" s="27">
        <f t="shared" si="419"/>
        <v>1.5131926025595346E-2</v>
      </c>
      <c r="AR1254" s="27">
        <f t="shared" si="419"/>
        <v>1.5339843641369999E-2</v>
      </c>
      <c r="AS1254" s="27">
        <f t="shared" si="419"/>
        <v>1.5564965752972906E-2</v>
      </c>
      <c r="AT1254" s="27">
        <f t="shared" si="419"/>
        <v>1.5698267874052697E-2</v>
      </c>
      <c r="AU1254" s="27">
        <f t="shared" si="419"/>
        <v>1.5817206147511829E-2</v>
      </c>
      <c r="AV1254" s="27">
        <f t="shared" si="419"/>
        <v>1.5937930491858186E-2</v>
      </c>
      <c r="AW1254" s="27">
        <f t="shared" si="419"/>
        <v>1.6054634303226775E-2</v>
      </c>
      <c r="AY1254" s="79"/>
      <c r="AZ1254" s="79"/>
    </row>
    <row r="1255" spans="1:52" x14ac:dyDescent="0.25">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0.41647291639602518</v>
      </c>
      <c r="T1255" s="27">
        <f t="shared" si="420"/>
        <v>0.42451313630685894</v>
      </c>
      <c r="U1255" s="27">
        <f t="shared" si="420"/>
        <v>0.4286991163276202</v>
      </c>
      <c r="V1255" s="27">
        <f t="shared" si="420"/>
        <v>0.43157432624643138</v>
      </c>
      <c r="W1255" s="27">
        <f t="shared" si="420"/>
        <v>0.43515982036417711</v>
      </c>
      <c r="X1255" s="27">
        <f t="shared" si="420"/>
        <v>0.43781914980719577</v>
      </c>
      <c r="Y1255" s="27">
        <f t="shared" si="420"/>
        <v>0.4387616341293572</v>
      </c>
      <c r="Z1255" s="27">
        <f t="shared" si="420"/>
        <v>0.43955846787949271</v>
      </c>
      <c r="AA1255" s="27">
        <f t="shared" si="420"/>
        <v>0.44050931708898167</v>
      </c>
      <c r="AB1255" s="27">
        <f t="shared" si="420"/>
        <v>0.44468815973711034</v>
      </c>
      <c r="AC1255" s="27">
        <f t="shared" si="420"/>
        <v>0.44717916776077588</v>
      </c>
      <c r="AD1255" s="27">
        <f t="shared" si="420"/>
        <v>0.44795787394049319</v>
      </c>
      <c r="AE1255" s="27">
        <f t="shared" si="420"/>
        <v>0.44893794812886795</v>
      </c>
      <c r="AF1255" s="27">
        <f t="shared" si="420"/>
        <v>0.45195950346387948</v>
      </c>
      <c r="AG1255" s="27">
        <f t="shared" si="420"/>
        <v>0.45571709675818911</v>
      </c>
      <c r="AH1255" s="27">
        <f t="shared" si="420"/>
        <v>0.45560947851100364</v>
      </c>
      <c r="AI1255" s="27">
        <f t="shared" si="420"/>
        <v>0.45517080807564986</v>
      </c>
      <c r="AJ1255" s="27">
        <f t="shared" si="420"/>
        <v>0.45557129458330387</v>
      </c>
      <c r="AK1255" s="27">
        <f t="shared" si="420"/>
        <v>0.45551103520168579</v>
      </c>
      <c r="AL1255" s="27">
        <f t="shared" si="420"/>
        <v>0.45629339680693076</v>
      </c>
      <c r="AM1255" s="27">
        <f t="shared" si="420"/>
        <v>0.4562855211456151</v>
      </c>
      <c r="AN1255" s="27">
        <f t="shared" si="420"/>
        <v>0.46007027411432189</v>
      </c>
      <c r="AO1255" s="27">
        <f t="shared" si="420"/>
        <v>0.46360970707427518</v>
      </c>
      <c r="AP1255" s="27">
        <f t="shared" si="420"/>
        <v>0.46711770616793746</v>
      </c>
      <c r="AQ1255" s="27">
        <f t="shared" si="420"/>
        <v>0.47064653123907496</v>
      </c>
      <c r="AR1255" s="27">
        <f t="shared" si="420"/>
        <v>0.47430490918472545</v>
      </c>
      <c r="AS1255" s="27">
        <f t="shared" si="420"/>
        <v>0.47871314406279569</v>
      </c>
      <c r="AT1255" s="27">
        <f t="shared" si="420"/>
        <v>0.47652467640913432</v>
      </c>
      <c r="AU1255" s="27">
        <f t="shared" si="420"/>
        <v>0.47320373370283142</v>
      </c>
      <c r="AV1255" s="27">
        <f t="shared" si="420"/>
        <v>0.46984529022543825</v>
      </c>
      <c r="AW1255" s="27">
        <f t="shared" si="420"/>
        <v>0.46608012511214003</v>
      </c>
      <c r="AY1255" s="79"/>
      <c r="AZ1255" s="79"/>
    </row>
    <row r="1256" spans="1:52" x14ac:dyDescent="0.25">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0.63790918193935475</v>
      </c>
      <c r="T1256" s="27">
        <f t="shared" si="421"/>
        <v>0.650224340750439</v>
      </c>
      <c r="U1256" s="27">
        <f t="shared" si="421"/>
        <v>0.65663598238554377</v>
      </c>
      <c r="V1256" s="27">
        <f t="shared" si="421"/>
        <v>0.66103992495901154</v>
      </c>
      <c r="W1256" s="27">
        <f t="shared" si="421"/>
        <v>0.66653180577395654</v>
      </c>
      <c r="X1256" s="27">
        <f t="shared" si="421"/>
        <v>0.67060508545846376</v>
      </c>
      <c r="Y1256" s="27">
        <f t="shared" si="421"/>
        <v>0.672048683299455</v>
      </c>
      <c r="Z1256" s="27">
        <f t="shared" si="421"/>
        <v>0.67326918899305277</v>
      </c>
      <c r="AA1256" s="27">
        <f t="shared" si="421"/>
        <v>0.67472559928407883</v>
      </c>
      <c r="AB1256" s="27">
        <f t="shared" si="421"/>
        <v>0.68112630864638002</v>
      </c>
      <c r="AC1256" s="27">
        <f t="shared" si="421"/>
        <v>0.68494177137642187</v>
      </c>
      <c r="AD1256" s="27">
        <f t="shared" si="421"/>
        <v>0.68613451117418145</v>
      </c>
      <c r="AE1256" s="27">
        <f t="shared" si="421"/>
        <v>0.68763568519806828</v>
      </c>
      <c r="AF1256" s="27">
        <f t="shared" si="421"/>
        <v>0.6922637842077739</v>
      </c>
      <c r="AG1256" s="27">
        <f t="shared" si="421"/>
        <v>0.69801926834627781</v>
      </c>
      <c r="AH1256" s="27">
        <f t="shared" si="421"/>
        <v>0.69785443009312609</v>
      </c>
      <c r="AI1256" s="27">
        <f t="shared" si="421"/>
        <v>0.69718252109846901</v>
      </c>
      <c r="AJ1256" s="27">
        <f t="shared" si="421"/>
        <v>0.69779594398965272</v>
      </c>
      <c r="AK1256" s="27">
        <f t="shared" si="421"/>
        <v>0.69770364503978377</v>
      </c>
      <c r="AL1256" s="27">
        <f t="shared" si="421"/>
        <v>0.69890198383189894</v>
      </c>
      <c r="AM1256" s="27">
        <f t="shared" si="421"/>
        <v>0.69888992072654588</v>
      </c>
      <c r="AN1256" s="27">
        <f t="shared" si="421"/>
        <v>0.70468700518284833</v>
      </c>
      <c r="AO1256" s="27">
        <f t="shared" si="421"/>
        <v>0.71010833438608023</v>
      </c>
      <c r="AP1256" s="27">
        <f t="shared" si="421"/>
        <v>0.71548151651625824</v>
      </c>
      <c r="AQ1256" s="27">
        <f t="shared" si="421"/>
        <v>0.72088659767691576</v>
      </c>
      <c r="AR1256" s="27">
        <f t="shared" si="421"/>
        <v>0.72649011423383802</v>
      </c>
      <c r="AS1256" s="27">
        <f t="shared" si="421"/>
        <v>0.73324218236158256</v>
      </c>
      <c r="AT1256" s="27">
        <f t="shared" si="421"/>
        <v>0.72989011898438005</v>
      </c>
      <c r="AU1256" s="27">
        <f t="shared" si="421"/>
        <v>0.72480345005191393</v>
      </c>
      <c r="AV1256" s="27">
        <f t="shared" si="421"/>
        <v>0.71965934140304277</v>
      </c>
      <c r="AW1256" s="27">
        <f t="shared" si="421"/>
        <v>0.71389225955273872</v>
      </c>
      <c r="AY1256" s="79"/>
      <c r="AZ1256" s="79"/>
    </row>
    <row r="1257" spans="1:52" x14ac:dyDescent="0.25">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1.0806972456941153</v>
      </c>
      <c r="O1257" s="27">
        <f t="shared" si="422"/>
        <v>1.1032367943433712</v>
      </c>
      <c r="P1257" s="27">
        <f t="shared" si="422"/>
        <v>1.1187666946803865</v>
      </c>
      <c r="Q1257" s="27">
        <f t="shared" si="422"/>
        <v>1.1399714801203362</v>
      </c>
      <c r="R1257" s="27">
        <f t="shared" si="422"/>
        <v>1.1622002864669057</v>
      </c>
      <c r="S1257" s="27">
        <f t="shared" si="422"/>
        <v>1.0735880393445663</v>
      </c>
      <c r="T1257" s="27">
        <f t="shared" si="422"/>
        <v>1.1206791752670291</v>
      </c>
      <c r="U1257" s="27">
        <f t="shared" si="422"/>
        <v>1.1586218116882778</v>
      </c>
      <c r="V1257" s="27">
        <f t="shared" si="422"/>
        <v>1.193755876753942</v>
      </c>
      <c r="W1257" s="27">
        <f t="shared" si="422"/>
        <v>1.2315791498975122</v>
      </c>
      <c r="X1257" s="27">
        <f t="shared" si="422"/>
        <v>1.2675193224067141</v>
      </c>
      <c r="Y1257" s="27">
        <f t="shared" si="422"/>
        <v>1.2990815062418122</v>
      </c>
      <c r="Z1257" s="27">
        <f t="shared" si="422"/>
        <v>1.330705924484584</v>
      </c>
      <c r="AA1257" s="27">
        <f t="shared" si="422"/>
        <v>1.3633125373913351</v>
      </c>
      <c r="AB1257" s="27">
        <f t="shared" si="422"/>
        <v>1.4066784058095376</v>
      </c>
      <c r="AC1257" s="27">
        <f t="shared" si="422"/>
        <v>1.4456064067190921</v>
      </c>
      <c r="AD1257" s="27">
        <f t="shared" si="422"/>
        <v>1.4961474550120406</v>
      </c>
      <c r="AE1257" s="27">
        <f t="shared" si="422"/>
        <v>1.5492410156104657</v>
      </c>
      <c r="AF1257" s="27">
        <f t="shared" si="422"/>
        <v>1.6116224355839281</v>
      </c>
      <c r="AG1257" s="27">
        <f t="shared" si="422"/>
        <v>1.679324833990389</v>
      </c>
      <c r="AH1257" s="27">
        <f t="shared" si="422"/>
        <v>1.7352457952977047</v>
      </c>
      <c r="AI1257" s="27">
        <f t="shared" si="422"/>
        <v>1.7919814632369884</v>
      </c>
      <c r="AJ1257" s="27">
        <f t="shared" si="422"/>
        <v>1.8542876245355222</v>
      </c>
      <c r="AK1257" s="27">
        <f t="shared" si="422"/>
        <v>1.9171712808139438</v>
      </c>
      <c r="AL1257" s="27">
        <f t="shared" si="422"/>
        <v>1.9862598301241912</v>
      </c>
      <c r="AM1257" s="27">
        <f t="shared" si="422"/>
        <v>2.0547366446751507</v>
      </c>
      <c r="AN1257" s="27">
        <f t="shared" si="422"/>
        <v>2.1302358375538848</v>
      </c>
      <c r="AO1257" s="27">
        <f t="shared" si="422"/>
        <v>2.2074011478677935</v>
      </c>
      <c r="AP1257" s="27">
        <f t="shared" si="422"/>
        <v>2.2873197269602517</v>
      </c>
      <c r="AQ1257" s="27">
        <f t="shared" si="422"/>
        <v>2.3703865568909399</v>
      </c>
      <c r="AR1257" s="27">
        <f t="shared" si="422"/>
        <v>2.4573278020022085</v>
      </c>
      <c r="AS1257" s="27">
        <f t="shared" si="422"/>
        <v>2.551672114039726</v>
      </c>
      <c r="AT1257" s="27">
        <f t="shared" si="422"/>
        <v>2.6136497793637963</v>
      </c>
      <c r="AU1257" s="27">
        <f t="shared" si="422"/>
        <v>2.6711405705973985</v>
      </c>
      <c r="AV1257" s="27">
        <f t="shared" si="422"/>
        <v>2.7300457042892705</v>
      </c>
      <c r="AW1257" s="27">
        <f t="shared" si="422"/>
        <v>2.7882253522868798</v>
      </c>
      <c r="AY1257" s="79"/>
      <c r="AZ1257" s="79"/>
    </row>
    <row r="1258" spans="1:52" x14ac:dyDescent="0.25">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0.11740318150277544</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0.11945208166397166</v>
      </c>
      <c r="T1258" s="27">
        <f t="shared" si="423"/>
        <v>0.11996589244916799</v>
      </c>
      <c r="U1258" s="27">
        <f t="shared" si="423"/>
        <v>0.12053453259501594</v>
      </c>
      <c r="V1258" s="27">
        <f t="shared" si="423"/>
        <v>0.12113119194780692</v>
      </c>
      <c r="W1258" s="27">
        <f t="shared" si="423"/>
        <v>0.12176155038943258</v>
      </c>
      <c r="X1258" s="27">
        <f t="shared" si="423"/>
        <v>0.12242164450013776</v>
      </c>
      <c r="Y1258" s="27">
        <f t="shared" si="423"/>
        <v>0.12303316997803727</v>
      </c>
      <c r="Z1258" s="27">
        <f t="shared" si="423"/>
        <v>0.12359567571233554</v>
      </c>
      <c r="AA1258" s="27">
        <f t="shared" si="423"/>
        <v>0.12410672884634125</v>
      </c>
      <c r="AB1258" s="27">
        <f t="shared" si="423"/>
        <v>0.12456935317880485</v>
      </c>
      <c r="AC1258" s="27">
        <f t="shared" si="423"/>
        <v>0.12497188029607036</v>
      </c>
      <c r="AD1258" s="27">
        <f t="shared" si="423"/>
        <v>0.12536989596586467</v>
      </c>
      <c r="AE1258" s="27">
        <f t="shared" si="423"/>
        <v>0.12575896751332971</v>
      </c>
      <c r="AF1258" s="27">
        <f t="shared" si="423"/>
        <v>0.12614177638163557</v>
      </c>
      <c r="AG1258" s="27">
        <f t="shared" si="423"/>
        <v>0.12651484622650078</v>
      </c>
      <c r="AH1258" s="27">
        <f t="shared" si="423"/>
        <v>0.12686745922982584</v>
      </c>
      <c r="AI1258" s="27">
        <f t="shared" si="423"/>
        <v>0.12721208055263392</v>
      </c>
      <c r="AJ1258" s="27">
        <f t="shared" si="423"/>
        <v>0.12755050797833958</v>
      </c>
      <c r="AK1258" s="27">
        <f t="shared" si="423"/>
        <v>0.12787915025688415</v>
      </c>
      <c r="AL1258" s="27">
        <f t="shared" si="423"/>
        <v>0.12820031427030817</v>
      </c>
      <c r="AM1258" s="27">
        <f t="shared" si="423"/>
        <v>0.12850954378673363</v>
      </c>
      <c r="AN1258" s="27">
        <f t="shared" si="423"/>
        <v>0.12881344298730901</v>
      </c>
      <c r="AO1258" s="27">
        <f t="shared" si="423"/>
        <v>0.12910712424209544</v>
      </c>
      <c r="AP1258" s="27">
        <f t="shared" si="423"/>
        <v>0.12939055437105906</v>
      </c>
      <c r="AQ1258" s="27">
        <f t="shared" si="423"/>
        <v>0.12966334958227196</v>
      </c>
      <c r="AR1258" s="27">
        <f t="shared" si="423"/>
        <v>0.12992531849335337</v>
      </c>
      <c r="AS1258" s="27">
        <f t="shared" si="423"/>
        <v>0.13017961587308713</v>
      </c>
      <c r="AT1258" s="27">
        <f t="shared" si="423"/>
        <v>0.1304053609764971</v>
      </c>
      <c r="AU1258" s="27">
        <f t="shared" si="423"/>
        <v>0.13061661327960919</v>
      </c>
      <c r="AV1258" s="27">
        <f t="shared" si="423"/>
        <v>0.13081596944979548</v>
      </c>
      <c r="AW1258" s="27">
        <f t="shared" si="423"/>
        <v>0.13100193530910495</v>
      </c>
      <c r="AY1258" s="79"/>
      <c r="AZ1258" s="79"/>
    </row>
    <row r="1259" spans="1:52" x14ac:dyDescent="0.25">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6.2665450726748353E-2</v>
      </c>
      <c r="L1259" s="27">
        <f t="shared" si="424"/>
        <v>6.269933373655362E-2</v>
      </c>
      <c r="M1259" s="27">
        <f t="shared" si="424"/>
        <v>6.2780346741822507E-2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6.3875978571495157E-2</v>
      </c>
      <c r="T1259" s="27">
        <f t="shared" si="424"/>
        <v>6.4150734492428599E-2</v>
      </c>
      <c r="U1259" s="27">
        <f t="shared" si="424"/>
        <v>6.4454809944820071E-2</v>
      </c>
      <c r="V1259" s="27">
        <f t="shared" si="424"/>
        <v>6.4773868428376444E-2</v>
      </c>
      <c r="W1259" s="27">
        <f t="shared" si="424"/>
        <v>6.5110947211339046E-2</v>
      </c>
      <c r="X1259" s="27">
        <f t="shared" si="424"/>
        <v>6.5463926888907065E-2</v>
      </c>
      <c r="Y1259" s="27">
        <f t="shared" si="424"/>
        <v>6.5790934905662388E-2</v>
      </c>
      <c r="Z1259" s="27">
        <f t="shared" si="424"/>
        <v>6.6091730033967122E-2</v>
      </c>
      <c r="AA1259" s="27">
        <f t="shared" si="424"/>
        <v>6.6365011324522383E-2</v>
      </c>
      <c r="AB1259" s="27">
        <f t="shared" si="424"/>
        <v>6.6612395727836712E-2</v>
      </c>
      <c r="AC1259" s="27">
        <f t="shared" si="424"/>
        <v>6.6827643659549019E-2</v>
      </c>
      <c r="AD1259" s="27">
        <f t="shared" si="424"/>
        <v>6.7040479133328515E-2</v>
      </c>
      <c r="AE1259" s="27">
        <f t="shared" si="424"/>
        <v>6.7248531814223342E-2</v>
      </c>
      <c r="AF1259" s="27">
        <f t="shared" si="424"/>
        <v>6.7453235581024756E-2</v>
      </c>
      <c r="AG1259" s="27">
        <f t="shared" si="424"/>
        <v>6.7652731488373724E-2</v>
      </c>
      <c r="AH1259" s="27">
        <f t="shared" si="424"/>
        <v>6.7841288274749237E-2</v>
      </c>
      <c r="AI1259" s="27">
        <f t="shared" si="424"/>
        <v>6.8025571578349556E-2</v>
      </c>
      <c r="AJ1259" s="27">
        <f t="shared" si="424"/>
        <v>6.8206542748472723E-2</v>
      </c>
      <c r="AK1259" s="27">
        <f t="shared" si="424"/>
        <v>6.8382281394878702E-2</v>
      </c>
      <c r="AL1259" s="27">
        <f t="shared" si="424"/>
        <v>6.8554021102999629E-2</v>
      </c>
      <c r="AM1259" s="27">
        <f t="shared" si="424"/>
        <v>6.8719378940968759E-2</v>
      </c>
      <c r="AN1259" s="27">
        <f t="shared" si="424"/>
        <v>6.8881886438146203E-2</v>
      </c>
      <c r="AO1259" s="27">
        <f t="shared" si="424"/>
        <v>6.9038929976243418E-2</v>
      </c>
      <c r="AP1259" s="27">
        <f t="shared" si="424"/>
        <v>6.919049181252121E-2</v>
      </c>
      <c r="AQ1259" s="27">
        <f t="shared" si="424"/>
        <v>6.933636671753006E-2</v>
      </c>
      <c r="AR1259" s="27">
        <f t="shared" si="424"/>
        <v>6.9476452351179455E-2</v>
      </c>
      <c r="AS1259" s="27">
        <f t="shared" si="424"/>
        <v>6.9612435699082542E-2</v>
      </c>
      <c r="AT1259" s="27">
        <f t="shared" si="424"/>
        <v>6.9733150961530599E-2</v>
      </c>
      <c r="AU1259" s="27">
        <f t="shared" si="424"/>
        <v>6.9846116323027854E-2</v>
      </c>
      <c r="AV1259" s="27">
        <f t="shared" si="424"/>
        <v>6.9952720329232901E-2</v>
      </c>
      <c r="AW1259" s="27">
        <f t="shared" si="424"/>
        <v>7.0052163981271523E-2</v>
      </c>
      <c r="AY1259" s="79"/>
      <c r="AZ1259" s="79"/>
    </row>
    <row r="1260" spans="1:52" x14ac:dyDescent="0.25">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1.5059853867070929E-2</v>
      </c>
      <c r="T1260" s="27">
        <f t="shared" si="425"/>
        <v>1.5167124625631526E-2</v>
      </c>
      <c r="U1260" s="27">
        <f t="shared" si="425"/>
        <v>1.5283284642477728E-2</v>
      </c>
      <c r="V1260" s="27">
        <f t="shared" si="425"/>
        <v>1.5403277705574446E-2</v>
      </c>
      <c r="W1260" s="27">
        <f t="shared" si="425"/>
        <v>1.5528250734118242E-2</v>
      </c>
      <c r="X1260" s="27">
        <f t="shared" si="425"/>
        <v>1.5657505187360494E-2</v>
      </c>
      <c r="Y1260" s="27">
        <f t="shared" si="425"/>
        <v>1.5776302669215047E-2</v>
      </c>
      <c r="Z1260" s="27">
        <f t="shared" si="425"/>
        <v>1.5884699128932849E-2</v>
      </c>
      <c r="AA1260" s="27">
        <f t="shared" si="425"/>
        <v>1.5982367921845868E-2</v>
      </c>
      <c r="AB1260" s="27">
        <f t="shared" si="425"/>
        <v>1.6070000497479042E-2</v>
      </c>
      <c r="AC1260" s="27">
        <f t="shared" si="425"/>
        <v>1.6145524591945036E-2</v>
      </c>
      <c r="AD1260" s="27">
        <f t="shared" si="425"/>
        <v>1.6219442580938142E-2</v>
      </c>
      <c r="AE1260" s="27">
        <f t="shared" si="425"/>
        <v>1.6290975743204119E-2</v>
      </c>
      <c r="AF1260" s="27">
        <f t="shared" si="425"/>
        <v>1.6360671671875947E-2</v>
      </c>
      <c r="AG1260" s="27">
        <f t="shared" si="425"/>
        <v>1.6427926876189464E-2</v>
      </c>
      <c r="AH1260" s="27">
        <f t="shared" si="425"/>
        <v>1.6490797561748882E-2</v>
      </c>
      <c r="AI1260" s="27">
        <f t="shared" si="425"/>
        <v>1.6551640518648342E-2</v>
      </c>
      <c r="AJ1260" s="27">
        <f t="shared" si="425"/>
        <v>1.6610822596898271E-2</v>
      </c>
      <c r="AK1260" s="27">
        <f t="shared" si="425"/>
        <v>1.6667712669704054E-2</v>
      </c>
      <c r="AL1260" s="27">
        <f t="shared" si="425"/>
        <v>1.6722767389990501E-2</v>
      </c>
      <c r="AM1260" s="27">
        <f t="shared" si="425"/>
        <v>1.6775196463174172E-2</v>
      </c>
      <c r="AN1260" s="27">
        <f t="shared" si="425"/>
        <v>1.6826241109997638E-2</v>
      </c>
      <c r="AO1260" s="27">
        <f t="shared" si="425"/>
        <v>1.6875029537007157E-2</v>
      </c>
      <c r="AP1260" s="27">
        <f t="shared" si="425"/>
        <v>1.6921581513240178E-2</v>
      </c>
      <c r="AQ1260" s="27">
        <f t="shared" si="425"/>
        <v>1.6965851524050946E-2</v>
      </c>
      <c r="AR1260" s="27">
        <f t="shared" si="425"/>
        <v>1.7007828281763254E-2</v>
      </c>
      <c r="AS1260" s="27">
        <f t="shared" si="425"/>
        <v>1.7048107740674834E-2</v>
      </c>
      <c r="AT1260" s="27">
        <f t="shared" si="425"/>
        <v>1.7082919504257801E-2</v>
      </c>
      <c r="AU1260" s="27">
        <f t="shared" si="425"/>
        <v>1.711484677454183E-2</v>
      </c>
      <c r="AV1260" s="27">
        <f t="shared" si="425"/>
        <v>1.7144381767875482E-2</v>
      </c>
      <c r="AW1260" s="27">
        <f t="shared" si="425"/>
        <v>1.7171274019271092E-2</v>
      </c>
      <c r="AY1260" s="79"/>
      <c r="AZ1260" s="79"/>
    </row>
    <row r="1261" spans="1:52" x14ac:dyDescent="0.25">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0.11732381389682568</v>
      </c>
      <c r="Q1261" s="27">
        <f t="shared" si="426"/>
        <v>0.11805182815822728</v>
      </c>
      <c r="R1261" s="27">
        <f t="shared" si="426"/>
        <v>0.11882851694408277</v>
      </c>
      <c r="S1261" s="27">
        <f t="shared" si="426"/>
        <v>0.11939281317295336</v>
      </c>
      <c r="T1261" s="27">
        <f t="shared" si="426"/>
        <v>0.1202432435787722</v>
      </c>
      <c r="U1261" s="27">
        <f t="shared" si="426"/>
        <v>0.12116414701594369</v>
      </c>
      <c r="V1261" s="27">
        <f t="shared" si="426"/>
        <v>0.12211543840899508</v>
      </c>
      <c r="W1261" s="27">
        <f t="shared" si="426"/>
        <v>0.12310621040321831</v>
      </c>
      <c r="X1261" s="27">
        <f t="shared" si="426"/>
        <v>0.12413092504679578</v>
      </c>
      <c r="Y1261" s="27">
        <f t="shared" si="426"/>
        <v>0.12507273800737775</v>
      </c>
      <c r="Z1261" s="27">
        <f t="shared" si="426"/>
        <v>0.12593209284427923</v>
      </c>
      <c r="AA1261" s="27">
        <f t="shared" si="426"/>
        <v>0.12670639995562441</v>
      </c>
      <c r="AB1261" s="27">
        <f t="shared" si="426"/>
        <v>0.12740114107481371</v>
      </c>
      <c r="AC1261" s="27">
        <f t="shared" si="426"/>
        <v>0.12799988752881153</v>
      </c>
      <c r="AD1261" s="27">
        <f t="shared" si="426"/>
        <v>0.12858590096080583</v>
      </c>
      <c r="AE1261" s="27">
        <f t="shared" si="426"/>
        <v>0.1291530077570256</v>
      </c>
      <c r="AF1261" s="27">
        <f t="shared" si="426"/>
        <v>0.12970554917371394</v>
      </c>
      <c r="AG1261" s="27">
        <f t="shared" si="426"/>
        <v>0.13023874080454845</v>
      </c>
      <c r="AH1261" s="27">
        <f t="shared" si="426"/>
        <v>0.13073717246804978</v>
      </c>
      <c r="AI1261" s="27">
        <f t="shared" si="426"/>
        <v>0.13121952852874641</v>
      </c>
      <c r="AJ1261" s="27">
        <f t="shared" si="426"/>
        <v>0.13168871733190812</v>
      </c>
      <c r="AK1261" s="27">
        <f t="shared" si="426"/>
        <v>0.13213973537589774</v>
      </c>
      <c r="AL1261" s="27">
        <f t="shared" si="426"/>
        <v>0.13257620295330377</v>
      </c>
      <c r="AM1261" s="27">
        <f t="shared" si="426"/>
        <v>0.13299185469831412</v>
      </c>
      <c r="AN1261" s="27">
        <f t="shared" si="426"/>
        <v>0.13339653086818046</v>
      </c>
      <c r="AO1261" s="27">
        <f t="shared" si="426"/>
        <v>0.13378331998329182</v>
      </c>
      <c r="AP1261" s="27">
        <f t="shared" si="426"/>
        <v>0.13415237877033442</v>
      </c>
      <c r="AQ1261" s="27">
        <f t="shared" si="426"/>
        <v>0.13450334639435979</v>
      </c>
      <c r="AR1261" s="27">
        <f t="shared" si="426"/>
        <v>0.13483613336795122</v>
      </c>
      <c r="AS1261" s="27">
        <f t="shared" si="426"/>
        <v>0.13515546434918027</v>
      </c>
      <c r="AT1261" s="27">
        <f t="shared" si="426"/>
        <v>0.13543144806206145</v>
      </c>
      <c r="AU1261" s="27">
        <f t="shared" si="426"/>
        <v>0.13568456383926555</v>
      </c>
      <c r="AV1261" s="27">
        <f t="shared" si="426"/>
        <v>0.13591871391617028</v>
      </c>
      <c r="AW1261" s="27">
        <f t="shared" si="426"/>
        <v>0.13613191263476454</v>
      </c>
      <c r="AY1261" s="79"/>
      <c r="AZ1261" s="79"/>
    </row>
    <row r="1262" spans="1:52" x14ac:dyDescent="0.25">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5">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5">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9.6937181363551492E-2</v>
      </c>
      <c r="M1264" s="27">
        <f t="shared" si="429"/>
        <v>9.6980665528366566E-2</v>
      </c>
      <c r="N1264" s="27">
        <f t="shared" si="429"/>
        <v>9.6090308702663552E-2</v>
      </c>
      <c r="O1264" s="27">
        <f t="shared" si="429"/>
        <v>9.4636150647850484E-2</v>
      </c>
      <c r="P1264" s="27">
        <f t="shared" si="429"/>
        <v>9.2641437622218326E-2</v>
      </c>
      <c r="Q1264" s="27">
        <f t="shared" si="429"/>
        <v>9.1193054757597189E-2</v>
      </c>
      <c r="R1264" s="27">
        <f t="shared" si="429"/>
        <v>8.9872834352323586E-2</v>
      </c>
      <c r="S1264" s="27">
        <f t="shared" si="429"/>
        <v>8.0131492579011976E-2</v>
      </c>
      <c r="T1264" s="27">
        <f t="shared" si="429"/>
        <v>8.1320176749873491E-2</v>
      </c>
      <c r="U1264" s="27">
        <f t="shared" si="429"/>
        <v>8.1755769683812693E-2</v>
      </c>
      <c r="V1264" s="27">
        <f t="shared" si="429"/>
        <v>8.1947417915130535E-2</v>
      </c>
      <c r="W1264" s="27">
        <f t="shared" si="429"/>
        <v>8.2290673772656878E-2</v>
      </c>
      <c r="X1264" s="27">
        <f t="shared" si="429"/>
        <v>8.2464156515144993E-2</v>
      </c>
      <c r="Y1264" s="27">
        <f t="shared" si="429"/>
        <v>8.2329714897169684E-2</v>
      </c>
      <c r="Z1264" s="27">
        <f t="shared" si="429"/>
        <v>8.2194256790838402E-2</v>
      </c>
      <c r="AA1264" s="27">
        <f t="shared" si="429"/>
        <v>8.2115355994907518E-2</v>
      </c>
      <c r="AB1264" s="27">
        <f t="shared" si="429"/>
        <v>8.2690027423312107E-2</v>
      </c>
      <c r="AC1264" s="27">
        <f t="shared" si="429"/>
        <v>8.296009212239043E-2</v>
      </c>
      <c r="AD1264" s="27">
        <f t="shared" si="429"/>
        <v>8.3648081672890048E-2</v>
      </c>
      <c r="AE1264" s="27">
        <f t="shared" si="429"/>
        <v>8.441591669226077E-2</v>
      </c>
      <c r="AF1264" s="27">
        <f t="shared" si="429"/>
        <v>8.5631430031798308E-2</v>
      </c>
      <c r="AG1264" s="27">
        <f t="shared" si="429"/>
        <v>8.7044176273065529E-2</v>
      </c>
      <c r="AH1264" s="27">
        <f t="shared" si="429"/>
        <v>8.7729449451354205E-2</v>
      </c>
      <c r="AI1264" s="27">
        <f t="shared" si="429"/>
        <v>8.8388337904653738E-2</v>
      </c>
      <c r="AJ1264" s="27">
        <f t="shared" si="429"/>
        <v>8.9261287415006552E-2</v>
      </c>
      <c r="AK1264" s="27">
        <f t="shared" si="429"/>
        <v>9.0084596913497461E-2</v>
      </c>
      <c r="AL1264" s="27">
        <f t="shared" si="429"/>
        <v>9.113081957033374E-2</v>
      </c>
      <c r="AM1264" s="27">
        <f t="shared" si="429"/>
        <v>9.2061153664707532E-2</v>
      </c>
      <c r="AN1264" s="27">
        <f t="shared" si="429"/>
        <v>9.3353826186487521E-2</v>
      </c>
      <c r="AO1264" s="27">
        <f t="shared" si="429"/>
        <v>9.4629182446879845E-2</v>
      </c>
      <c r="AP1264" s="27">
        <f t="shared" si="429"/>
        <v>9.5933528572989299E-2</v>
      </c>
      <c r="AQ1264" s="27">
        <f t="shared" si="429"/>
        <v>9.7279241540805181E-2</v>
      </c>
      <c r="AR1264" s="27">
        <f t="shared" si="429"/>
        <v>9.8691383532743496E-2</v>
      </c>
      <c r="AS1264" s="27">
        <f t="shared" si="429"/>
        <v>0.10030777547351701</v>
      </c>
      <c r="AT1264" s="27">
        <f t="shared" si="429"/>
        <v>0.10050923080261732</v>
      </c>
      <c r="AU1264" s="27">
        <f t="shared" si="429"/>
        <v>0.10048374921216208</v>
      </c>
      <c r="AV1264" s="27">
        <f t="shared" si="429"/>
        <v>0.10047210309477214</v>
      </c>
      <c r="AW1264" s="27">
        <f t="shared" si="429"/>
        <v>0.10039130543656628</v>
      </c>
      <c r="AY1264" s="79"/>
      <c r="AZ1264" s="79"/>
    </row>
    <row r="1265" spans="1:52" x14ac:dyDescent="0.25">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3.7923788015899955E-2</v>
      </c>
      <c r="M1265" s="27">
        <f t="shared" si="430"/>
        <v>3.794079990159023E-2</v>
      </c>
      <c r="N1265" s="27">
        <f t="shared" si="430"/>
        <v>3.7592474284510076E-2</v>
      </c>
      <c r="O1265" s="27">
        <f t="shared" si="430"/>
        <v>3.7023578211438569E-2</v>
      </c>
      <c r="P1265" s="27">
        <f t="shared" si="430"/>
        <v>3.6243206089281201E-2</v>
      </c>
      <c r="Q1265" s="27">
        <f t="shared" si="430"/>
        <v>3.567656938754183E-2</v>
      </c>
      <c r="R1265" s="27">
        <f t="shared" si="430"/>
        <v>3.5160072434777256E-2</v>
      </c>
      <c r="S1265" s="27">
        <f t="shared" si="430"/>
        <v>3.1349062302184247E-2</v>
      </c>
      <c r="T1265" s="27">
        <f t="shared" si="430"/>
        <v>3.1814099616860686E-2</v>
      </c>
      <c r="U1265" s="27">
        <f t="shared" si="430"/>
        <v>3.1984512391975112E-2</v>
      </c>
      <c r="V1265" s="27">
        <f t="shared" si="430"/>
        <v>3.2059489060327608E-2</v>
      </c>
      <c r="W1265" s="27">
        <f t="shared" si="430"/>
        <v>3.2193777701620192E-2</v>
      </c>
      <c r="X1265" s="27">
        <f t="shared" si="430"/>
        <v>3.2261647662949706E-2</v>
      </c>
      <c r="Y1265" s="27">
        <f t="shared" si="430"/>
        <v>3.2209051379986933E-2</v>
      </c>
      <c r="Z1265" s="27">
        <f t="shared" si="430"/>
        <v>3.2156057426198696E-2</v>
      </c>
      <c r="AA1265" s="27">
        <f t="shared" si="430"/>
        <v>3.2125189837342923E-2</v>
      </c>
      <c r="AB1265" s="27">
        <f t="shared" si="430"/>
        <v>3.2350012935384892E-2</v>
      </c>
      <c r="AC1265" s="27">
        <f t="shared" si="430"/>
        <v>3.2455667713606806E-2</v>
      </c>
      <c r="AD1265" s="27">
        <f t="shared" si="430"/>
        <v>3.2724823155340255E-2</v>
      </c>
      <c r="AE1265" s="27">
        <f t="shared" si="430"/>
        <v>3.302521576111029E-2</v>
      </c>
      <c r="AF1265" s="27">
        <f t="shared" si="430"/>
        <v>3.3500749189777246E-2</v>
      </c>
      <c r="AG1265" s="27">
        <f t="shared" si="430"/>
        <v>3.4053444122933429E-2</v>
      </c>
      <c r="AH1265" s="27">
        <f t="shared" si="430"/>
        <v>3.4321536864860155E-2</v>
      </c>
      <c r="AI1265" s="27">
        <f t="shared" si="430"/>
        <v>3.457930736816521E-2</v>
      </c>
      <c r="AJ1265" s="27">
        <f t="shared" si="430"/>
        <v>3.4920822891038157E-2</v>
      </c>
      <c r="AK1265" s="27">
        <f t="shared" si="430"/>
        <v>3.5242918236219972E-2</v>
      </c>
      <c r="AL1265" s="27">
        <f t="shared" si="430"/>
        <v>3.565222172222178E-2</v>
      </c>
      <c r="AM1265" s="27">
        <f t="shared" si="430"/>
        <v>3.6016187256217198E-2</v>
      </c>
      <c r="AN1265" s="27">
        <f t="shared" si="430"/>
        <v>3.6521906919202943E-2</v>
      </c>
      <c r="AO1265" s="27">
        <f t="shared" si="430"/>
        <v>3.7020852110135179E-2</v>
      </c>
      <c r="AP1265" s="27">
        <f t="shared" si="430"/>
        <v>3.7531138723487602E-2</v>
      </c>
      <c r="AQ1265" s="27">
        <f t="shared" si="430"/>
        <v>3.8057608882861187E-2</v>
      </c>
      <c r="AR1265" s="27">
        <f t="shared" si="430"/>
        <v>3.86100674214458E-2</v>
      </c>
      <c r="AS1265" s="27">
        <f t="shared" si="430"/>
        <v>3.9242432675419991E-2</v>
      </c>
      <c r="AT1265" s="27">
        <f t="shared" si="430"/>
        <v>3.9321246078987203E-2</v>
      </c>
      <c r="AU1265" s="27">
        <f t="shared" si="430"/>
        <v>3.9311277164880767E-2</v>
      </c>
      <c r="AV1265" s="27">
        <f t="shared" si="430"/>
        <v>3.9306720967961367E-2</v>
      </c>
      <c r="AW1265" s="27">
        <f t="shared" si="430"/>
        <v>3.9275111288178247E-2</v>
      </c>
      <c r="AY1265" s="79"/>
      <c r="AZ1265" s="79"/>
    </row>
    <row r="1266" spans="1:52" x14ac:dyDescent="0.25">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0.33450793008613727</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0.36607496135357975</v>
      </c>
      <c r="S1266" s="27">
        <f t="shared" si="431"/>
        <v>0.3513244326937256</v>
      </c>
      <c r="T1266" s="27">
        <f t="shared" si="431"/>
        <v>0.36129485217399038</v>
      </c>
      <c r="U1266" s="27">
        <f t="shared" si="431"/>
        <v>0.36971919193734865</v>
      </c>
      <c r="V1266" s="27">
        <f t="shared" si="431"/>
        <v>0.37765549017976352</v>
      </c>
      <c r="W1266" s="27">
        <f t="shared" si="431"/>
        <v>0.38606521724231002</v>
      </c>
      <c r="X1266" s="27">
        <f t="shared" si="431"/>
        <v>0.39415739256933385</v>
      </c>
      <c r="Y1266" s="27">
        <f t="shared" si="431"/>
        <v>0.40136222552476242</v>
      </c>
      <c r="Z1266" s="27">
        <f t="shared" si="431"/>
        <v>0.4084411828633559</v>
      </c>
      <c r="AA1266" s="27">
        <f t="shared" si="431"/>
        <v>0.41554585769628438</v>
      </c>
      <c r="AB1266" s="27">
        <f t="shared" si="431"/>
        <v>0.42433720571729061</v>
      </c>
      <c r="AC1266" s="27">
        <f t="shared" si="431"/>
        <v>0.43221026242499966</v>
      </c>
      <c r="AD1266" s="27">
        <f t="shared" si="431"/>
        <v>0.44132410161661811</v>
      </c>
      <c r="AE1266" s="27">
        <f t="shared" si="431"/>
        <v>0.4507567081830976</v>
      </c>
      <c r="AF1266" s="27">
        <f t="shared" si="431"/>
        <v>0.46162911738095824</v>
      </c>
      <c r="AG1266" s="27">
        <f t="shared" si="431"/>
        <v>0.47325598618388309</v>
      </c>
      <c r="AH1266" s="27">
        <f t="shared" si="431"/>
        <v>0.4827883532678468</v>
      </c>
      <c r="AI1266" s="27">
        <f t="shared" si="431"/>
        <v>0.49234599547233626</v>
      </c>
      <c r="AJ1266" s="27">
        <f t="shared" si="431"/>
        <v>0.50270736613247102</v>
      </c>
      <c r="AK1266" s="27">
        <f t="shared" si="431"/>
        <v>0.51304348129567745</v>
      </c>
      <c r="AL1266" s="27">
        <f t="shared" si="431"/>
        <v>0.52426733625916189</v>
      </c>
      <c r="AM1266" s="27">
        <f t="shared" si="431"/>
        <v>0.53526214768117875</v>
      </c>
      <c r="AN1266" s="27">
        <f t="shared" si="431"/>
        <v>0.54768796647792339</v>
      </c>
      <c r="AO1266" s="27">
        <f t="shared" si="431"/>
        <v>0.56026774471009355</v>
      </c>
      <c r="AP1266" s="27">
        <f t="shared" si="431"/>
        <v>0.57317222813050317</v>
      </c>
      <c r="AQ1266" s="27">
        <f t="shared" si="431"/>
        <v>0.58645940885908054</v>
      </c>
      <c r="AR1266" s="27">
        <f t="shared" si="431"/>
        <v>0.60023898528070463</v>
      </c>
      <c r="AS1266" s="27">
        <f t="shared" si="431"/>
        <v>0.61506604816862342</v>
      </c>
      <c r="AT1266" s="27">
        <f t="shared" si="431"/>
        <v>0.62466302454053602</v>
      </c>
      <c r="AU1266" s="27">
        <f t="shared" si="431"/>
        <v>0.63346164694077634</v>
      </c>
      <c r="AV1266" s="27">
        <f t="shared" si="431"/>
        <v>0.64239231479762804</v>
      </c>
      <c r="AW1266" s="27">
        <f t="shared" si="431"/>
        <v>0.65111900498696662</v>
      </c>
      <c r="AY1266" s="79"/>
      <c r="AZ1266" s="79"/>
    </row>
    <row r="1267" spans="1:52" x14ac:dyDescent="0.25">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1.7641159598844758</v>
      </c>
      <c r="P1267" s="27">
        <f t="shared" si="432"/>
        <v>1.7411735022142167</v>
      </c>
      <c r="Q1267" s="27">
        <f t="shared" si="432"/>
        <v>1.7315152516158581</v>
      </c>
      <c r="R1267" s="27">
        <f t="shared" si="432"/>
        <v>1.7240481490859689</v>
      </c>
      <c r="S1267" s="27">
        <f t="shared" si="432"/>
        <v>1.4765381650731566</v>
      </c>
      <c r="T1267" s="27">
        <f t="shared" si="432"/>
        <v>1.5360965677893541</v>
      </c>
      <c r="U1267" s="27">
        <f t="shared" si="432"/>
        <v>1.5741024562473178</v>
      </c>
      <c r="V1267" s="27">
        <f t="shared" si="432"/>
        <v>1.6051397901416917</v>
      </c>
      <c r="W1267" s="27">
        <f t="shared" si="432"/>
        <v>1.6408050922270412</v>
      </c>
      <c r="X1267" s="27">
        <f t="shared" si="432"/>
        <v>1.6715308332573406</v>
      </c>
      <c r="Y1267" s="27">
        <f t="shared" si="432"/>
        <v>1.6937089465743533</v>
      </c>
      <c r="Z1267" s="27">
        <f t="shared" si="432"/>
        <v>1.7166052445178333</v>
      </c>
      <c r="AA1267" s="27">
        <f t="shared" si="432"/>
        <v>1.7420839707309372</v>
      </c>
      <c r="AB1267" s="27">
        <f t="shared" si="432"/>
        <v>1.7893892676148484</v>
      </c>
      <c r="AC1267" s="27">
        <f t="shared" si="432"/>
        <v>1.828264209477662</v>
      </c>
      <c r="AD1267" s="27">
        <f t="shared" si="432"/>
        <v>1.8815865579703432</v>
      </c>
      <c r="AE1267" s="27">
        <f t="shared" si="432"/>
        <v>1.9386596655264206</v>
      </c>
      <c r="AF1267" s="27">
        <f t="shared" si="432"/>
        <v>2.0120280805098902</v>
      </c>
      <c r="AG1267" s="27">
        <f t="shared" si="432"/>
        <v>2.0937559003032562</v>
      </c>
      <c r="AH1267" s="27">
        <f t="shared" si="432"/>
        <v>2.152165815375505</v>
      </c>
      <c r="AI1267" s="27">
        <f t="shared" si="432"/>
        <v>2.2108394841137309</v>
      </c>
      <c r="AJ1267" s="27">
        <f t="shared" si="432"/>
        <v>2.2783102512928846</v>
      </c>
      <c r="AK1267" s="27">
        <f t="shared" si="432"/>
        <v>2.3454348377745018</v>
      </c>
      <c r="AL1267" s="27">
        <f t="shared" si="432"/>
        <v>2.4221050334174183</v>
      </c>
      <c r="AM1267" s="27">
        <f t="shared" si="432"/>
        <v>2.4961923885732098</v>
      </c>
      <c r="AN1267" s="27">
        <f t="shared" si="432"/>
        <v>2.5854095684242697</v>
      </c>
      <c r="AO1267" s="27">
        <f t="shared" si="432"/>
        <v>2.6759759760579005</v>
      </c>
      <c r="AP1267" s="27">
        <f t="shared" si="432"/>
        <v>2.7696965255717316</v>
      </c>
      <c r="AQ1267" s="27">
        <f t="shared" si="432"/>
        <v>2.8671529198341865</v>
      </c>
      <c r="AR1267" s="27">
        <f t="shared" si="432"/>
        <v>2.9694530104266339</v>
      </c>
      <c r="AS1267" s="27">
        <f t="shared" si="432"/>
        <v>3.0822253944449796</v>
      </c>
      <c r="AT1267" s="27">
        <f t="shared" si="432"/>
        <v>3.1406129678118302</v>
      </c>
      <c r="AU1267" s="27">
        <f t="shared" si="432"/>
        <v>3.190955820128321</v>
      </c>
      <c r="AV1267" s="27">
        <f t="shared" si="432"/>
        <v>3.242887973994748</v>
      </c>
      <c r="AW1267" s="27">
        <f t="shared" si="432"/>
        <v>3.2929911635625113</v>
      </c>
      <c r="AY1267" s="79"/>
      <c r="AZ1267" s="79"/>
    </row>
    <row r="1268" spans="1:52" x14ac:dyDescent="0.25">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1.3937830420255733E-2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1.4638518028905246E-2</v>
      </c>
      <c r="T1268" s="27">
        <f t="shared" si="433"/>
        <v>1.505395217391628E-2</v>
      </c>
      <c r="U1268" s="27">
        <f t="shared" si="433"/>
        <v>1.5404966330722875E-2</v>
      </c>
      <c r="V1268" s="27">
        <f t="shared" si="433"/>
        <v>1.5735645424156824E-2</v>
      </c>
      <c r="W1268" s="27">
        <f t="shared" si="433"/>
        <v>1.6086050718429598E-2</v>
      </c>
      <c r="X1268" s="27">
        <f t="shared" si="433"/>
        <v>1.642322469038893E-2</v>
      </c>
      <c r="Y1268" s="27">
        <f t="shared" si="433"/>
        <v>1.6723426063531784E-2</v>
      </c>
      <c r="Z1268" s="27">
        <f t="shared" si="433"/>
        <v>1.7018382619306511E-2</v>
      </c>
      <c r="AA1268" s="27">
        <f t="shared" si="433"/>
        <v>1.7314410737345198E-2</v>
      </c>
      <c r="AB1268" s="27">
        <f t="shared" si="433"/>
        <v>1.7680716904887126E-2</v>
      </c>
      <c r="AC1268" s="27">
        <f t="shared" si="433"/>
        <v>1.8008760934375E-2</v>
      </c>
      <c r="AD1268" s="27">
        <f t="shared" si="433"/>
        <v>1.8388504234025771E-2</v>
      </c>
      <c r="AE1268" s="27">
        <f t="shared" si="433"/>
        <v>1.8781529507629086E-2</v>
      </c>
      <c r="AF1268" s="27">
        <f t="shared" si="433"/>
        <v>1.9234546557539943E-2</v>
      </c>
      <c r="AG1268" s="27">
        <f t="shared" si="433"/>
        <v>1.9718999424328476E-2</v>
      </c>
      <c r="AH1268" s="27">
        <f t="shared" si="433"/>
        <v>2.0116181386160299E-2</v>
      </c>
      <c r="AI1268" s="27">
        <f t="shared" si="433"/>
        <v>2.0514416478014028E-2</v>
      </c>
      <c r="AJ1268" s="27">
        <f t="shared" si="433"/>
        <v>2.0946140255519642E-2</v>
      </c>
      <c r="AK1268" s="27">
        <f t="shared" si="433"/>
        <v>2.1376811720653244E-2</v>
      </c>
      <c r="AL1268" s="27">
        <f t="shared" si="433"/>
        <v>2.1844472344131772E-2</v>
      </c>
      <c r="AM1268" s="27">
        <f t="shared" si="433"/>
        <v>2.2302589486715801E-2</v>
      </c>
      <c r="AN1268" s="27">
        <f t="shared" si="433"/>
        <v>2.2820331936580167E-2</v>
      </c>
      <c r="AO1268" s="27">
        <f t="shared" si="433"/>
        <v>2.3344489362920589E-2</v>
      </c>
      <c r="AP1268" s="27">
        <f t="shared" si="433"/>
        <v>2.3882176172104322E-2</v>
      </c>
      <c r="AQ1268" s="27">
        <f t="shared" si="433"/>
        <v>2.443580870246171E-2</v>
      </c>
      <c r="AR1268" s="27">
        <f t="shared" si="433"/>
        <v>2.5009957720029383E-2</v>
      </c>
      <c r="AS1268" s="27">
        <f t="shared" si="433"/>
        <v>2.5627752007025998E-2</v>
      </c>
      <c r="AT1268" s="27">
        <f t="shared" si="433"/>
        <v>2.6027626022522357E-2</v>
      </c>
      <c r="AU1268" s="27">
        <f t="shared" si="433"/>
        <v>2.6394235289199042E-2</v>
      </c>
      <c r="AV1268" s="27">
        <f t="shared" si="433"/>
        <v>2.6766346449901193E-2</v>
      </c>
      <c r="AW1268" s="27">
        <f t="shared" si="433"/>
        <v>2.7129958541123631E-2</v>
      </c>
      <c r="AY1268" s="79"/>
      <c r="AZ1268" s="79"/>
    </row>
    <row r="1269" spans="1:52" x14ac:dyDescent="0.25">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7.3768889900085552E-2</v>
      </c>
      <c r="O1269" s="27">
        <f t="shared" si="434"/>
        <v>7.3504831661853232E-2</v>
      </c>
      <c r="P1269" s="27">
        <f t="shared" si="434"/>
        <v>7.2548895925592424E-2</v>
      </c>
      <c r="Q1269" s="27">
        <f t="shared" si="434"/>
        <v>7.2146468817327475E-2</v>
      </c>
      <c r="R1269" s="27">
        <f t="shared" si="434"/>
        <v>7.1835339545248775E-2</v>
      </c>
      <c r="S1269" s="27">
        <f t="shared" si="434"/>
        <v>6.1522423544714912E-2</v>
      </c>
      <c r="T1269" s="27">
        <f t="shared" si="434"/>
        <v>6.4004023657889819E-2</v>
      </c>
      <c r="U1269" s="27">
        <f t="shared" si="434"/>
        <v>6.5587602343638293E-2</v>
      </c>
      <c r="V1269" s="27">
        <f t="shared" si="434"/>
        <v>6.688082458923722E-2</v>
      </c>
      <c r="W1269" s="27">
        <f t="shared" si="434"/>
        <v>6.8366878842793452E-2</v>
      </c>
      <c r="X1269" s="27">
        <f t="shared" si="434"/>
        <v>6.9647118052389267E-2</v>
      </c>
      <c r="Y1269" s="27">
        <f t="shared" si="434"/>
        <v>7.0571206107264792E-2</v>
      </c>
      <c r="Z1269" s="27">
        <f t="shared" si="434"/>
        <v>7.1525218521576464E-2</v>
      </c>
      <c r="AA1269" s="27">
        <f t="shared" si="434"/>
        <v>7.2586832113789121E-2</v>
      </c>
      <c r="AB1269" s="27">
        <f t="shared" si="434"/>
        <v>7.4557886150618743E-2</v>
      </c>
      <c r="AC1269" s="27">
        <f t="shared" si="434"/>
        <v>7.6177675394902652E-2</v>
      </c>
      <c r="AD1269" s="27">
        <f t="shared" si="434"/>
        <v>7.8399439915431052E-2</v>
      </c>
      <c r="AE1269" s="27">
        <f t="shared" si="434"/>
        <v>8.0777486063600953E-2</v>
      </c>
      <c r="AF1269" s="27">
        <f t="shared" si="434"/>
        <v>8.3834503354578829E-2</v>
      </c>
      <c r="AG1269" s="27">
        <f t="shared" si="434"/>
        <v>8.7239829179302425E-2</v>
      </c>
      <c r="AH1269" s="27">
        <f t="shared" si="434"/>
        <v>8.9673575640646125E-2</v>
      </c>
      <c r="AI1269" s="27">
        <f t="shared" si="434"/>
        <v>9.2118311838072203E-2</v>
      </c>
      <c r="AJ1269" s="27">
        <f t="shared" si="434"/>
        <v>9.4929593803870282E-2</v>
      </c>
      <c r="AK1269" s="27">
        <f t="shared" si="434"/>
        <v>9.7726451573937681E-2</v>
      </c>
      <c r="AL1269" s="27">
        <f t="shared" si="434"/>
        <v>0.10092104305905919</v>
      </c>
      <c r="AM1269" s="27">
        <f t="shared" si="434"/>
        <v>0.10400801619055049</v>
      </c>
      <c r="AN1269" s="27">
        <f t="shared" si="434"/>
        <v>0.10772539868434468</v>
      </c>
      <c r="AO1269" s="27">
        <f t="shared" si="434"/>
        <v>0.11149899900241261</v>
      </c>
      <c r="AP1269" s="27">
        <f t="shared" si="434"/>
        <v>0.11540402189882226</v>
      </c>
      <c r="AQ1269" s="27">
        <f t="shared" si="434"/>
        <v>0.11946470499309121</v>
      </c>
      <c r="AR1269" s="27">
        <f t="shared" si="434"/>
        <v>0.1237272087677765</v>
      </c>
      <c r="AS1269" s="27">
        <f t="shared" si="434"/>
        <v>0.1284260581018743</v>
      </c>
      <c r="AT1269" s="27">
        <f t="shared" si="434"/>
        <v>0.13085887365882637</v>
      </c>
      <c r="AU1269" s="27">
        <f t="shared" si="434"/>
        <v>0.13295649250534683</v>
      </c>
      <c r="AV1269" s="27">
        <f t="shared" si="434"/>
        <v>0.13512033224978132</v>
      </c>
      <c r="AW1269" s="27">
        <f t="shared" si="434"/>
        <v>0.13720796514843811</v>
      </c>
      <c r="AY1269" s="79"/>
      <c r="AZ1269" s="79"/>
    </row>
    <row r="1270" spans="1:52" x14ac:dyDescent="0.25">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6.6038726306154443</v>
      </c>
      <c r="U1270" s="27">
        <f t="shared" si="435"/>
        <v>6.6020002997082523</v>
      </c>
      <c r="V1270" s="27">
        <f t="shared" si="435"/>
        <v>6.6005457366448876</v>
      </c>
      <c r="W1270" s="27">
        <f t="shared" si="435"/>
        <v>6.5992350562914988</v>
      </c>
      <c r="X1270" s="27">
        <f t="shared" si="435"/>
        <v>6.5978486389847708</v>
      </c>
      <c r="Y1270" s="27">
        <f t="shared" si="435"/>
        <v>6.5965639810393304</v>
      </c>
      <c r="Z1270" s="27">
        <f t="shared" si="435"/>
        <v>6.5954708141501044</v>
      </c>
      <c r="AA1270" s="27">
        <f t="shared" si="435"/>
        <v>6.5943979304985572</v>
      </c>
      <c r="AB1270" s="27">
        <f t="shared" si="435"/>
        <v>6.5933117474876308</v>
      </c>
      <c r="AC1270" s="27">
        <f t="shared" si="435"/>
        <v>6.5918690289756237</v>
      </c>
      <c r="AD1270" s="27">
        <f t="shared" si="435"/>
        <v>6.5906148508337079</v>
      </c>
      <c r="AE1270" s="27">
        <f t="shared" si="435"/>
        <v>6.5891273982698468</v>
      </c>
      <c r="AF1270" s="27">
        <f t="shared" si="435"/>
        <v>6.5875995086839829</v>
      </c>
      <c r="AG1270" s="27">
        <f t="shared" si="435"/>
        <v>6.5858199666465369</v>
      </c>
      <c r="AH1270" s="27">
        <f t="shared" si="435"/>
        <v>6.5839334830622374</v>
      </c>
      <c r="AI1270" s="27">
        <f t="shared" si="435"/>
        <v>6.5824663418886864</v>
      </c>
      <c r="AJ1270" s="27">
        <f t="shared" si="435"/>
        <v>6.5810171831654198</v>
      </c>
      <c r="AK1270" s="27">
        <f t="shared" si="435"/>
        <v>6.579448658451339</v>
      </c>
      <c r="AL1270" s="27">
        <f t="shared" si="435"/>
        <v>6.5779106785147636</v>
      </c>
      <c r="AM1270" s="27">
        <f t="shared" si="435"/>
        <v>6.5762480803267822</v>
      </c>
      <c r="AN1270" s="27">
        <f t="shared" si="435"/>
        <v>6.5746531158775889</v>
      </c>
      <c r="AO1270" s="27">
        <f t="shared" si="435"/>
        <v>6.5728549113125228</v>
      </c>
      <c r="AP1270" s="27">
        <f t="shared" si="435"/>
        <v>6.5710686783120691</v>
      </c>
      <c r="AQ1270" s="27">
        <f t="shared" si="435"/>
        <v>6.5692681387611636</v>
      </c>
      <c r="AR1270" s="27">
        <f t="shared" si="435"/>
        <v>6.5674463585813401</v>
      </c>
      <c r="AS1270" s="27">
        <f t="shared" si="435"/>
        <v>6.5655895511841793</v>
      </c>
      <c r="AT1270" s="27">
        <f t="shared" si="435"/>
        <v>6.563622195406432</v>
      </c>
      <c r="AU1270" s="27">
        <f t="shared" si="435"/>
        <v>6.5624320815905026</v>
      </c>
      <c r="AV1270" s="27">
        <f t="shared" si="435"/>
        <v>6.5613664431071133</v>
      </c>
      <c r="AW1270" s="27">
        <f t="shared" si="435"/>
        <v>6.5602928481299632</v>
      </c>
      <c r="AY1270" s="79"/>
      <c r="AZ1270" s="79"/>
    </row>
    <row r="1271" spans="1:52" x14ac:dyDescent="0.25">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4.3585559362061953E-2</v>
      </c>
      <c r="U1271" s="27">
        <f t="shared" si="436"/>
        <v>4.3573201978074474E-2</v>
      </c>
      <c r="V1271" s="27">
        <f t="shared" si="436"/>
        <v>4.3563601861856267E-2</v>
      </c>
      <c r="W1271" s="27">
        <f t="shared" si="436"/>
        <v>4.3554951371523903E-2</v>
      </c>
      <c r="X1271" s="27">
        <f t="shared" si="436"/>
        <v>4.3545801017299497E-2</v>
      </c>
      <c r="Y1271" s="27">
        <f t="shared" si="436"/>
        <v>4.3537322274859583E-2</v>
      </c>
      <c r="Z1271" s="27">
        <f t="shared" si="436"/>
        <v>4.3530107373390685E-2</v>
      </c>
      <c r="AA1271" s="27">
        <f t="shared" si="436"/>
        <v>4.3523026341290488E-2</v>
      </c>
      <c r="AB1271" s="27">
        <f t="shared" si="436"/>
        <v>4.351585753341837E-2</v>
      </c>
      <c r="AC1271" s="27">
        <f t="shared" si="436"/>
        <v>4.3506335591239127E-2</v>
      </c>
      <c r="AD1271" s="27">
        <f t="shared" si="436"/>
        <v>4.3498058015502487E-2</v>
      </c>
      <c r="AE1271" s="27">
        <f t="shared" si="436"/>
        <v>4.3488240828581E-2</v>
      </c>
      <c r="AF1271" s="27">
        <f t="shared" si="436"/>
        <v>4.3478156757314292E-2</v>
      </c>
      <c r="AG1271" s="27">
        <f t="shared" si="436"/>
        <v>4.3466411779867153E-2</v>
      </c>
      <c r="AH1271" s="27">
        <f t="shared" si="436"/>
        <v>4.3453960988210777E-2</v>
      </c>
      <c r="AI1271" s="27">
        <f t="shared" si="436"/>
        <v>4.344427785646534E-2</v>
      </c>
      <c r="AJ1271" s="27">
        <f t="shared" si="436"/>
        <v>4.3434713408891774E-2</v>
      </c>
      <c r="AK1271" s="27">
        <f t="shared" si="436"/>
        <v>4.3424361145778849E-2</v>
      </c>
      <c r="AL1271" s="27">
        <f t="shared" si="436"/>
        <v>4.3414210478197442E-2</v>
      </c>
      <c r="AM1271" s="27">
        <f t="shared" si="436"/>
        <v>4.340323733015676E-2</v>
      </c>
      <c r="AN1271" s="27">
        <f t="shared" si="436"/>
        <v>4.3392710564792096E-2</v>
      </c>
      <c r="AO1271" s="27">
        <f t="shared" si="436"/>
        <v>4.3380842414662654E-2</v>
      </c>
      <c r="AP1271" s="27">
        <f t="shared" si="436"/>
        <v>4.3369053276859658E-2</v>
      </c>
      <c r="AQ1271" s="27">
        <f t="shared" si="436"/>
        <v>4.33571697158237E-2</v>
      </c>
      <c r="AR1271" s="27">
        <f t="shared" si="436"/>
        <v>4.3345145966636849E-2</v>
      </c>
      <c r="AS1271" s="27">
        <f t="shared" si="436"/>
        <v>4.3332891037815582E-2</v>
      </c>
      <c r="AT1271" s="27">
        <f t="shared" si="436"/>
        <v>4.3319906489682453E-2</v>
      </c>
      <c r="AU1271" s="27">
        <f t="shared" si="436"/>
        <v>4.3312051738497316E-2</v>
      </c>
      <c r="AV1271" s="27">
        <f t="shared" si="436"/>
        <v>4.3305018524506952E-2</v>
      </c>
      <c r="AW1271" s="27">
        <f t="shared" si="436"/>
        <v>4.329793279765777E-2</v>
      </c>
      <c r="AY1271" s="79"/>
      <c r="AZ1271" s="79"/>
    </row>
    <row r="1272" spans="1:52" x14ac:dyDescent="0.25">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2.9687836447274525</v>
      </c>
      <c r="U1272" s="27">
        <f t="shared" si="438"/>
        <v>2.9827616944621238</v>
      </c>
      <c r="V1272" s="27">
        <f t="shared" si="438"/>
        <v>2.9936208619115394</v>
      </c>
      <c r="W1272" s="27">
        <f t="shared" si="438"/>
        <v>3.0034058604369305</v>
      </c>
      <c r="X1272" s="27">
        <f t="shared" si="438"/>
        <v>3.0137562797949689</v>
      </c>
      <c r="Y1272" s="27">
        <f t="shared" si="438"/>
        <v>3.0233470057635605</v>
      </c>
      <c r="Z1272" s="27">
        <f t="shared" si="438"/>
        <v>3.0315081385458087</v>
      </c>
      <c r="AA1272" s="27">
        <f t="shared" si="438"/>
        <v>3.0395178450475924</v>
      </c>
      <c r="AB1272" s="27">
        <f t="shared" si="438"/>
        <v>3.0476268390770955</v>
      </c>
      <c r="AC1272" s="27">
        <f t="shared" si="438"/>
        <v>3.0583975799950118</v>
      </c>
      <c r="AD1272" s="27">
        <f t="shared" si="438"/>
        <v>3.0677607563312392</v>
      </c>
      <c r="AE1272" s="27">
        <f t="shared" si="438"/>
        <v>3.0788654632159864</v>
      </c>
      <c r="AF1272" s="27">
        <f t="shared" si="438"/>
        <v>3.0902720562163175</v>
      </c>
      <c r="AG1272" s="27">
        <f t="shared" si="438"/>
        <v>3.1035573825487459</v>
      </c>
      <c r="AH1272" s="27">
        <f t="shared" si="438"/>
        <v>3.1176410903290788</v>
      </c>
      <c r="AI1272" s="27">
        <f t="shared" si="438"/>
        <v>3.1285941607574355</v>
      </c>
      <c r="AJ1272" s="27">
        <f t="shared" si="438"/>
        <v>3.1394129816343725</v>
      </c>
      <c r="AK1272" s="27">
        <f t="shared" si="438"/>
        <v>3.1511229397295222</v>
      </c>
      <c r="AL1272" s="27">
        <f t="shared" si="438"/>
        <v>3.1626048631234003</v>
      </c>
      <c r="AM1272" s="27">
        <f t="shared" si="438"/>
        <v>3.175017134945163</v>
      </c>
      <c r="AN1272" s="27">
        <f t="shared" si="438"/>
        <v>3.1869244811894806</v>
      </c>
      <c r="AO1272" s="27">
        <f t="shared" si="438"/>
        <v>3.2003491342500197</v>
      </c>
      <c r="AP1272" s="27">
        <f t="shared" si="438"/>
        <v>3.2136844125505233</v>
      </c>
      <c r="AQ1272" s="27">
        <f t="shared" si="438"/>
        <v>3.2271264976515699</v>
      </c>
      <c r="AR1272" s="27">
        <f t="shared" si="438"/>
        <v>3.2407271565208888</v>
      </c>
      <c r="AS1272" s="27">
        <f t="shared" si="438"/>
        <v>3.2545893141371054</v>
      </c>
      <c r="AT1272" s="27">
        <f t="shared" si="438"/>
        <v>3.2692767803331204</v>
      </c>
      <c r="AU1272" s="27">
        <f t="shared" si="438"/>
        <v>3.2781616788545787</v>
      </c>
      <c r="AV1272" s="27">
        <f t="shared" si="438"/>
        <v>3.2861172959213882</v>
      </c>
      <c r="AW1272" s="27">
        <f t="shared" si="438"/>
        <v>3.2941323128865223</v>
      </c>
      <c r="AY1272" s="79"/>
      <c r="AZ1272" s="79"/>
    </row>
    <row r="1273" spans="1:52" x14ac:dyDescent="0.25">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0.31968010861233076</v>
      </c>
      <c r="T1273" s="27">
        <f t="shared" si="439"/>
        <v>0.32392765614215169</v>
      </c>
      <c r="U1273" s="27">
        <f t="shared" si="439"/>
        <v>0.32739617845871238</v>
      </c>
      <c r="V1273" s="27">
        <f t="shared" si="439"/>
        <v>0.33063338453789975</v>
      </c>
      <c r="W1273" s="27">
        <f t="shared" si="439"/>
        <v>0.33414639119614431</v>
      </c>
      <c r="X1273" s="27">
        <f t="shared" si="439"/>
        <v>0.33751788695690949</v>
      </c>
      <c r="Y1273" s="27">
        <f t="shared" si="439"/>
        <v>0.34040191465491848</v>
      </c>
      <c r="Z1273" s="27">
        <f t="shared" si="439"/>
        <v>0.3431942504394786</v>
      </c>
      <c r="AA1273" s="27">
        <f t="shared" si="439"/>
        <v>0.34597042855697163</v>
      </c>
      <c r="AB1273" s="27">
        <f t="shared" si="439"/>
        <v>0.34957490934386631</v>
      </c>
      <c r="AC1273" s="27">
        <f t="shared" si="439"/>
        <v>0.3526702704786846</v>
      </c>
      <c r="AD1273" s="27">
        <f t="shared" si="439"/>
        <v>0.3563873295145874</v>
      </c>
      <c r="AE1273" s="27">
        <f t="shared" si="439"/>
        <v>0.36025239184903957</v>
      </c>
      <c r="AF1273" s="27">
        <f t="shared" si="439"/>
        <v>0.36482462136927823</v>
      </c>
      <c r="AG1273" s="27">
        <f t="shared" si="439"/>
        <v>0.36975202467300455</v>
      </c>
      <c r="AH1273" s="27">
        <f t="shared" si="439"/>
        <v>0.37361223702776947</v>
      </c>
      <c r="AI1273" s="27">
        <f t="shared" si="439"/>
        <v>0.37747166766354751</v>
      </c>
      <c r="AJ1273" s="27">
        <f t="shared" si="439"/>
        <v>0.38171382309222268</v>
      </c>
      <c r="AK1273" s="27">
        <f t="shared" si="439"/>
        <v>0.38592596912209542</v>
      </c>
      <c r="AL1273" s="27">
        <f t="shared" si="439"/>
        <v>0.39055519096966618</v>
      </c>
      <c r="AM1273" s="27">
        <f t="shared" si="439"/>
        <v>0.3950511035425246</v>
      </c>
      <c r="AN1273" s="27">
        <f t="shared" si="439"/>
        <v>0.40022355366595341</v>
      </c>
      <c r="AO1273" s="27">
        <f t="shared" si="439"/>
        <v>0.40544584963378466</v>
      </c>
      <c r="AP1273" s="27">
        <f t="shared" si="439"/>
        <v>0.41079965312136668</v>
      </c>
      <c r="AQ1273" s="27">
        <f t="shared" si="439"/>
        <v>0.41631126436204158</v>
      </c>
      <c r="AR1273" s="27">
        <f t="shared" si="439"/>
        <v>0.42203151737939537</v>
      </c>
      <c r="AS1273" s="27">
        <f t="shared" si="439"/>
        <v>0.4282251024364947</v>
      </c>
      <c r="AT1273" s="27">
        <f t="shared" si="439"/>
        <v>0.43189252550445045</v>
      </c>
      <c r="AU1273" s="27">
        <f t="shared" si="439"/>
        <v>0.43516476876819987</v>
      </c>
      <c r="AV1273" s="27">
        <f t="shared" si="439"/>
        <v>0.43848615061669027</v>
      </c>
      <c r="AW1273" s="27">
        <f t="shared" si="439"/>
        <v>0.44169691910607789</v>
      </c>
      <c r="AY1273" s="79"/>
      <c r="AZ1273" s="79"/>
    </row>
    <row r="1274" spans="1:52" x14ac:dyDescent="0.25">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0.93473529144998713</v>
      </c>
      <c r="T1274" s="27">
        <f t="shared" si="440"/>
        <v>0.94715499624635147</v>
      </c>
      <c r="U1274" s="27">
        <f t="shared" si="440"/>
        <v>0.95729685409463872</v>
      </c>
      <c r="V1274" s="27">
        <f t="shared" si="440"/>
        <v>0.96676235002758171</v>
      </c>
      <c r="W1274" s="27">
        <f t="shared" si="440"/>
        <v>0.97703427879041316</v>
      </c>
      <c r="X1274" s="27">
        <f t="shared" si="440"/>
        <v>0.9868924338262115</v>
      </c>
      <c r="Y1274" s="27">
        <f t="shared" si="440"/>
        <v>0.99532524649807341</v>
      </c>
      <c r="Z1274" s="27">
        <f t="shared" si="440"/>
        <v>1.0034899546957057</v>
      </c>
      <c r="AA1274" s="27">
        <f t="shared" si="440"/>
        <v>1.0116074183472172</v>
      </c>
      <c r="AB1274" s="27">
        <f t="shared" si="440"/>
        <v>1.0221468147878938</v>
      </c>
      <c r="AC1274" s="27">
        <f t="shared" si="440"/>
        <v>1.0311975602504651</v>
      </c>
      <c r="AD1274" s="27">
        <f t="shared" si="440"/>
        <v>1.0420661321999158</v>
      </c>
      <c r="AE1274" s="27">
        <f t="shared" si="440"/>
        <v>1.0533674614673172</v>
      </c>
      <c r="AF1274" s="27">
        <f t="shared" si="440"/>
        <v>1.0667365269112958</v>
      </c>
      <c r="AG1274" s="27">
        <f t="shared" si="440"/>
        <v>1.0811441101143711</v>
      </c>
      <c r="AH1274" s="27">
        <f t="shared" si="440"/>
        <v>1.0924312581829603</v>
      </c>
      <c r="AI1274" s="27">
        <f t="shared" si="440"/>
        <v>1.1037161205280859</v>
      </c>
      <c r="AJ1274" s="27">
        <f t="shared" si="440"/>
        <v>1.1161200589783429</v>
      </c>
      <c r="AK1274" s="27">
        <f t="shared" si="440"/>
        <v>1.1284362508238528</v>
      </c>
      <c r="AL1274" s="27">
        <f t="shared" si="440"/>
        <v>1.1419719601667295</v>
      </c>
      <c r="AM1274" s="27">
        <f t="shared" si="440"/>
        <v>1.1551178770877626</v>
      </c>
      <c r="AN1274" s="27">
        <f t="shared" si="440"/>
        <v>1.170241970027486</v>
      </c>
      <c r="AO1274" s="27">
        <f t="shared" si="440"/>
        <v>1.1855118107589548</v>
      </c>
      <c r="AP1274" s="27">
        <f t="shared" si="440"/>
        <v>1.2011661756334349</v>
      </c>
      <c r="AQ1274" s="27">
        <f t="shared" si="440"/>
        <v>1.2172819657643086</v>
      </c>
      <c r="AR1274" s="27">
        <f t="shared" si="440"/>
        <v>1.2340078183503638</v>
      </c>
      <c r="AS1274" s="27">
        <f t="shared" si="440"/>
        <v>1.252117679982351</v>
      </c>
      <c r="AT1274" s="27">
        <f t="shared" si="440"/>
        <v>1.2628411178126768</v>
      </c>
      <c r="AU1274" s="27">
        <f t="shared" si="440"/>
        <v>1.2724090614489361</v>
      </c>
      <c r="AV1274" s="27">
        <f t="shared" si="440"/>
        <v>1.2821206848703677</v>
      </c>
      <c r="AW1274" s="27">
        <f t="shared" si="440"/>
        <v>1.291508878063663</v>
      </c>
      <c r="AY1274" s="79"/>
      <c r="AZ1274" s="79"/>
    </row>
    <row r="1275" spans="1:52" x14ac:dyDescent="0.25">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5.0003067694716963E-2</v>
      </c>
      <c r="T1275" s="27">
        <f t="shared" si="441"/>
        <v>5.0667451874239773E-2</v>
      </c>
      <c r="U1275" s="27">
        <f t="shared" si="441"/>
        <v>5.1209984085419519E-2</v>
      </c>
      <c r="V1275" s="27">
        <f t="shared" si="441"/>
        <v>5.1716334747717502E-2</v>
      </c>
      <c r="W1275" s="27">
        <f t="shared" si="441"/>
        <v>5.2265825019435407E-2</v>
      </c>
      <c r="X1275" s="27">
        <f t="shared" si="441"/>
        <v>5.2793180729772807E-2</v>
      </c>
      <c r="Y1275" s="27">
        <f t="shared" si="441"/>
        <v>5.3244288660269229E-2</v>
      </c>
      <c r="Z1275" s="27">
        <f t="shared" si="441"/>
        <v>5.3681054513070738E-2</v>
      </c>
      <c r="AA1275" s="27">
        <f t="shared" si="441"/>
        <v>5.4115293049037755E-2</v>
      </c>
      <c r="AB1275" s="27">
        <f t="shared" si="441"/>
        <v>5.4679091333434515E-2</v>
      </c>
      <c r="AC1275" s="27">
        <f t="shared" si="441"/>
        <v>5.5163255184090626E-2</v>
      </c>
      <c r="AD1275" s="27">
        <f t="shared" si="441"/>
        <v>5.5744662502188423E-2</v>
      </c>
      <c r="AE1275" s="27">
        <f t="shared" si="441"/>
        <v>5.6349219896744011E-2</v>
      </c>
      <c r="AF1275" s="27">
        <f t="shared" si="441"/>
        <v>5.7064389518052927E-2</v>
      </c>
      <c r="AG1275" s="27">
        <f t="shared" si="441"/>
        <v>5.7835113983910093E-2</v>
      </c>
      <c r="AH1275" s="27">
        <f t="shared" si="441"/>
        <v>5.8438912764288295E-2</v>
      </c>
      <c r="AI1275" s="27">
        <f t="shared" si="441"/>
        <v>5.9042589271348977E-2</v>
      </c>
      <c r="AJ1275" s="27">
        <f t="shared" si="441"/>
        <v>5.9706130040251763E-2</v>
      </c>
      <c r="AK1275" s="27">
        <f t="shared" si="441"/>
        <v>6.0364976860549799E-2</v>
      </c>
      <c r="AL1275" s="27">
        <f t="shared" si="441"/>
        <v>6.1089060990847217E-2</v>
      </c>
      <c r="AM1275" s="27">
        <f t="shared" si="441"/>
        <v>6.1792293424375935E-2</v>
      </c>
      <c r="AN1275" s="27">
        <f t="shared" si="441"/>
        <v>6.2601347121185702E-2</v>
      </c>
      <c r="AO1275" s="27">
        <f t="shared" si="441"/>
        <v>6.3418197503071622E-2</v>
      </c>
      <c r="AP1275" s="27">
        <f t="shared" si="441"/>
        <v>6.4255617758513336E-2</v>
      </c>
      <c r="AQ1275" s="27">
        <f t="shared" si="441"/>
        <v>6.511772166347865E-2</v>
      </c>
      <c r="AR1275" s="27">
        <f t="shared" si="441"/>
        <v>6.60124604700289E-2</v>
      </c>
      <c r="AS1275" s="27">
        <f t="shared" si="441"/>
        <v>6.6981235956960095E-2</v>
      </c>
      <c r="AT1275" s="27">
        <f t="shared" si="441"/>
        <v>6.7554879418006794E-2</v>
      </c>
      <c r="AU1275" s="27">
        <f t="shared" si="441"/>
        <v>6.8066710454792581E-2</v>
      </c>
      <c r="AV1275" s="27">
        <f t="shared" si="441"/>
        <v>6.8586227549963075E-2</v>
      </c>
      <c r="AW1275" s="27">
        <f t="shared" si="441"/>
        <v>6.9088442951552573E-2</v>
      </c>
      <c r="AY1275" s="79"/>
      <c r="AZ1275" s="79"/>
    </row>
    <row r="1276" spans="1:52" x14ac:dyDescent="0.25">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0.31716014402466536</v>
      </c>
      <c r="T1276" s="27">
        <f t="shared" si="442"/>
        <v>0.32328308072599266</v>
      </c>
      <c r="U1276" s="27">
        <f t="shared" si="442"/>
        <v>0.32647086551103383</v>
      </c>
      <c r="V1276" s="27">
        <f t="shared" si="442"/>
        <v>0.32866044844920544</v>
      </c>
      <c r="W1276" s="27">
        <f t="shared" si="442"/>
        <v>0.33139094012348869</v>
      </c>
      <c r="X1276" s="27">
        <f t="shared" si="442"/>
        <v>0.33341612177624913</v>
      </c>
      <c r="Y1276" s="27">
        <f t="shared" si="442"/>
        <v>0.33413385983697208</v>
      </c>
      <c r="Z1276" s="27">
        <f t="shared" si="442"/>
        <v>0.33474067938515217</v>
      </c>
      <c r="AA1276" s="27">
        <f t="shared" si="442"/>
        <v>0.33546478762930149</v>
      </c>
      <c r="AB1276" s="27">
        <f t="shared" si="442"/>
        <v>0.33864713703056865</v>
      </c>
      <c r="AC1276" s="27">
        <f t="shared" si="442"/>
        <v>0.34054413544859091</v>
      </c>
      <c r="AD1276" s="27">
        <f t="shared" si="442"/>
        <v>0.34113715015468332</v>
      </c>
      <c r="AE1276" s="27">
        <f t="shared" si="442"/>
        <v>0.34188351434429171</v>
      </c>
      <c r="AF1276" s="27">
        <f t="shared" si="442"/>
        <v>0.34418454494556988</v>
      </c>
      <c r="AG1276" s="27">
        <f t="shared" si="442"/>
        <v>0.34704609676200554</v>
      </c>
      <c r="AH1276" s="27">
        <f t="shared" si="442"/>
        <v>0.34696414132761055</v>
      </c>
      <c r="AI1276" s="27">
        <f t="shared" si="442"/>
        <v>0.34663007691914877</v>
      </c>
      <c r="AJ1276" s="27">
        <f t="shared" si="442"/>
        <v>0.34693506279805453</v>
      </c>
      <c r="AK1276" s="27">
        <f t="shared" si="442"/>
        <v>0.34688917296128385</v>
      </c>
      <c r="AL1276" s="27">
        <f t="shared" si="442"/>
        <v>0.34748497141450885</v>
      </c>
      <c r="AM1276" s="27">
        <f t="shared" si="442"/>
        <v>0.34747897379550696</v>
      </c>
      <c r="AN1276" s="27">
        <f t="shared" si="442"/>
        <v>0.350361208748599</v>
      </c>
      <c r="AO1276" s="27">
        <f t="shared" si="442"/>
        <v>0.35305662307964036</v>
      </c>
      <c r="AP1276" s="27">
        <f t="shared" si="442"/>
        <v>0.35572809931250632</v>
      </c>
      <c r="AQ1276" s="27">
        <f t="shared" si="442"/>
        <v>0.35841543532821873</v>
      </c>
      <c r="AR1276" s="27">
        <f t="shared" si="442"/>
        <v>0.36120143084067557</v>
      </c>
      <c r="AS1276" s="27">
        <f t="shared" si="442"/>
        <v>0.36455847124782131</v>
      </c>
      <c r="AT1276" s="27">
        <f t="shared" si="442"/>
        <v>0.36289186895772552</v>
      </c>
      <c r="AU1276" s="27">
        <f t="shared" si="442"/>
        <v>0.36036284335831015</v>
      </c>
      <c r="AV1276" s="27">
        <f t="shared" si="442"/>
        <v>0.3578052594793722</v>
      </c>
      <c r="AW1276" s="27">
        <f t="shared" si="442"/>
        <v>0.35493794143155283</v>
      </c>
      <c r="AY1276" s="79"/>
      <c r="AZ1276" s="79"/>
    </row>
    <row r="1277" spans="1:52" x14ac:dyDescent="0.25">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2.1093530282794659</v>
      </c>
      <c r="T1277" s="27">
        <f t="shared" si="443"/>
        <v>2.1500751534147855</v>
      </c>
      <c r="U1277" s="27">
        <f t="shared" si="443"/>
        <v>2.171276315088198</v>
      </c>
      <c r="V1277" s="27">
        <f t="shared" si="443"/>
        <v>2.185838685197798</v>
      </c>
      <c r="W1277" s="27">
        <f t="shared" si="443"/>
        <v>2.2039985044258832</v>
      </c>
      <c r="X1277" s="27">
        <f t="shared" si="443"/>
        <v>2.2174674825826526</v>
      </c>
      <c r="Y1277" s="27">
        <f t="shared" si="443"/>
        <v>2.2222409794435314</v>
      </c>
      <c r="Z1277" s="27">
        <f t="shared" si="443"/>
        <v>2.2262767849370273</v>
      </c>
      <c r="AA1277" s="27">
        <f t="shared" si="443"/>
        <v>2.2310926482993536</v>
      </c>
      <c r="AB1277" s="27">
        <f t="shared" si="443"/>
        <v>2.252257660590697</v>
      </c>
      <c r="AC1277" s="27">
        <f t="shared" si="443"/>
        <v>2.2648741240180348</v>
      </c>
      <c r="AD1277" s="27">
        <f t="shared" si="443"/>
        <v>2.2688181169492934</v>
      </c>
      <c r="AE1277" s="27">
        <f t="shared" si="443"/>
        <v>2.2737819990549455</v>
      </c>
      <c r="AF1277" s="27">
        <f t="shared" si="443"/>
        <v>2.2890855797803722</v>
      </c>
      <c r="AG1277" s="27">
        <f t="shared" si="443"/>
        <v>2.3081170473316921</v>
      </c>
      <c r="AH1277" s="27">
        <f t="shared" si="443"/>
        <v>2.3075719821746032</v>
      </c>
      <c r="AI1277" s="27">
        <f t="shared" si="443"/>
        <v>2.3053502030989375</v>
      </c>
      <c r="AJ1277" s="27">
        <f t="shared" si="443"/>
        <v>2.3073785881257849</v>
      </c>
      <c r="AK1277" s="27">
        <f t="shared" si="443"/>
        <v>2.3070733862648853</v>
      </c>
      <c r="AL1277" s="27">
        <f t="shared" si="443"/>
        <v>2.3110358932041457</v>
      </c>
      <c r="AM1277" s="27">
        <f t="shared" si="443"/>
        <v>2.3109960045357774</v>
      </c>
      <c r="AN1277" s="27">
        <f t="shared" si="443"/>
        <v>2.3301650304712846</v>
      </c>
      <c r="AO1277" s="27">
        <f t="shared" si="443"/>
        <v>2.348091559036638</v>
      </c>
      <c r="AP1277" s="27">
        <f t="shared" si="443"/>
        <v>2.3658588812804267</v>
      </c>
      <c r="AQ1277" s="27">
        <f t="shared" si="443"/>
        <v>2.383731682985001</v>
      </c>
      <c r="AR1277" s="27">
        <f t="shared" si="443"/>
        <v>2.4022606443998904</v>
      </c>
      <c r="AS1277" s="27">
        <f t="shared" si="443"/>
        <v>2.4245874830089655</v>
      </c>
      <c r="AT1277" s="27">
        <f t="shared" si="443"/>
        <v>2.4135033267750163</v>
      </c>
      <c r="AU1277" s="27">
        <f t="shared" si="443"/>
        <v>2.3966834081716617</v>
      </c>
      <c r="AV1277" s="27">
        <f t="shared" si="443"/>
        <v>2.3796735555727282</v>
      </c>
      <c r="AW1277" s="27">
        <f t="shared" si="443"/>
        <v>2.3606037382543885</v>
      </c>
      <c r="AY1277" s="79"/>
      <c r="AZ1277" s="79"/>
    </row>
    <row r="1278" spans="1:52" x14ac:dyDescent="0.25">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0.37917034791782095</v>
      </c>
      <c r="O1278" s="27">
        <f t="shared" si="444"/>
        <v>0.38707850955818845</v>
      </c>
      <c r="P1278" s="27">
        <f t="shared" si="444"/>
        <v>0.39252728601928993</v>
      </c>
      <c r="Q1278" s="27">
        <f t="shared" si="444"/>
        <v>0.39996713645364929</v>
      </c>
      <c r="R1278" s="27">
        <f t="shared" si="444"/>
        <v>0.40776627193753145</v>
      </c>
      <c r="S1278" s="27">
        <f t="shared" si="444"/>
        <v>0.37667603209003642</v>
      </c>
      <c r="T1278" s="27">
        <f t="shared" si="444"/>
        <v>0.39319829349368901</v>
      </c>
      <c r="U1278" s="27">
        <f t="shared" si="444"/>
        <v>0.40651073850091568</v>
      </c>
      <c r="V1278" s="27">
        <f t="shared" si="444"/>
        <v>0.41883777618681156</v>
      </c>
      <c r="W1278" s="27">
        <f t="shared" si="444"/>
        <v>0.43210834173546991</v>
      </c>
      <c r="X1278" s="27">
        <f t="shared" si="444"/>
        <v>0.44471820797584138</v>
      </c>
      <c r="Y1278" s="27">
        <f t="shared" si="444"/>
        <v>0.45579202561855575</v>
      </c>
      <c r="Z1278" s="27">
        <f t="shared" si="444"/>
        <v>0.46688767864773401</v>
      </c>
      <c r="AA1278" s="27">
        <f t="shared" si="444"/>
        <v>0.47832794169044557</v>
      </c>
      <c r="AB1278" s="27">
        <f t="shared" si="444"/>
        <v>0.49354316638117485</v>
      </c>
      <c r="AC1278" s="27">
        <f t="shared" si="444"/>
        <v>0.50720133355744135</v>
      </c>
      <c r="AD1278" s="27">
        <f t="shared" si="444"/>
        <v>0.52493402135851019</v>
      </c>
      <c r="AE1278" s="27">
        <f t="shared" si="444"/>
        <v>0.54356227633418619</v>
      </c>
      <c r="AF1278" s="27">
        <f t="shared" si="444"/>
        <v>0.56544924311344658</v>
      </c>
      <c r="AG1278" s="27">
        <f t="shared" si="444"/>
        <v>0.58920311318291363</v>
      </c>
      <c r="AH1278" s="27">
        <f t="shared" si="444"/>
        <v>0.6088233818930231</v>
      </c>
      <c r="AI1278" s="27">
        <f t="shared" si="444"/>
        <v>0.62872949624429197</v>
      </c>
      <c r="AJ1278" s="27">
        <f t="shared" si="444"/>
        <v>0.65059005797989167</v>
      </c>
      <c r="AK1278" s="27">
        <f t="shared" si="444"/>
        <v>0.67265323795414922</v>
      </c>
      <c r="AL1278" s="27">
        <f t="shared" si="444"/>
        <v>0.69689344896928751</v>
      </c>
      <c r="AM1278" s="27">
        <f t="shared" si="444"/>
        <v>0.72091902847459577</v>
      </c>
      <c r="AN1278" s="27">
        <f t="shared" si="444"/>
        <v>0.74740845957604862</v>
      </c>
      <c r="AO1278" s="27">
        <f t="shared" si="444"/>
        <v>0.7744824598804716</v>
      </c>
      <c r="AP1278" s="27">
        <f t="shared" si="444"/>
        <v>0.80252246420205398</v>
      </c>
      <c r="AQ1278" s="27">
        <f t="shared" si="444"/>
        <v>0.8316670548177354</v>
      </c>
      <c r="AR1278" s="27">
        <f t="shared" si="444"/>
        <v>0.86217101167391774</v>
      </c>
      <c r="AS1278" s="27">
        <f t="shared" si="444"/>
        <v>0.89527238744022375</v>
      </c>
      <c r="AT1278" s="27">
        <f t="shared" si="444"/>
        <v>0.91701769401678324</v>
      </c>
      <c r="AU1278" s="27">
        <f t="shared" si="444"/>
        <v>0.93718874876960145</v>
      </c>
      <c r="AV1278" s="27">
        <f t="shared" si="444"/>
        <v>0.95785603567634969</v>
      </c>
      <c r="AW1278" s="27">
        <f t="shared" si="444"/>
        <v>0.97826878074522516</v>
      </c>
      <c r="AY1278" s="79"/>
      <c r="AZ1278" s="79"/>
    </row>
    <row r="1279" spans="1:52" x14ac:dyDescent="0.25">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5.8466784388382181E-2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5.9487136668657889E-2</v>
      </c>
      <c r="T1279" s="27">
        <f t="shared" si="445"/>
        <v>5.9743014439685667E-2</v>
      </c>
      <c r="U1279" s="27">
        <f t="shared" si="445"/>
        <v>6.0026197232317932E-2</v>
      </c>
      <c r="V1279" s="27">
        <f t="shared" si="445"/>
        <v>6.0323333590007834E-2</v>
      </c>
      <c r="W1279" s="27">
        <f t="shared" si="445"/>
        <v>6.0637252093937416E-2</v>
      </c>
      <c r="X1279" s="27">
        <f t="shared" si="445"/>
        <v>6.0965978961068618E-2</v>
      </c>
      <c r="Y1279" s="27">
        <f t="shared" si="445"/>
        <v>6.1270518649062564E-2</v>
      </c>
      <c r="Z1279" s="27">
        <f t="shared" si="445"/>
        <v>6.1550646504743109E-2</v>
      </c>
      <c r="AA1279" s="27">
        <f t="shared" si="445"/>
        <v>6.1805150965477944E-2</v>
      </c>
      <c r="AB1279" s="27">
        <f t="shared" si="445"/>
        <v>6.2035537883044806E-2</v>
      </c>
      <c r="AC1279" s="27">
        <f t="shared" si="445"/>
        <v>6.2235996387443038E-2</v>
      </c>
      <c r="AD1279" s="27">
        <f t="shared" si="445"/>
        <v>6.2434208191000609E-2</v>
      </c>
      <c r="AE1279" s="27">
        <f t="shared" si="445"/>
        <v>6.2627965821638196E-2</v>
      </c>
      <c r="AF1279" s="27">
        <f t="shared" si="445"/>
        <v>6.2818604638054526E-2</v>
      </c>
      <c r="AG1279" s="27">
        <f t="shared" si="445"/>
        <v>6.3004393420797375E-2</v>
      </c>
      <c r="AH1279" s="27">
        <f t="shared" si="445"/>
        <v>6.3179994696453259E-2</v>
      </c>
      <c r="AI1279" s="27">
        <f t="shared" si="445"/>
        <v>6.3351616115211687E-2</v>
      </c>
      <c r="AJ1279" s="27">
        <f t="shared" si="445"/>
        <v>6.3520152973213104E-2</v>
      </c>
      <c r="AK1279" s="27">
        <f t="shared" si="445"/>
        <v>6.3683816827928313E-2</v>
      </c>
      <c r="AL1279" s="27">
        <f t="shared" si="445"/>
        <v>6.3843756506613461E-2</v>
      </c>
      <c r="AM1279" s="27">
        <f t="shared" si="445"/>
        <v>6.3997752805793354E-2</v>
      </c>
      <c r="AN1279" s="27">
        <f t="shared" si="445"/>
        <v>6.4149094607679896E-2</v>
      </c>
      <c r="AO1279" s="27">
        <f t="shared" si="445"/>
        <v>6.4295347872563538E-2</v>
      </c>
      <c r="AP1279" s="27">
        <f t="shared" si="445"/>
        <v>6.4436496076787406E-2</v>
      </c>
      <c r="AQ1279" s="27">
        <f t="shared" si="445"/>
        <v>6.4572348091971418E-2</v>
      </c>
      <c r="AR1279" s="27">
        <f t="shared" si="445"/>
        <v>6.4702808609689966E-2</v>
      </c>
      <c r="AS1279" s="27">
        <f t="shared" si="445"/>
        <v>6.4829448704797399E-2</v>
      </c>
      <c r="AT1279" s="27">
        <f t="shared" si="445"/>
        <v>6.4941869766295554E-2</v>
      </c>
      <c r="AU1279" s="27">
        <f t="shared" si="445"/>
        <v>6.5047073413245379E-2</v>
      </c>
      <c r="AV1279" s="27">
        <f t="shared" si="445"/>
        <v>6.5146352785998146E-2</v>
      </c>
      <c r="AW1279" s="27">
        <f t="shared" si="445"/>
        <v>6.5238963783934262E-2</v>
      </c>
      <c r="AY1279" s="79"/>
      <c r="AZ1279" s="79"/>
    </row>
    <row r="1280" spans="1:52" x14ac:dyDescent="0.25">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4.749693023694599E-2</v>
      </c>
      <c r="L1280" s="27">
        <f t="shared" si="446"/>
        <v>4.7522611675988952E-2</v>
      </c>
      <c r="M1280" s="27">
        <f t="shared" si="446"/>
        <v>4.7584015033260256E-2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4.8414443091717149E-2</v>
      </c>
      <c r="T1280" s="27">
        <f t="shared" si="446"/>
        <v>4.8622692815566873E-2</v>
      </c>
      <c r="U1280" s="27">
        <f t="shared" si="446"/>
        <v>4.8853165115398924E-2</v>
      </c>
      <c r="V1280" s="27">
        <f t="shared" si="446"/>
        <v>4.9094993720463338E-2</v>
      </c>
      <c r="W1280" s="27">
        <f t="shared" si="446"/>
        <v>4.9350480711349939E-2</v>
      </c>
      <c r="X1280" s="27">
        <f t="shared" si="446"/>
        <v>4.9618019696964402E-2</v>
      </c>
      <c r="Y1280" s="27">
        <f t="shared" si="446"/>
        <v>4.9865873606552896E-2</v>
      </c>
      <c r="Z1280" s="27">
        <f t="shared" si="446"/>
        <v>5.009385960296743E-2</v>
      </c>
      <c r="AA1280" s="27">
        <f t="shared" si="446"/>
        <v>5.0300991638914397E-2</v>
      </c>
      <c r="AB1280" s="27">
        <f t="shared" si="446"/>
        <v>5.0488495273048703E-2</v>
      </c>
      <c r="AC1280" s="27">
        <f t="shared" si="446"/>
        <v>5.065164124706819E-2</v>
      </c>
      <c r="AD1280" s="27">
        <f t="shared" si="446"/>
        <v>5.0812958712000068E-2</v>
      </c>
      <c r="AE1280" s="27">
        <f t="shared" si="446"/>
        <v>5.0970651085636066E-2</v>
      </c>
      <c r="AF1280" s="27">
        <f t="shared" si="446"/>
        <v>5.1125805168440057E-2</v>
      </c>
      <c r="AG1280" s="27">
        <f t="shared" si="446"/>
        <v>5.1277011983104616E-2</v>
      </c>
      <c r="AH1280" s="27">
        <f t="shared" si="446"/>
        <v>5.1419927551800221E-2</v>
      </c>
      <c r="AI1280" s="27">
        <f t="shared" si="446"/>
        <v>5.1559604057967945E-2</v>
      </c>
      <c r="AJ1280" s="27">
        <f t="shared" si="446"/>
        <v>5.1696770150967429E-2</v>
      </c>
      <c r="AK1280" s="27">
        <f t="shared" si="446"/>
        <v>5.1829970281685019E-2</v>
      </c>
      <c r="AL1280" s="27">
        <f t="shared" si="446"/>
        <v>5.1960139439345784E-2</v>
      </c>
      <c r="AM1280" s="27">
        <f t="shared" si="446"/>
        <v>5.2085471493979824E-2</v>
      </c>
      <c r="AN1280" s="27">
        <f t="shared" si="446"/>
        <v>5.2208643148646039E-2</v>
      </c>
      <c r="AO1280" s="27">
        <f t="shared" si="446"/>
        <v>5.2327673425882723E-2</v>
      </c>
      <c r="AP1280" s="27">
        <f t="shared" si="446"/>
        <v>5.2442548877679275E-2</v>
      </c>
      <c r="AQ1280" s="27">
        <f t="shared" si="446"/>
        <v>5.2553113951514609E-2</v>
      </c>
      <c r="AR1280" s="27">
        <f t="shared" si="446"/>
        <v>5.2659291079285624E-2</v>
      </c>
      <c r="AS1280" s="27">
        <f t="shared" si="446"/>
        <v>5.276235890236574E-2</v>
      </c>
      <c r="AT1280" s="27">
        <f t="shared" si="446"/>
        <v>5.2853854364897902E-2</v>
      </c>
      <c r="AU1280" s="27">
        <f t="shared" si="446"/>
        <v>5.2939475833059385E-2</v>
      </c>
      <c r="AV1280" s="27">
        <f t="shared" si="446"/>
        <v>5.3020275747318032E-2</v>
      </c>
      <c r="AW1280" s="27">
        <f t="shared" si="446"/>
        <v>5.3095648510915985E-2</v>
      </c>
      <c r="AY1280" s="79"/>
      <c r="AZ1280" s="79"/>
    </row>
    <row r="1281" spans="1:52" x14ac:dyDescent="0.25">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7.4998072258013228E-3</v>
      </c>
      <c r="T1281" s="27">
        <f t="shared" si="447"/>
        <v>7.5532280635644995E-3</v>
      </c>
      <c r="U1281" s="27">
        <f t="shared" si="447"/>
        <v>7.6110757519539099E-3</v>
      </c>
      <c r="V1281" s="27">
        <f t="shared" si="447"/>
        <v>7.6708322973760741E-3</v>
      </c>
      <c r="W1281" s="27">
        <f t="shared" si="447"/>
        <v>7.7330688655908855E-3</v>
      </c>
      <c r="X1281" s="27">
        <f t="shared" si="447"/>
        <v>7.7974375833055254E-3</v>
      </c>
      <c r="Y1281" s="27">
        <f t="shared" si="447"/>
        <v>7.8565987292690924E-3</v>
      </c>
      <c r="Z1281" s="27">
        <f t="shared" si="447"/>
        <v>7.9105801662085577E-3</v>
      </c>
      <c r="AA1281" s="27">
        <f t="shared" si="447"/>
        <v>7.9592192250792417E-3</v>
      </c>
      <c r="AB1281" s="27">
        <f t="shared" si="447"/>
        <v>8.0028602477445615E-3</v>
      </c>
      <c r="AC1281" s="27">
        <f t="shared" si="447"/>
        <v>8.0404712467886264E-3</v>
      </c>
      <c r="AD1281" s="27">
        <f t="shared" si="447"/>
        <v>8.0772824053071957E-3</v>
      </c>
      <c r="AE1281" s="27">
        <f t="shared" si="447"/>
        <v>8.1129059201156505E-3</v>
      </c>
      <c r="AF1281" s="27">
        <f t="shared" si="447"/>
        <v>8.1476144925942233E-3</v>
      </c>
      <c r="AG1281" s="27">
        <f t="shared" si="447"/>
        <v>8.1811075843423522E-3</v>
      </c>
      <c r="AH1281" s="27">
        <f t="shared" si="447"/>
        <v>8.2124171857509403E-3</v>
      </c>
      <c r="AI1281" s="27">
        <f t="shared" si="447"/>
        <v>8.2427169782868757E-3</v>
      </c>
      <c r="AJ1281" s="27">
        <f t="shared" si="447"/>
        <v>8.2721896532553397E-3</v>
      </c>
      <c r="AK1281" s="27">
        <f t="shared" si="447"/>
        <v>8.300520909512615E-3</v>
      </c>
      <c r="AL1281" s="27">
        <f t="shared" si="447"/>
        <v>8.3279381602152681E-3</v>
      </c>
      <c r="AM1281" s="27">
        <f t="shared" si="447"/>
        <v>8.3540478386607362E-3</v>
      </c>
      <c r="AN1281" s="27">
        <f t="shared" si="447"/>
        <v>8.3794680727788239E-3</v>
      </c>
      <c r="AO1281" s="27">
        <f t="shared" si="447"/>
        <v>8.4037647094295665E-3</v>
      </c>
      <c r="AP1281" s="27">
        <f t="shared" si="447"/>
        <v>8.4269475935936072E-3</v>
      </c>
      <c r="AQ1281" s="27">
        <f t="shared" si="447"/>
        <v>8.4489940589773712E-3</v>
      </c>
      <c r="AR1281" s="27">
        <f t="shared" si="447"/>
        <v>8.4698984843180978E-3</v>
      </c>
      <c r="AS1281" s="27">
        <f t="shared" si="447"/>
        <v>8.4899576548560663E-3</v>
      </c>
      <c r="AT1281" s="27">
        <f t="shared" si="447"/>
        <v>8.507293913120384E-3</v>
      </c>
      <c r="AU1281" s="27">
        <f t="shared" si="447"/>
        <v>8.5231936937218318E-3</v>
      </c>
      <c r="AV1281" s="27">
        <f t="shared" si="447"/>
        <v>8.5379021204019905E-3</v>
      </c>
      <c r="AW1281" s="27">
        <f t="shared" si="447"/>
        <v>8.5512944615970029E-3</v>
      </c>
      <c r="AY1281" s="79"/>
      <c r="AZ1281" s="79"/>
    </row>
    <row r="1282" spans="1:52" x14ac:dyDescent="0.25">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9.0493119451033485E-2</v>
      </c>
      <c r="T1282" s="27">
        <f t="shared" si="448"/>
        <v>9.1137698452510532E-2</v>
      </c>
      <c r="U1282" s="27">
        <f t="shared" si="448"/>
        <v>9.1835692096584459E-2</v>
      </c>
      <c r="V1282" s="27">
        <f t="shared" si="448"/>
        <v>9.2556718122995582E-2</v>
      </c>
      <c r="W1282" s="27">
        <f t="shared" si="448"/>
        <v>9.3307668251728204E-2</v>
      </c>
      <c r="X1282" s="27">
        <f t="shared" si="448"/>
        <v>9.4084345022968627E-2</v>
      </c>
      <c r="Y1282" s="27">
        <f t="shared" si="448"/>
        <v>9.4798186924147487E-2</v>
      </c>
      <c r="Z1282" s="27">
        <f t="shared" si="448"/>
        <v>9.5449530148583428E-2</v>
      </c>
      <c r="AA1282" s="27">
        <f t="shared" si="448"/>
        <v>9.6036411921921333E-2</v>
      </c>
      <c r="AB1282" s="27">
        <f t="shared" si="448"/>
        <v>9.6562987093537972E-2</v>
      </c>
      <c r="AC1282" s="27">
        <f t="shared" si="448"/>
        <v>9.7016803641976443E-2</v>
      </c>
      <c r="AD1282" s="27">
        <f t="shared" si="448"/>
        <v>9.7460969267126357E-2</v>
      </c>
      <c r="AE1282" s="27">
        <f t="shared" si="448"/>
        <v>9.7890804712727805E-2</v>
      </c>
      <c r="AF1282" s="27">
        <f t="shared" si="448"/>
        <v>9.8309600409832221E-2</v>
      </c>
      <c r="AG1282" s="27">
        <f t="shared" si="448"/>
        <v>9.8713730044247494E-2</v>
      </c>
      <c r="AH1282" s="27">
        <f t="shared" si="448"/>
        <v>9.9091513554533509E-2</v>
      </c>
      <c r="AI1282" s="27">
        <f t="shared" si="448"/>
        <v>9.9457112650982657E-2</v>
      </c>
      <c r="AJ1282" s="27">
        <f t="shared" si="448"/>
        <v>9.9812731697734594E-2</v>
      </c>
      <c r="AK1282" s="27">
        <f t="shared" si="448"/>
        <v>0.10015457831852072</v>
      </c>
      <c r="AL1282" s="27">
        <f t="shared" si="448"/>
        <v>0.10048539649399577</v>
      </c>
      <c r="AM1282" s="27">
        <f t="shared" si="448"/>
        <v>0.10080043742495001</v>
      </c>
      <c r="AN1282" s="27">
        <f t="shared" si="448"/>
        <v>0.10110715947969924</v>
      </c>
      <c r="AO1282" s="27">
        <f t="shared" si="448"/>
        <v>0.10140032414066948</v>
      </c>
      <c r="AP1282" s="27">
        <f t="shared" si="448"/>
        <v>0.10168005019798185</v>
      </c>
      <c r="AQ1282" s="27">
        <f t="shared" si="448"/>
        <v>0.10194606415879172</v>
      </c>
      <c r="AR1282" s="27">
        <f t="shared" si="448"/>
        <v>0.10219829819660883</v>
      </c>
      <c r="AS1282" s="27">
        <f t="shared" si="448"/>
        <v>0.10244033333977036</v>
      </c>
      <c r="AT1282" s="27">
        <f t="shared" si="448"/>
        <v>0.10264951366170581</v>
      </c>
      <c r="AU1282" s="27">
        <f t="shared" si="448"/>
        <v>0.10284136135883891</v>
      </c>
      <c r="AV1282" s="27">
        <f t="shared" si="448"/>
        <v>0.10301883410879509</v>
      </c>
      <c r="AW1282" s="27">
        <f t="shared" si="448"/>
        <v>0.10318042689311628</v>
      </c>
      <c r="AY1282" s="79"/>
      <c r="AZ1282" s="79"/>
    </row>
    <row r="1283" spans="1:52" x14ac:dyDescent="0.25">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5">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5">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0.12100901910044999</v>
      </c>
      <c r="P1285" s="27">
        <f t="shared" si="451"/>
        <v>0.11845842648899828</v>
      </c>
      <c r="Q1285" s="27">
        <f t="shared" si="451"/>
        <v>0.11660641339960404</v>
      </c>
      <c r="R1285" s="27">
        <f t="shared" si="451"/>
        <v>0.11491827863139022</v>
      </c>
      <c r="S1285" s="27">
        <f t="shared" si="451"/>
        <v>0.10246225411389839</v>
      </c>
      <c r="T1285" s="27">
        <f t="shared" si="451"/>
        <v>0.10398219659413972</v>
      </c>
      <c r="U1285" s="27">
        <f t="shared" si="451"/>
        <v>0.10453917902952227</v>
      </c>
      <c r="V1285" s="27">
        <f t="shared" si="451"/>
        <v>0.10478423511353824</v>
      </c>
      <c r="W1285" s="27">
        <f t="shared" si="451"/>
        <v>0.10522314830194876</v>
      </c>
      <c r="X1285" s="27">
        <f t="shared" si="451"/>
        <v>0.10544497660282141</v>
      </c>
      <c r="Y1285" s="27">
        <f t="shared" si="451"/>
        <v>0.10527306926924856</v>
      </c>
      <c r="Z1285" s="27">
        <f t="shared" si="451"/>
        <v>0.10509986217593233</v>
      </c>
      <c r="AA1285" s="27">
        <f t="shared" si="451"/>
        <v>0.10499897358466485</v>
      </c>
      <c r="AB1285" s="27">
        <f t="shared" si="451"/>
        <v>0.10573379241848511</v>
      </c>
      <c r="AC1285" s="27">
        <f t="shared" si="451"/>
        <v>0.10607911779473303</v>
      </c>
      <c r="AD1285" s="27">
        <f t="shared" si="451"/>
        <v>0.10695883384496749</v>
      </c>
      <c r="AE1285" s="27">
        <f t="shared" si="451"/>
        <v>0.10794064641753048</v>
      </c>
      <c r="AF1285" s="27">
        <f t="shared" si="451"/>
        <v>0.10949489472448327</v>
      </c>
      <c r="AG1285" s="27">
        <f t="shared" si="451"/>
        <v>0.11130134010210363</v>
      </c>
      <c r="AH1285" s="27">
        <f t="shared" si="451"/>
        <v>0.11217758279110658</v>
      </c>
      <c r="AI1285" s="27">
        <f t="shared" si="451"/>
        <v>0.11302008795308296</v>
      </c>
      <c r="AJ1285" s="27">
        <f t="shared" si="451"/>
        <v>0.11413630795198265</v>
      </c>
      <c r="AK1285" s="27">
        <f t="shared" si="451"/>
        <v>0.11518905443571475</v>
      </c>
      <c r="AL1285" s="27">
        <f t="shared" si="451"/>
        <v>0.11652683473000762</v>
      </c>
      <c r="AM1285" s="27">
        <f t="shared" si="451"/>
        <v>0.1177164310462694</v>
      </c>
      <c r="AN1285" s="27">
        <f t="shared" si="451"/>
        <v>0.11936934098404542</v>
      </c>
      <c r="AO1285" s="27">
        <f t="shared" si="451"/>
        <v>0.12100010902582652</v>
      </c>
      <c r="AP1285" s="27">
        <f t="shared" si="451"/>
        <v>0.12266794572678559</v>
      </c>
      <c r="AQ1285" s="27">
        <f t="shared" si="451"/>
        <v>0.1243886772348972</v>
      </c>
      <c r="AR1285" s="27">
        <f t="shared" si="451"/>
        <v>0.12619434997311832</v>
      </c>
      <c r="AS1285" s="27">
        <f t="shared" si="451"/>
        <v>0.12826119231503388</v>
      </c>
      <c r="AT1285" s="27">
        <f t="shared" si="451"/>
        <v>0.12851878850422907</v>
      </c>
      <c r="AU1285" s="27">
        <f t="shared" si="451"/>
        <v>0.12848620579408074</v>
      </c>
      <c r="AV1285" s="27">
        <f t="shared" si="451"/>
        <v>0.12847131417780056</v>
      </c>
      <c r="AW1285" s="27">
        <f t="shared" si="451"/>
        <v>0.12836800011337407</v>
      </c>
      <c r="AY1285" s="79"/>
      <c r="AZ1285" s="79"/>
    </row>
    <row r="1286" spans="1:52" x14ac:dyDescent="0.25">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3.0700450247237825E-2</v>
      </c>
      <c r="P1286" s="27">
        <f t="shared" si="452"/>
        <v>3.0053355161673623E-2</v>
      </c>
      <c r="Q1286" s="27">
        <f t="shared" si="452"/>
        <v>2.9583492368545915E-2</v>
      </c>
      <c r="R1286" s="27">
        <f t="shared" si="452"/>
        <v>2.9155206131309681E-2</v>
      </c>
      <c r="S1286" s="27">
        <f t="shared" si="452"/>
        <v>2.5995065144957277E-2</v>
      </c>
      <c r="T1286" s="27">
        <f t="shared" si="452"/>
        <v>2.6380680356453017E-2</v>
      </c>
      <c r="U1286" s="27">
        <f t="shared" si="452"/>
        <v>2.652198892727824E-2</v>
      </c>
      <c r="V1286" s="27">
        <f t="shared" si="452"/>
        <v>2.6584160591597496E-2</v>
      </c>
      <c r="W1286" s="27">
        <f t="shared" si="452"/>
        <v>2.6695514543590679E-2</v>
      </c>
      <c r="X1286" s="27">
        <f t="shared" si="452"/>
        <v>2.6751793230625709E-2</v>
      </c>
      <c r="Y1286" s="27">
        <f t="shared" si="452"/>
        <v>2.6708179683629613E-2</v>
      </c>
      <c r="Z1286" s="27">
        <f t="shared" si="452"/>
        <v>2.6664236382623187E-2</v>
      </c>
      <c r="AA1286" s="27">
        <f t="shared" si="452"/>
        <v>2.6638640561751768E-2</v>
      </c>
      <c r="AB1286" s="27">
        <f t="shared" si="452"/>
        <v>2.6825066905970845E-2</v>
      </c>
      <c r="AC1286" s="27">
        <f t="shared" si="452"/>
        <v>2.6912677272631261E-2</v>
      </c>
      <c r="AD1286" s="27">
        <f t="shared" si="452"/>
        <v>2.7135864593978775E-2</v>
      </c>
      <c r="AE1286" s="27">
        <f t="shared" si="452"/>
        <v>2.7384954192920665E-2</v>
      </c>
      <c r="AF1286" s="27">
        <f t="shared" si="452"/>
        <v>2.7779272923657991E-2</v>
      </c>
      <c r="AG1286" s="27">
        <f t="shared" si="452"/>
        <v>2.8237575014297609E-2</v>
      </c>
      <c r="AH1286" s="27">
        <f t="shared" si="452"/>
        <v>2.8459881130636851E-2</v>
      </c>
      <c r="AI1286" s="27">
        <f t="shared" si="452"/>
        <v>2.8673627907534742E-2</v>
      </c>
      <c r="AJ1286" s="27">
        <f t="shared" si="452"/>
        <v>2.8956817183804672E-2</v>
      </c>
      <c r="AK1286" s="27">
        <f t="shared" si="452"/>
        <v>2.9223902986888022E-2</v>
      </c>
      <c r="AL1286" s="27">
        <f t="shared" si="452"/>
        <v>2.956330295617941E-2</v>
      </c>
      <c r="AM1286" s="27">
        <f t="shared" si="452"/>
        <v>2.9865108084368867E-2</v>
      </c>
      <c r="AN1286" s="27">
        <f t="shared" si="452"/>
        <v>3.0284457647608735E-2</v>
      </c>
      <c r="AO1286" s="27">
        <f t="shared" si="452"/>
        <v>3.0698189727280625E-2</v>
      </c>
      <c r="AP1286" s="27">
        <f t="shared" si="452"/>
        <v>3.11213262673414E-2</v>
      </c>
      <c r="AQ1286" s="27">
        <f t="shared" si="452"/>
        <v>3.1557882421968046E-2</v>
      </c>
      <c r="AR1286" s="27">
        <f t="shared" si="452"/>
        <v>3.2015988491041578E-2</v>
      </c>
      <c r="AS1286" s="27">
        <f t="shared" si="452"/>
        <v>3.254035428591006E-2</v>
      </c>
      <c r="AT1286" s="27">
        <f t="shared" si="452"/>
        <v>3.2605707422800632E-2</v>
      </c>
      <c r="AU1286" s="27">
        <f t="shared" si="452"/>
        <v>3.2597441064811244E-2</v>
      </c>
      <c r="AV1286" s="27">
        <f t="shared" si="452"/>
        <v>3.2593663004893809E-2</v>
      </c>
      <c r="AW1286" s="27">
        <f t="shared" si="452"/>
        <v>3.2567451832219714E-2</v>
      </c>
      <c r="AY1286" s="79"/>
      <c r="AZ1286" s="79"/>
    </row>
    <row r="1287" spans="1:52" x14ac:dyDescent="0.25">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0.16019971617730655</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0.17531753251219057</v>
      </c>
      <c r="S1287" s="27">
        <f t="shared" si="453"/>
        <v>0.16825333375264134</v>
      </c>
      <c r="T1287" s="27">
        <f t="shared" si="453"/>
        <v>0.17302828294591105</v>
      </c>
      <c r="U1287" s="27">
        <f t="shared" si="453"/>
        <v>0.17706279668292071</v>
      </c>
      <c r="V1287" s="27">
        <f t="shared" si="453"/>
        <v>0.18086358169153297</v>
      </c>
      <c r="W1287" s="27">
        <f t="shared" si="453"/>
        <v>0.18489109723713351</v>
      </c>
      <c r="X1287" s="27">
        <f t="shared" si="453"/>
        <v>0.18876653358422518</v>
      </c>
      <c r="Y1287" s="27">
        <f t="shared" si="453"/>
        <v>0.19221701140777733</v>
      </c>
      <c r="Z1287" s="27">
        <f t="shared" si="453"/>
        <v>0.19560720594272279</v>
      </c>
      <c r="AA1287" s="27">
        <f t="shared" si="453"/>
        <v>0.1990097168831185</v>
      </c>
      <c r="AB1287" s="27">
        <f t="shared" si="453"/>
        <v>0.20321999511902894</v>
      </c>
      <c r="AC1287" s="27">
        <f t="shared" si="453"/>
        <v>0.20699049302530592</v>
      </c>
      <c r="AD1287" s="27">
        <f t="shared" si="453"/>
        <v>0.2113552160123123</v>
      </c>
      <c r="AE1287" s="27">
        <f t="shared" si="453"/>
        <v>0.21587260038156506</v>
      </c>
      <c r="AF1287" s="27">
        <f t="shared" si="453"/>
        <v>0.22107952288176502</v>
      </c>
      <c r="AG1287" s="27">
        <f t="shared" si="453"/>
        <v>0.22664776481187326</v>
      </c>
      <c r="AH1287" s="27">
        <f t="shared" si="453"/>
        <v>0.23121292564664225</v>
      </c>
      <c r="AI1287" s="27">
        <f t="shared" si="453"/>
        <v>0.23579019102892834</v>
      </c>
      <c r="AJ1287" s="27">
        <f t="shared" si="453"/>
        <v>0.24075237126344184</v>
      </c>
      <c r="AK1287" s="27">
        <f t="shared" si="453"/>
        <v>0.24570245634840604</v>
      </c>
      <c r="AL1287" s="27">
        <f t="shared" si="453"/>
        <v>0.25107769029010202</v>
      </c>
      <c r="AM1287" s="27">
        <f t="shared" si="453"/>
        <v>0.25634323263098618</v>
      </c>
      <c r="AN1287" s="27">
        <f t="shared" si="453"/>
        <v>0.26229410095269262</v>
      </c>
      <c r="AO1287" s="27">
        <f t="shared" si="453"/>
        <v>0.2683187022285074</v>
      </c>
      <c r="AP1287" s="27">
        <f t="shared" si="453"/>
        <v>0.27449880857406406</v>
      </c>
      <c r="AQ1287" s="27">
        <f t="shared" si="453"/>
        <v>0.28086219308625354</v>
      </c>
      <c r="AR1287" s="27">
        <f t="shared" si="453"/>
        <v>0.28746139159021494</v>
      </c>
      <c r="AS1287" s="27">
        <f t="shared" si="453"/>
        <v>0.29456224347667398</v>
      </c>
      <c r="AT1287" s="27">
        <f t="shared" si="453"/>
        <v>0.29915834644662398</v>
      </c>
      <c r="AU1287" s="27">
        <f t="shared" si="453"/>
        <v>0.30337210846687507</v>
      </c>
      <c r="AV1287" s="27">
        <f t="shared" si="453"/>
        <v>0.30764910858335387</v>
      </c>
      <c r="AW1287" s="27">
        <f t="shared" si="453"/>
        <v>0.31182842143593498</v>
      </c>
      <c r="AY1287" s="79"/>
      <c r="AZ1287" s="79"/>
    </row>
    <row r="1288" spans="1:52" x14ac:dyDescent="0.25">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0.81503229757580642</v>
      </c>
      <c r="P1288" s="27">
        <f t="shared" si="454"/>
        <v>0.80443274266431908</v>
      </c>
      <c r="Q1288" s="27">
        <f t="shared" si="454"/>
        <v>0.79997057217510759</v>
      </c>
      <c r="R1288" s="27">
        <f t="shared" si="454"/>
        <v>0.79652072541357855</v>
      </c>
      <c r="S1288" s="27">
        <f t="shared" si="454"/>
        <v>0.68216960817969541</v>
      </c>
      <c r="T1288" s="27">
        <f t="shared" si="454"/>
        <v>0.70968595229173803</v>
      </c>
      <c r="U1288" s="27">
        <f t="shared" si="454"/>
        <v>0.72724490379815299</v>
      </c>
      <c r="V1288" s="27">
        <f t="shared" si="454"/>
        <v>0.74158434073415547</v>
      </c>
      <c r="W1288" s="27">
        <f t="shared" si="454"/>
        <v>0.75806192710793396</v>
      </c>
      <c r="X1288" s="27">
        <f t="shared" si="454"/>
        <v>0.77225740624655259</v>
      </c>
      <c r="Y1288" s="27">
        <f t="shared" si="454"/>
        <v>0.78250382942037</v>
      </c>
      <c r="Z1288" s="27">
        <f t="shared" si="454"/>
        <v>0.79308205825747924</v>
      </c>
      <c r="AA1288" s="27">
        <f t="shared" si="454"/>
        <v>0.80485338465380685</v>
      </c>
      <c r="AB1288" s="27">
        <f t="shared" si="454"/>
        <v>0.82670871938436774</v>
      </c>
      <c r="AC1288" s="27">
        <f t="shared" si="454"/>
        <v>0.84466917884682269</v>
      </c>
      <c r="AD1288" s="27">
        <f t="shared" si="454"/>
        <v>0.86930442799845664</v>
      </c>
      <c r="AE1288" s="27">
        <f t="shared" si="454"/>
        <v>0.89567255063834628</v>
      </c>
      <c r="AF1288" s="27">
        <f t="shared" si="454"/>
        <v>0.92956920436931123</v>
      </c>
      <c r="AG1288" s="27">
        <f t="shared" si="454"/>
        <v>0.96732795393949833</v>
      </c>
      <c r="AH1288" s="27">
        <f t="shared" si="454"/>
        <v>0.99431368977834889</v>
      </c>
      <c r="AI1288" s="27">
        <f t="shared" si="454"/>
        <v>1.0214212814142465</v>
      </c>
      <c r="AJ1288" s="27">
        <f t="shared" si="454"/>
        <v>1.0525931860076549</v>
      </c>
      <c r="AK1288" s="27">
        <f t="shared" si="454"/>
        <v>1.0836051530143598</v>
      </c>
      <c r="AL1288" s="27">
        <f t="shared" si="454"/>
        <v>1.1190272494816038</v>
      </c>
      <c r="AM1288" s="27">
        <f t="shared" si="454"/>
        <v>1.1532560579426376</v>
      </c>
      <c r="AN1288" s="27">
        <f t="shared" si="454"/>
        <v>1.1944749373875045</v>
      </c>
      <c r="AO1288" s="27">
        <f t="shared" si="454"/>
        <v>1.2363171682699117</v>
      </c>
      <c r="AP1288" s="27">
        <f t="shared" si="454"/>
        <v>1.2796166318750859</v>
      </c>
      <c r="AQ1288" s="27">
        <f t="shared" si="454"/>
        <v>1.3246420784644268</v>
      </c>
      <c r="AR1288" s="27">
        <f t="shared" si="454"/>
        <v>1.3719053422031866</v>
      </c>
      <c r="AS1288" s="27">
        <f t="shared" si="454"/>
        <v>1.4240068691660699</v>
      </c>
      <c r="AT1288" s="27">
        <f t="shared" si="454"/>
        <v>1.4509822830012102</v>
      </c>
      <c r="AU1288" s="27">
        <f t="shared" si="454"/>
        <v>1.4742409868070054</v>
      </c>
      <c r="AV1288" s="27">
        <f t="shared" si="454"/>
        <v>1.4982339575902788</v>
      </c>
      <c r="AW1288" s="27">
        <f t="shared" si="454"/>
        <v>1.5213819357492457</v>
      </c>
      <c r="AY1288" s="79"/>
      <c r="AZ1288" s="79"/>
    </row>
    <row r="1289" spans="1:52" x14ac:dyDescent="0.25">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5">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1.0806188340462277</v>
      </c>
      <c r="T1290" s="27">
        <f t="shared" si="456"/>
        <v>1.0949768742732389</v>
      </c>
      <c r="U1290" s="27">
        <f t="shared" si="456"/>
        <v>1.106701565427328</v>
      </c>
      <c r="V1290" s="27">
        <f t="shared" si="456"/>
        <v>1.1176443352920022</v>
      </c>
      <c r="W1290" s="27">
        <f t="shared" si="456"/>
        <v>1.1295193974455644</v>
      </c>
      <c r="X1290" s="27">
        <f t="shared" si="456"/>
        <v>1.1409161084696087</v>
      </c>
      <c r="Y1290" s="27">
        <f t="shared" si="456"/>
        <v>1.1506650248532637</v>
      </c>
      <c r="Z1290" s="27">
        <f t="shared" si="456"/>
        <v>1.1601039938678677</v>
      </c>
      <c r="AA1290" s="27">
        <f t="shared" si="456"/>
        <v>1.1694883449100779</v>
      </c>
      <c r="AB1290" s="27">
        <f t="shared" si="456"/>
        <v>1.1816726182519002</v>
      </c>
      <c r="AC1290" s="27">
        <f t="shared" si="456"/>
        <v>1.1921359078040057</v>
      </c>
      <c r="AD1290" s="27">
        <f t="shared" si="456"/>
        <v>1.2047007308669548</v>
      </c>
      <c r="AE1290" s="27">
        <f t="shared" si="456"/>
        <v>1.2177658514073031</v>
      </c>
      <c r="AF1290" s="27">
        <f t="shared" si="456"/>
        <v>1.2332214183945618</v>
      </c>
      <c r="AG1290" s="27">
        <f t="shared" si="456"/>
        <v>1.2498775839472498</v>
      </c>
      <c r="AH1290" s="27">
        <f t="shared" si="456"/>
        <v>1.2629263100381043</v>
      </c>
      <c r="AI1290" s="27">
        <f t="shared" si="456"/>
        <v>1.2759723936740877</v>
      </c>
      <c r="AJ1290" s="27">
        <f t="shared" si="456"/>
        <v>1.2903122069113793</v>
      </c>
      <c r="AK1290" s="27">
        <f t="shared" si="456"/>
        <v>1.3045505789871135</v>
      </c>
      <c r="AL1290" s="27">
        <f t="shared" si="456"/>
        <v>1.3201987978806125</v>
      </c>
      <c r="AM1290" s="27">
        <f t="shared" si="456"/>
        <v>1.3353963896968355</v>
      </c>
      <c r="AN1290" s="27">
        <f t="shared" si="456"/>
        <v>1.3528808902051863</v>
      </c>
      <c r="AO1290" s="27">
        <f t="shared" si="456"/>
        <v>1.3705338852704678</v>
      </c>
      <c r="AP1290" s="27">
        <f t="shared" si="456"/>
        <v>1.3886314169172658</v>
      </c>
      <c r="AQ1290" s="27">
        <f t="shared" si="456"/>
        <v>1.4072623881668309</v>
      </c>
      <c r="AR1290" s="27">
        <f t="shared" si="456"/>
        <v>1.4265986339310561</v>
      </c>
      <c r="AS1290" s="27">
        <f t="shared" si="456"/>
        <v>1.4475348901530067</v>
      </c>
      <c r="AT1290" s="27">
        <f t="shared" si="456"/>
        <v>1.4599319281071408</v>
      </c>
      <c r="AU1290" s="27">
        <f t="shared" si="456"/>
        <v>1.4709931346230474</v>
      </c>
      <c r="AV1290" s="27">
        <f t="shared" si="456"/>
        <v>1.4822204449368412</v>
      </c>
      <c r="AW1290" s="27">
        <f t="shared" si="456"/>
        <v>1.493073847472443</v>
      </c>
      <c r="AY1290" s="79"/>
      <c r="AZ1290" s="79"/>
    </row>
    <row r="1291" spans="1:52" x14ac:dyDescent="0.25">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0.73590881967437827</v>
      </c>
      <c r="T1291" s="27">
        <f t="shared" si="457"/>
        <v>0.74568674330794393</v>
      </c>
      <c r="U1291" s="27">
        <f t="shared" si="457"/>
        <v>0.75367133820524446</v>
      </c>
      <c r="V1291" s="27">
        <f t="shared" si="457"/>
        <v>0.76112343935447913</v>
      </c>
      <c r="W1291" s="27">
        <f t="shared" si="457"/>
        <v>0.76921043793127231</v>
      </c>
      <c r="X1291" s="27">
        <f t="shared" si="457"/>
        <v>0.77697167611594364</v>
      </c>
      <c r="Y1291" s="27">
        <f t="shared" si="457"/>
        <v>0.78361075487615439</v>
      </c>
      <c r="Z1291" s="27">
        <f t="shared" si="457"/>
        <v>0.79003875735735385</v>
      </c>
      <c r="AA1291" s="27">
        <f t="shared" si="457"/>
        <v>0.79642956462565251</v>
      </c>
      <c r="AB1291" s="27">
        <f t="shared" si="457"/>
        <v>0.80472713813730112</v>
      </c>
      <c r="AC1291" s="27">
        <f t="shared" si="457"/>
        <v>0.81185270991303005</v>
      </c>
      <c r="AD1291" s="27">
        <f t="shared" si="457"/>
        <v>0.82040944038852059</v>
      </c>
      <c r="AE1291" s="27">
        <f t="shared" si="457"/>
        <v>0.82930687686919913</v>
      </c>
      <c r="AF1291" s="27">
        <f t="shared" si="457"/>
        <v>0.83983222373586797</v>
      </c>
      <c r="AG1291" s="27">
        <f t="shared" si="457"/>
        <v>0.85117518644019508</v>
      </c>
      <c r="AH1291" s="27">
        <f t="shared" si="457"/>
        <v>0.86006145818859603</v>
      </c>
      <c r="AI1291" s="27">
        <f t="shared" si="457"/>
        <v>0.86894593040714962</v>
      </c>
      <c r="AJ1291" s="27">
        <f t="shared" si="457"/>
        <v>0.87871144133600587</v>
      </c>
      <c r="AK1291" s="27">
        <f t="shared" si="457"/>
        <v>0.88840787013977229</v>
      </c>
      <c r="AL1291" s="27">
        <f t="shared" si="457"/>
        <v>0.89906441427273209</v>
      </c>
      <c r="AM1291" s="27">
        <f t="shared" si="457"/>
        <v>0.90941407828283716</v>
      </c>
      <c r="AN1291" s="27">
        <f t="shared" si="457"/>
        <v>0.9213211427595106</v>
      </c>
      <c r="AO1291" s="27">
        <f t="shared" si="457"/>
        <v>0.93334295318230864</v>
      </c>
      <c r="AP1291" s="27">
        <f t="shared" si="457"/>
        <v>0.94566749605867773</v>
      </c>
      <c r="AQ1291" s="27">
        <f t="shared" si="457"/>
        <v>0.95835531495437198</v>
      </c>
      <c r="AR1291" s="27">
        <f t="shared" si="457"/>
        <v>0.97152343062009994</v>
      </c>
      <c r="AS1291" s="27">
        <f t="shared" si="457"/>
        <v>0.98578116435495078</v>
      </c>
      <c r="AT1291" s="27">
        <f t="shared" si="457"/>
        <v>0.99422363202333774</v>
      </c>
      <c r="AU1291" s="27">
        <f t="shared" si="457"/>
        <v>1.0017563893424157</v>
      </c>
      <c r="AV1291" s="27">
        <f t="shared" si="457"/>
        <v>1.0094022644843519</v>
      </c>
      <c r="AW1291" s="27">
        <f t="shared" si="457"/>
        <v>1.0167935058710291</v>
      </c>
      <c r="AY1291" s="79"/>
      <c r="AZ1291" s="79"/>
    </row>
    <row r="1292" spans="1:52" x14ac:dyDescent="0.25">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12.173823710037658</v>
      </c>
      <c r="T1292" s="27">
        <f t="shared" si="458"/>
        <v>12.408845522815879</v>
      </c>
      <c r="U1292" s="27">
        <f t="shared" si="458"/>
        <v>12.53120493880736</v>
      </c>
      <c r="V1292" s="27">
        <f t="shared" si="458"/>
        <v>12.615249536434147</v>
      </c>
      <c r="W1292" s="27">
        <f t="shared" si="458"/>
        <v>12.720056287568251</v>
      </c>
      <c r="X1292" s="27">
        <f t="shared" si="458"/>
        <v>12.797790532825724</v>
      </c>
      <c r="Y1292" s="27">
        <f t="shared" si="458"/>
        <v>12.825340074550441</v>
      </c>
      <c r="Z1292" s="27">
        <f t="shared" si="458"/>
        <v>12.848632138015942</v>
      </c>
      <c r="AA1292" s="27">
        <f t="shared" si="458"/>
        <v>12.876426191831772</v>
      </c>
      <c r="AB1292" s="27">
        <f t="shared" si="458"/>
        <v>12.998576976930918</v>
      </c>
      <c r="AC1292" s="27">
        <f t="shared" si="458"/>
        <v>13.07139105762268</v>
      </c>
      <c r="AD1292" s="27">
        <f t="shared" si="458"/>
        <v>13.094153238260569</v>
      </c>
      <c r="AE1292" s="27">
        <f t="shared" si="458"/>
        <v>13.122801560689988</v>
      </c>
      <c r="AF1292" s="27">
        <f t="shared" si="458"/>
        <v>13.211123947405707</v>
      </c>
      <c r="AG1292" s="27">
        <f t="shared" si="458"/>
        <v>13.320961289854758</v>
      </c>
      <c r="AH1292" s="27">
        <f t="shared" si="458"/>
        <v>13.31781552570626</v>
      </c>
      <c r="AI1292" s="27">
        <f t="shared" si="458"/>
        <v>13.304992851442076</v>
      </c>
      <c r="AJ1292" s="27">
        <f t="shared" si="458"/>
        <v>13.316699380127346</v>
      </c>
      <c r="AK1292" s="27">
        <f t="shared" si="458"/>
        <v>13.314937952049275</v>
      </c>
      <c r="AL1292" s="27">
        <f t="shared" si="458"/>
        <v>13.337806983587209</v>
      </c>
      <c r="AM1292" s="27">
        <f t="shared" si="458"/>
        <v>13.337576771948749</v>
      </c>
      <c r="AN1292" s="27">
        <f t="shared" si="458"/>
        <v>13.448208012572485</v>
      </c>
      <c r="AO1292" s="27">
        <f t="shared" si="458"/>
        <v>13.551668360632659</v>
      </c>
      <c r="AP1292" s="27">
        <f t="shared" si="458"/>
        <v>13.654209872601252</v>
      </c>
      <c r="AQ1292" s="27">
        <f t="shared" si="458"/>
        <v>13.757360143911425</v>
      </c>
      <c r="AR1292" s="27">
        <f t="shared" si="458"/>
        <v>13.864297345399669</v>
      </c>
      <c r="AS1292" s="27">
        <f t="shared" si="458"/>
        <v>13.993153441835565</v>
      </c>
      <c r="AT1292" s="27">
        <f t="shared" si="458"/>
        <v>13.929182848882391</v>
      </c>
      <c r="AU1292" s="27">
        <f t="shared" si="458"/>
        <v>13.832109139005842</v>
      </c>
      <c r="AV1292" s="27">
        <f t="shared" si="458"/>
        <v>13.733939252743578</v>
      </c>
      <c r="AW1292" s="27">
        <f t="shared" si="458"/>
        <v>13.623880580201018</v>
      </c>
      <c r="AY1292" s="79"/>
      <c r="AZ1292" s="79"/>
    </row>
    <row r="1293" spans="1:52" x14ac:dyDescent="0.25">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7.6549101832722553</v>
      </c>
      <c r="T1293" s="27">
        <f t="shared" si="459"/>
        <v>7.8026920890052667</v>
      </c>
      <c r="U1293" s="27">
        <f t="shared" si="459"/>
        <v>7.8796317886265239</v>
      </c>
      <c r="V1293" s="27">
        <f t="shared" si="459"/>
        <v>7.9324790995081385</v>
      </c>
      <c r="W1293" s="27">
        <f t="shared" si="459"/>
        <v>7.9983816692874772</v>
      </c>
      <c r="X1293" s="27">
        <f t="shared" si="459"/>
        <v>8.0472610255015624</v>
      </c>
      <c r="Y1293" s="27">
        <f t="shared" si="459"/>
        <v>8.0645841995934582</v>
      </c>
      <c r="Z1293" s="27">
        <f t="shared" si="459"/>
        <v>8.0792302679166319</v>
      </c>
      <c r="AA1293" s="27">
        <f t="shared" si="459"/>
        <v>8.0967071914089424</v>
      </c>
      <c r="AB1293" s="27">
        <f t="shared" si="459"/>
        <v>8.1735157037565607</v>
      </c>
      <c r="AC1293" s="27">
        <f t="shared" si="459"/>
        <v>8.2193012565170616</v>
      </c>
      <c r="AD1293" s="27">
        <f t="shared" si="459"/>
        <v>8.2336141340901765</v>
      </c>
      <c r="AE1293" s="27">
        <f t="shared" si="459"/>
        <v>8.2516282223768176</v>
      </c>
      <c r="AF1293" s="27">
        <f t="shared" si="459"/>
        <v>8.3071654104932886</v>
      </c>
      <c r="AG1293" s="27">
        <f t="shared" si="459"/>
        <v>8.3762312201553328</v>
      </c>
      <c r="AH1293" s="27">
        <f t="shared" si="459"/>
        <v>8.3742531611175117</v>
      </c>
      <c r="AI1293" s="27">
        <f t="shared" si="459"/>
        <v>8.3661902531816263</v>
      </c>
      <c r="AJ1293" s="27">
        <f t="shared" si="459"/>
        <v>8.3735513278758322</v>
      </c>
      <c r="AK1293" s="27">
        <f t="shared" si="459"/>
        <v>8.3724437404774044</v>
      </c>
      <c r="AL1293" s="27">
        <f t="shared" si="459"/>
        <v>8.386823805982786</v>
      </c>
      <c r="AM1293" s="27">
        <f t="shared" si="459"/>
        <v>8.3866790487185483</v>
      </c>
      <c r="AN1293" s="27">
        <f t="shared" si="459"/>
        <v>8.4562440621941786</v>
      </c>
      <c r="AO1293" s="27">
        <f t="shared" si="459"/>
        <v>8.5213000126329614</v>
      </c>
      <c r="AP1293" s="27">
        <f t="shared" si="459"/>
        <v>8.5857781981950971</v>
      </c>
      <c r="AQ1293" s="27">
        <f t="shared" si="459"/>
        <v>8.6506391721229878</v>
      </c>
      <c r="AR1293" s="27">
        <f t="shared" si="459"/>
        <v>8.7178813708060563</v>
      </c>
      <c r="AS1293" s="27">
        <f t="shared" si="459"/>
        <v>8.7989061883389912</v>
      </c>
      <c r="AT1293" s="27">
        <f t="shared" si="459"/>
        <v>8.7586814278125598</v>
      </c>
      <c r="AU1293" s="27">
        <f t="shared" si="459"/>
        <v>8.6976414006229668</v>
      </c>
      <c r="AV1293" s="27">
        <f t="shared" si="459"/>
        <v>8.6359120968365133</v>
      </c>
      <c r="AW1293" s="27">
        <f t="shared" si="459"/>
        <v>8.5667071146328624</v>
      </c>
      <c r="AY1293" s="79"/>
      <c r="AZ1293" s="79"/>
    </row>
    <row r="1294" spans="1:52" x14ac:dyDescent="0.25">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5">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5.8008217784478351</v>
      </c>
      <c r="L1295" s="27">
        <f t="shared" si="461"/>
        <v>5.8039582643251126</v>
      </c>
      <c r="M1295" s="27">
        <f t="shared" si="461"/>
        <v>5.8114574843873843</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5.9128780423665965</v>
      </c>
      <c r="T1295" s="27">
        <f t="shared" si="461"/>
        <v>5.9383116762338153</v>
      </c>
      <c r="U1295" s="27">
        <f t="shared" si="461"/>
        <v>5.9664593634532892</v>
      </c>
      <c r="V1295" s="27">
        <f t="shared" si="461"/>
        <v>5.9959940014164417</v>
      </c>
      <c r="W1295" s="27">
        <f t="shared" si="461"/>
        <v>6.0271967442769121</v>
      </c>
      <c r="X1295" s="27">
        <f t="shared" si="461"/>
        <v>6.0598714027568201</v>
      </c>
      <c r="Y1295" s="27">
        <f t="shared" si="461"/>
        <v>6.0901419139128459</v>
      </c>
      <c r="Z1295" s="27">
        <f t="shared" si="461"/>
        <v>6.1179859477606087</v>
      </c>
      <c r="AA1295" s="27">
        <f t="shared" si="461"/>
        <v>6.1432830778938916</v>
      </c>
      <c r="AB1295" s="27">
        <f t="shared" si="461"/>
        <v>6.1661829823508389</v>
      </c>
      <c r="AC1295" s="27">
        <f t="shared" si="461"/>
        <v>6.1861080746554826</v>
      </c>
      <c r="AD1295" s="27">
        <f t="shared" si="461"/>
        <v>6.2058098503103007</v>
      </c>
      <c r="AE1295" s="27">
        <f t="shared" si="461"/>
        <v>6.22506889190982</v>
      </c>
      <c r="AF1295" s="27">
        <f t="shared" si="461"/>
        <v>6.2440179308909611</v>
      </c>
      <c r="AG1295" s="27">
        <f t="shared" si="461"/>
        <v>6.2624848882117874</v>
      </c>
      <c r="AH1295" s="27">
        <f t="shared" si="461"/>
        <v>6.2799392318763783</v>
      </c>
      <c r="AI1295" s="27">
        <f t="shared" si="461"/>
        <v>6.2969979873553781</v>
      </c>
      <c r="AJ1295" s="27">
        <f t="shared" si="461"/>
        <v>6.3137501449278091</v>
      </c>
      <c r="AK1295" s="27">
        <f t="shared" si="461"/>
        <v>6.3300179377157644</v>
      </c>
      <c r="AL1295" s="27">
        <f t="shared" si="461"/>
        <v>6.3459155563802536</v>
      </c>
      <c r="AM1295" s="27">
        <f t="shared" si="461"/>
        <v>6.3612224174433143</v>
      </c>
      <c r="AN1295" s="27">
        <f t="shared" si="461"/>
        <v>6.3762654278717958</v>
      </c>
      <c r="AO1295" s="27">
        <f t="shared" si="461"/>
        <v>6.3908026499837245</v>
      </c>
      <c r="AP1295" s="27">
        <f t="shared" si="461"/>
        <v>6.4048324413674225</v>
      </c>
      <c r="AQ1295" s="27">
        <f t="shared" si="461"/>
        <v>6.418335804322461</v>
      </c>
      <c r="AR1295" s="27">
        <f t="shared" si="461"/>
        <v>6.4313032654209916</v>
      </c>
      <c r="AS1295" s="27">
        <f t="shared" si="461"/>
        <v>6.4438909857178137</v>
      </c>
      <c r="AT1295" s="27">
        <f t="shared" si="461"/>
        <v>6.4550653683366059</v>
      </c>
      <c r="AU1295" s="27">
        <f t="shared" si="461"/>
        <v>6.4655223573406557</v>
      </c>
      <c r="AV1295" s="27">
        <f t="shared" si="461"/>
        <v>6.4753904877648747</v>
      </c>
      <c r="AW1295" s="27">
        <f t="shared" si="461"/>
        <v>6.4845957978006945</v>
      </c>
      <c r="AY1295" s="79"/>
      <c r="AZ1295" s="79"/>
    </row>
    <row r="1296" spans="1:52" x14ac:dyDescent="0.25">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0.64754299084306621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0.66005177857211672</v>
      </c>
      <c r="T1296" s="27">
        <f t="shared" si="462"/>
        <v>0.6628909230884289</v>
      </c>
      <c r="U1296" s="27">
        <f t="shared" si="462"/>
        <v>0.66603303609647413</v>
      </c>
      <c r="V1296" s="27">
        <f t="shared" si="462"/>
        <v>0.6693299737598899</v>
      </c>
      <c r="W1296" s="27">
        <f t="shared" si="462"/>
        <v>0.67281312118383685</v>
      </c>
      <c r="X1296" s="27">
        <f t="shared" si="462"/>
        <v>0.67646057785203972</v>
      </c>
      <c r="Y1296" s="27">
        <f t="shared" si="462"/>
        <v>0.67983966069184465</v>
      </c>
      <c r="Z1296" s="27">
        <f t="shared" si="462"/>
        <v>0.68294787701766024</v>
      </c>
      <c r="AA1296" s="27">
        <f t="shared" si="462"/>
        <v>0.68577178368673131</v>
      </c>
      <c r="AB1296" s="27">
        <f t="shared" si="462"/>
        <v>0.68832808918764599</v>
      </c>
      <c r="AC1296" s="27">
        <f t="shared" si="462"/>
        <v>0.69055231781533977</v>
      </c>
      <c r="AD1296" s="27">
        <f t="shared" si="462"/>
        <v>0.69275161771106142</v>
      </c>
      <c r="AE1296" s="27">
        <f t="shared" si="462"/>
        <v>0.6949014954136411</v>
      </c>
      <c r="AF1296" s="27">
        <f t="shared" si="462"/>
        <v>0.69701676767058907</v>
      </c>
      <c r="AG1296" s="27">
        <f t="shared" si="462"/>
        <v>0.69907822537986175</v>
      </c>
      <c r="AH1296" s="27">
        <f t="shared" si="462"/>
        <v>0.70102664550574212</v>
      </c>
      <c r="AI1296" s="27">
        <f t="shared" si="462"/>
        <v>0.70293090630961197</v>
      </c>
      <c r="AJ1296" s="27">
        <f t="shared" si="462"/>
        <v>0.70480094173421826</v>
      </c>
      <c r="AK1296" s="27">
        <f t="shared" si="462"/>
        <v>0.70661690774707997</v>
      </c>
      <c r="AL1296" s="27">
        <f t="shared" si="462"/>
        <v>0.70839155139766286</v>
      </c>
      <c r="AM1296" s="27">
        <f t="shared" si="462"/>
        <v>0.71010024905667724</v>
      </c>
      <c r="AN1296" s="27">
        <f t="shared" si="462"/>
        <v>0.71177949319417733</v>
      </c>
      <c r="AO1296" s="27">
        <f t="shared" si="462"/>
        <v>0.71340227642118192</v>
      </c>
      <c r="AP1296" s="27">
        <f t="shared" si="462"/>
        <v>0.71496841539605238</v>
      </c>
      <c r="AQ1296" s="27">
        <f t="shared" si="462"/>
        <v>0.71647578941447732</v>
      </c>
      <c r="AR1296" s="27">
        <f t="shared" si="462"/>
        <v>0.71792334096218746</v>
      </c>
      <c r="AS1296" s="27">
        <f t="shared" si="462"/>
        <v>0.71932850222385303</v>
      </c>
      <c r="AT1296" s="27">
        <f t="shared" si="462"/>
        <v>0.7205758932691495</v>
      </c>
      <c r="AU1296" s="27">
        <f t="shared" si="462"/>
        <v>0.72174320200462116</v>
      </c>
      <c r="AV1296" s="27">
        <f t="shared" si="462"/>
        <v>0.7228447767354067</v>
      </c>
      <c r="AW1296" s="27">
        <f t="shared" si="462"/>
        <v>0.72387236113980569</v>
      </c>
      <c r="AY1296" s="79"/>
      <c r="AZ1296" s="79"/>
    </row>
    <row r="1297" spans="1:52" x14ac:dyDescent="0.25">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0.74546276642001108</v>
      </c>
      <c r="T1297" s="27">
        <f t="shared" si="463"/>
        <v>0.75077266896876049</v>
      </c>
      <c r="U1297" s="27">
        <f t="shared" si="463"/>
        <v>0.75652258980264753</v>
      </c>
      <c r="V1297" s="27">
        <f t="shared" si="463"/>
        <v>0.76246224642593508</v>
      </c>
      <c r="W1297" s="27">
        <f t="shared" si="463"/>
        <v>0.76864841133885309</v>
      </c>
      <c r="X1297" s="27">
        <f t="shared" si="463"/>
        <v>0.7750465067743445</v>
      </c>
      <c r="Y1297" s="27">
        <f t="shared" si="463"/>
        <v>0.78092698212614464</v>
      </c>
      <c r="Z1297" s="27">
        <f t="shared" si="463"/>
        <v>0.78629260688217595</v>
      </c>
      <c r="AA1297" s="27">
        <f t="shared" si="463"/>
        <v>0.79112721213137049</v>
      </c>
      <c r="AB1297" s="27">
        <f t="shared" si="463"/>
        <v>0.79546502462521251</v>
      </c>
      <c r="AC1297" s="27">
        <f t="shared" si="463"/>
        <v>0.79920346730127911</v>
      </c>
      <c r="AD1297" s="27">
        <f t="shared" si="463"/>
        <v>0.80286240775643813</v>
      </c>
      <c r="AE1297" s="27">
        <f t="shared" si="463"/>
        <v>0.80640329928860377</v>
      </c>
      <c r="AF1297" s="27">
        <f t="shared" si="463"/>
        <v>0.8098532477578595</v>
      </c>
      <c r="AG1297" s="27">
        <f t="shared" si="463"/>
        <v>0.81318238037137835</v>
      </c>
      <c r="AH1297" s="27">
        <f t="shared" si="463"/>
        <v>0.81629447930656951</v>
      </c>
      <c r="AI1297" s="27">
        <f t="shared" si="463"/>
        <v>0.81930620567309298</v>
      </c>
      <c r="AJ1297" s="27">
        <f t="shared" si="463"/>
        <v>0.82223571854646449</v>
      </c>
      <c r="AK1297" s="27">
        <f t="shared" si="463"/>
        <v>0.82505177715035061</v>
      </c>
      <c r="AL1297" s="27">
        <f t="shared" si="463"/>
        <v>0.82777698580452974</v>
      </c>
      <c r="AM1297" s="27">
        <f t="shared" si="463"/>
        <v>0.83037222492712148</v>
      </c>
      <c r="AN1297" s="27">
        <f t="shared" si="463"/>
        <v>0.83289893494488298</v>
      </c>
      <c r="AO1297" s="27">
        <f t="shared" si="463"/>
        <v>0.83531396208185438</v>
      </c>
      <c r="AP1297" s="27">
        <f t="shared" si="463"/>
        <v>0.8376182849053887</v>
      </c>
      <c r="AQ1297" s="27">
        <f t="shared" si="463"/>
        <v>0.83980965044052169</v>
      </c>
      <c r="AR1297" s="27">
        <f t="shared" si="463"/>
        <v>0.84188749994728107</v>
      </c>
      <c r="AS1297" s="27">
        <f t="shared" si="463"/>
        <v>0.84388133316340397</v>
      </c>
      <c r="AT1297" s="27">
        <f t="shared" si="463"/>
        <v>0.8456045154607611</v>
      </c>
      <c r="AU1297" s="27">
        <f t="shared" si="463"/>
        <v>0.84718491533982065</v>
      </c>
      <c r="AV1297" s="27">
        <f t="shared" si="463"/>
        <v>0.84864689750983635</v>
      </c>
      <c r="AW1297" s="27">
        <f t="shared" si="463"/>
        <v>0.84997806395391917</v>
      </c>
      <c r="AY1297" s="79"/>
      <c r="AZ1297" s="79"/>
    </row>
    <row r="1298" spans="1:52" x14ac:dyDescent="0.25">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1.2123460769338652</v>
      </c>
      <c r="Q1298" s="27">
        <f t="shared" si="464"/>
        <v>1.2198688909683484</v>
      </c>
      <c r="R1298" s="27">
        <f t="shared" si="464"/>
        <v>1.2278946750888551</v>
      </c>
      <c r="S1298" s="27">
        <f t="shared" si="464"/>
        <v>1.2337257361205181</v>
      </c>
      <c r="T1298" s="27">
        <f t="shared" si="464"/>
        <v>1.242513516980646</v>
      </c>
      <c r="U1298" s="27">
        <f t="shared" si="464"/>
        <v>1.2520295191647515</v>
      </c>
      <c r="V1298" s="27">
        <f t="shared" si="464"/>
        <v>1.2618595302262827</v>
      </c>
      <c r="W1298" s="27">
        <f t="shared" si="464"/>
        <v>1.2720975074999226</v>
      </c>
      <c r="X1298" s="27">
        <f t="shared" si="464"/>
        <v>1.2826862254835565</v>
      </c>
      <c r="Y1298" s="27">
        <f t="shared" si="464"/>
        <v>1.2924182927429033</v>
      </c>
      <c r="Z1298" s="27">
        <f t="shared" si="464"/>
        <v>1.3012982927242187</v>
      </c>
      <c r="AA1298" s="27">
        <f t="shared" si="464"/>
        <v>1.309299466208119</v>
      </c>
      <c r="AB1298" s="27">
        <f t="shared" si="464"/>
        <v>1.3164784577730748</v>
      </c>
      <c r="AC1298" s="27">
        <f t="shared" si="464"/>
        <v>1.3226655044643858</v>
      </c>
      <c r="AD1298" s="27">
        <f t="shared" si="464"/>
        <v>1.3287209765949934</v>
      </c>
      <c r="AE1298" s="27">
        <f t="shared" si="464"/>
        <v>1.3345810801559308</v>
      </c>
      <c r="AF1298" s="27">
        <f t="shared" si="464"/>
        <v>1.3402906747950443</v>
      </c>
      <c r="AG1298" s="27">
        <f t="shared" si="464"/>
        <v>1.3458003216470007</v>
      </c>
      <c r="AH1298" s="27">
        <f t="shared" si="464"/>
        <v>1.3509507821698477</v>
      </c>
      <c r="AI1298" s="27">
        <f t="shared" si="464"/>
        <v>1.3559351281303795</v>
      </c>
      <c r="AJ1298" s="27">
        <f t="shared" si="464"/>
        <v>1.3607834124297173</v>
      </c>
      <c r="AK1298" s="27">
        <f t="shared" si="464"/>
        <v>1.3654439322176097</v>
      </c>
      <c r="AL1298" s="27">
        <f t="shared" si="464"/>
        <v>1.3699540971841391</v>
      </c>
      <c r="AM1298" s="27">
        <f t="shared" si="464"/>
        <v>1.3742491652159128</v>
      </c>
      <c r="AN1298" s="27">
        <f t="shared" si="464"/>
        <v>1.3784308189711982</v>
      </c>
      <c r="AO1298" s="27">
        <f t="shared" si="464"/>
        <v>1.3824276398273487</v>
      </c>
      <c r="AP1298" s="27">
        <f t="shared" si="464"/>
        <v>1.386241247293456</v>
      </c>
      <c r="AQ1298" s="27">
        <f t="shared" si="464"/>
        <v>1.3898679127417177</v>
      </c>
      <c r="AR1298" s="27">
        <f t="shared" si="464"/>
        <v>1.3933067114688293</v>
      </c>
      <c r="AS1298" s="27">
        <f t="shared" si="464"/>
        <v>1.3966064649415295</v>
      </c>
      <c r="AT1298" s="27">
        <f t="shared" si="464"/>
        <v>1.3994582966413016</v>
      </c>
      <c r="AU1298" s="27">
        <f t="shared" si="464"/>
        <v>1.4020738263390773</v>
      </c>
      <c r="AV1298" s="27">
        <f t="shared" si="464"/>
        <v>1.4044933771337595</v>
      </c>
      <c r="AW1298" s="27">
        <f t="shared" si="464"/>
        <v>1.4066964305592335</v>
      </c>
      <c r="AY1298" s="79"/>
      <c r="AZ1298" s="79"/>
    </row>
    <row r="1299" spans="1:52" x14ac:dyDescent="0.25">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0.19132863754616408</v>
      </c>
      <c r="S1299" s="27">
        <f t="shared" si="465"/>
        <v>0.18136841330015693</v>
      </c>
      <c r="T1299" s="27">
        <f t="shared" si="465"/>
        <v>0.18345822458376965</v>
      </c>
      <c r="U1299" s="27">
        <f t="shared" si="465"/>
        <v>0.18464582261190818</v>
      </c>
      <c r="V1299" s="27">
        <f t="shared" si="465"/>
        <v>0.18553058306687564</v>
      </c>
      <c r="W1299" s="27">
        <f t="shared" si="465"/>
        <v>0.18656058912898402</v>
      </c>
      <c r="X1299" s="27">
        <f t="shared" si="465"/>
        <v>0.18736899038763516</v>
      </c>
      <c r="Y1299" s="27">
        <f t="shared" si="465"/>
        <v>0.18787705034162167</v>
      </c>
      <c r="Z1299" s="27">
        <f t="shared" si="465"/>
        <v>0.18844120674526471</v>
      </c>
      <c r="AA1299" s="27">
        <f t="shared" si="465"/>
        <v>0.18913276545613814</v>
      </c>
      <c r="AB1299" s="27">
        <f t="shared" si="465"/>
        <v>0.19066730863621939</v>
      </c>
      <c r="AC1299" s="27">
        <f t="shared" si="465"/>
        <v>0.19191847520331407</v>
      </c>
      <c r="AD1299" s="27">
        <f t="shared" si="465"/>
        <v>0.1936999437199188</v>
      </c>
      <c r="AE1299" s="27">
        <f t="shared" si="465"/>
        <v>0.19561452503107124</v>
      </c>
      <c r="AF1299" s="27">
        <f t="shared" si="465"/>
        <v>0.19812151082898782</v>
      </c>
      <c r="AG1299" s="27">
        <f t="shared" si="465"/>
        <v>0.20092735069982415</v>
      </c>
      <c r="AH1299" s="27">
        <f t="shared" si="465"/>
        <v>0.20287934904470517</v>
      </c>
      <c r="AI1299" s="27">
        <f t="shared" si="465"/>
        <v>0.20483693172592837</v>
      </c>
      <c r="AJ1299" s="27">
        <f t="shared" si="465"/>
        <v>0.207109924607427</v>
      </c>
      <c r="AK1299" s="27">
        <f t="shared" si="465"/>
        <v>0.2093674114464209</v>
      </c>
      <c r="AL1299" s="27">
        <f t="shared" si="465"/>
        <v>0.21196684066273433</v>
      </c>
      <c r="AM1299" s="27">
        <f t="shared" si="465"/>
        <v>0.2144720020278022</v>
      </c>
      <c r="AN1299" s="27">
        <f t="shared" si="465"/>
        <v>0.21751781242665882</v>
      </c>
      <c r="AO1299" s="27">
        <f t="shared" si="465"/>
        <v>0.22060992064537502</v>
      </c>
      <c r="AP1299" s="27">
        <f t="shared" si="465"/>
        <v>0.22381417685972468</v>
      </c>
      <c r="AQ1299" s="27">
        <f t="shared" si="465"/>
        <v>0.22715248328616933</v>
      </c>
      <c r="AR1299" s="27">
        <f t="shared" si="465"/>
        <v>0.2306654354072965</v>
      </c>
      <c r="AS1299" s="27">
        <f t="shared" si="465"/>
        <v>0.2345518997989349</v>
      </c>
      <c r="AT1299" s="27">
        <f t="shared" si="465"/>
        <v>0.2365130439142242</v>
      </c>
      <c r="AU1299" s="27">
        <f t="shared" si="465"/>
        <v>0.23819857107692927</v>
      </c>
      <c r="AV1299" s="27">
        <f t="shared" si="465"/>
        <v>0.23995132104736874</v>
      </c>
      <c r="AW1299" s="27">
        <f t="shared" si="465"/>
        <v>0.24165141191983225</v>
      </c>
      <c r="AY1299" s="79"/>
      <c r="AZ1299" s="79"/>
    </row>
    <row r="1300" spans="1:52" x14ac:dyDescent="0.25">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5">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5">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5">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5">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5">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5">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5">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5">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5">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5">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5">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5">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5">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5">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5">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5">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5">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0.66038726306154449</v>
      </c>
      <c r="U1317" s="27">
        <f t="shared" si="483"/>
        <v>0.66020002997082528</v>
      </c>
      <c r="V1317" s="27">
        <f t="shared" si="483"/>
        <v>0.66005457366448894</v>
      </c>
      <c r="W1317" s="27">
        <f t="shared" si="483"/>
        <v>0.65992350562914992</v>
      </c>
      <c r="X1317" s="27">
        <f t="shared" si="483"/>
        <v>0.65978486389847713</v>
      </c>
      <c r="Y1317" s="27">
        <f t="shared" si="483"/>
        <v>0.65965639810393306</v>
      </c>
      <c r="Z1317" s="27">
        <f t="shared" si="483"/>
        <v>0.65954708141501051</v>
      </c>
      <c r="AA1317" s="27">
        <f t="shared" si="483"/>
        <v>0.65943979304985567</v>
      </c>
      <c r="AB1317" s="27">
        <f t="shared" si="483"/>
        <v>0.65933117474876313</v>
      </c>
      <c r="AC1317" s="27">
        <f t="shared" si="483"/>
        <v>0.65918690289756232</v>
      </c>
      <c r="AD1317" s="27">
        <f t="shared" si="483"/>
        <v>0.65906148508337081</v>
      </c>
      <c r="AE1317" s="27">
        <f t="shared" si="483"/>
        <v>0.65891273982698484</v>
      </c>
      <c r="AF1317" s="27">
        <f t="shared" si="483"/>
        <v>0.65875995086839834</v>
      </c>
      <c r="AG1317" s="27">
        <f t="shared" si="483"/>
        <v>0.65858199666465378</v>
      </c>
      <c r="AH1317" s="27">
        <f t="shared" si="483"/>
        <v>0.65839334830622387</v>
      </c>
      <c r="AI1317" s="27">
        <f t="shared" si="483"/>
        <v>0.65824663418886864</v>
      </c>
      <c r="AJ1317" s="27">
        <f t="shared" si="483"/>
        <v>0.65810171831654196</v>
      </c>
      <c r="AK1317" s="27">
        <f t="shared" si="483"/>
        <v>0.6579448658451339</v>
      </c>
      <c r="AL1317" s="27">
        <f t="shared" si="483"/>
        <v>0.65779106785147645</v>
      </c>
      <c r="AM1317" s="27">
        <f t="shared" si="483"/>
        <v>0.6576248080326782</v>
      </c>
      <c r="AN1317" s="27">
        <f t="shared" si="483"/>
        <v>0.65746531158775878</v>
      </c>
      <c r="AO1317" s="27">
        <f t="shared" si="483"/>
        <v>0.65728549113125223</v>
      </c>
      <c r="AP1317" s="27">
        <f t="shared" si="483"/>
        <v>0.65710686783120698</v>
      </c>
      <c r="AQ1317" s="27">
        <f t="shared" si="483"/>
        <v>0.6569268138761164</v>
      </c>
      <c r="AR1317" s="27">
        <f t="shared" si="483"/>
        <v>0.65674463585813403</v>
      </c>
      <c r="AS1317" s="27">
        <f t="shared" si="483"/>
        <v>0.65655895511841811</v>
      </c>
      <c r="AT1317" s="27">
        <f t="shared" si="483"/>
        <v>0.65636221954064322</v>
      </c>
      <c r="AU1317" s="27">
        <f t="shared" si="483"/>
        <v>0.65624320815905013</v>
      </c>
      <c r="AV1317" s="27">
        <f t="shared" si="483"/>
        <v>0.65613664431071128</v>
      </c>
      <c r="AW1317" s="27">
        <f t="shared" si="483"/>
        <v>0.65602928481299638</v>
      </c>
      <c r="AY1317" s="79"/>
      <c r="AZ1317" s="79"/>
    </row>
    <row r="1318" spans="1:52" x14ac:dyDescent="0.25">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8.7171118724123902E-3</v>
      </c>
      <c r="U1318" s="27">
        <f t="shared" si="484"/>
        <v>8.7146403956148942E-3</v>
      </c>
      <c r="V1318" s="27">
        <f t="shared" si="484"/>
        <v>8.7127203723712538E-3</v>
      </c>
      <c r="W1318" s="27">
        <f t="shared" si="484"/>
        <v>8.7109902743047803E-3</v>
      </c>
      <c r="X1318" s="27">
        <f t="shared" si="484"/>
        <v>8.7091602034598987E-3</v>
      </c>
      <c r="Y1318" s="27">
        <f t="shared" si="484"/>
        <v>8.7074644549719176E-3</v>
      </c>
      <c r="Z1318" s="27">
        <f t="shared" si="484"/>
        <v>8.7060214746781384E-3</v>
      </c>
      <c r="AA1318" s="27">
        <f t="shared" si="484"/>
        <v>8.7046052682580987E-3</v>
      </c>
      <c r="AB1318" s="27">
        <f t="shared" si="484"/>
        <v>8.7031715066836768E-3</v>
      </c>
      <c r="AC1318" s="27">
        <f t="shared" si="484"/>
        <v>8.7012671182478251E-3</v>
      </c>
      <c r="AD1318" s="27">
        <f t="shared" si="484"/>
        <v>8.6996116031004978E-3</v>
      </c>
      <c r="AE1318" s="27">
        <f t="shared" si="484"/>
        <v>8.6976481657162E-3</v>
      </c>
      <c r="AF1318" s="27">
        <f t="shared" si="484"/>
        <v>8.6956313514628594E-3</v>
      </c>
      <c r="AG1318" s="27">
        <f t="shared" si="484"/>
        <v>8.6932823559734314E-3</v>
      </c>
      <c r="AH1318" s="27">
        <f t="shared" si="484"/>
        <v>8.6907921976421536E-3</v>
      </c>
      <c r="AI1318" s="27">
        <f t="shared" si="484"/>
        <v>8.6888555712930672E-3</v>
      </c>
      <c r="AJ1318" s="27">
        <f t="shared" si="484"/>
        <v>8.6869426817783556E-3</v>
      </c>
      <c r="AK1318" s="27">
        <f t="shared" si="484"/>
        <v>8.6848722291557687E-3</v>
      </c>
      <c r="AL1318" s="27">
        <f t="shared" si="484"/>
        <v>8.682842095639489E-3</v>
      </c>
      <c r="AM1318" s="27">
        <f t="shared" si="484"/>
        <v>8.6806474660313538E-3</v>
      </c>
      <c r="AN1318" s="27">
        <f t="shared" si="484"/>
        <v>8.6785421129584196E-3</v>
      </c>
      <c r="AO1318" s="27">
        <f t="shared" si="484"/>
        <v>8.6761684829325322E-3</v>
      </c>
      <c r="AP1318" s="27">
        <f t="shared" si="484"/>
        <v>8.6738106553719309E-3</v>
      </c>
      <c r="AQ1318" s="27">
        <f t="shared" si="484"/>
        <v>8.6714339431647382E-3</v>
      </c>
      <c r="AR1318" s="27">
        <f t="shared" si="484"/>
        <v>8.6690291933273714E-3</v>
      </c>
      <c r="AS1318" s="27">
        <f t="shared" si="484"/>
        <v>8.6665782075631189E-3</v>
      </c>
      <c r="AT1318" s="27">
        <f t="shared" si="484"/>
        <v>8.6639812979364909E-3</v>
      </c>
      <c r="AU1318" s="27">
        <f t="shared" si="484"/>
        <v>8.6624103476994636E-3</v>
      </c>
      <c r="AV1318" s="27">
        <f t="shared" si="484"/>
        <v>8.6610037049013894E-3</v>
      </c>
      <c r="AW1318" s="27">
        <f t="shared" si="484"/>
        <v>8.6595865595315551E-3</v>
      </c>
      <c r="AY1318" s="79"/>
      <c r="AZ1318" s="79"/>
    </row>
    <row r="1319" spans="1:52" x14ac:dyDescent="0.25">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1.1697766221705692</v>
      </c>
      <c r="R1319" s="27">
        <f t="shared" si="485"/>
        <v>1.1606871439933113</v>
      </c>
      <c r="S1319" s="27">
        <f t="shared" si="485"/>
        <v>1.058476487955921</v>
      </c>
      <c r="T1319" s="27">
        <f t="shared" si="485"/>
        <v>1.0816880755713558</v>
      </c>
      <c r="U1319" s="27">
        <f t="shared" si="485"/>
        <v>1.0967711868746099</v>
      </c>
      <c r="V1319" s="27">
        <f t="shared" si="485"/>
        <v>1.1091822350017362</v>
      </c>
      <c r="W1319" s="27">
        <f t="shared" si="485"/>
        <v>1.1233688876808099</v>
      </c>
      <c r="X1319" s="27">
        <f t="shared" si="485"/>
        <v>1.1356983609552338</v>
      </c>
      <c r="Y1319" s="27">
        <f t="shared" si="485"/>
        <v>1.144326316480476</v>
      </c>
      <c r="Z1319" s="27">
        <f t="shared" si="485"/>
        <v>1.1527456763598856</v>
      </c>
      <c r="AA1319" s="27">
        <f t="shared" si="485"/>
        <v>1.1616362014014128</v>
      </c>
      <c r="AB1319" s="27">
        <f t="shared" si="485"/>
        <v>1.178085246758573</v>
      </c>
      <c r="AC1319" s="27">
        <f t="shared" si="485"/>
        <v>1.1908494116800152</v>
      </c>
      <c r="AD1319" s="27">
        <f t="shared" si="485"/>
        <v>1.2045254347408654</v>
      </c>
      <c r="AE1319" s="27">
        <f t="shared" si="485"/>
        <v>1.2191339884234007</v>
      </c>
      <c r="AF1319" s="27">
        <f t="shared" si="485"/>
        <v>1.2391338850492311</v>
      </c>
      <c r="AG1319" s="27">
        <f t="shared" si="485"/>
        <v>1.2615576765896324</v>
      </c>
      <c r="AH1319" s="27">
        <f t="shared" si="485"/>
        <v>1.2751819691411059</v>
      </c>
      <c r="AI1319" s="27">
        <f t="shared" si="485"/>
        <v>1.2884912783663207</v>
      </c>
      <c r="AJ1319" s="27">
        <f t="shared" si="485"/>
        <v>1.3044368495793204</v>
      </c>
      <c r="AK1319" s="27">
        <f t="shared" si="485"/>
        <v>1.3198064894219663</v>
      </c>
      <c r="AL1319" s="27">
        <f t="shared" si="485"/>
        <v>1.3379685667546493</v>
      </c>
      <c r="AM1319" s="27">
        <f t="shared" si="485"/>
        <v>1.3547547640256385</v>
      </c>
      <c r="AN1319" s="27">
        <f t="shared" si="485"/>
        <v>1.3786537543782429</v>
      </c>
      <c r="AO1319" s="27">
        <f t="shared" si="485"/>
        <v>1.4025535558585267</v>
      </c>
      <c r="AP1319" s="27">
        <f t="shared" si="485"/>
        <v>1.4270443292995241</v>
      </c>
      <c r="AQ1319" s="27">
        <f t="shared" si="485"/>
        <v>1.4522992952779166</v>
      </c>
      <c r="AR1319" s="27">
        <f t="shared" si="485"/>
        <v>1.4786584503483471</v>
      </c>
      <c r="AS1319" s="27">
        <f t="shared" si="485"/>
        <v>1.5079270235836588</v>
      </c>
      <c r="AT1319" s="27">
        <f t="shared" si="485"/>
        <v>1.5191838139131086</v>
      </c>
      <c r="AU1319" s="27">
        <f t="shared" si="485"/>
        <v>1.5275846774806281</v>
      </c>
      <c r="AV1319" s="27">
        <f t="shared" si="485"/>
        <v>1.5362398643768622</v>
      </c>
      <c r="AW1319" s="27">
        <f t="shared" si="485"/>
        <v>1.5440633686665597</v>
      </c>
      <c r="AY1319" s="79"/>
      <c r="AZ1319" s="79"/>
    </row>
    <row r="1320" spans="1:52" x14ac:dyDescent="0.25">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3.9181516163446473</v>
      </c>
      <c r="T1320" s="27">
        <f t="shared" si="489"/>
        <v>3.9677376391970314</v>
      </c>
      <c r="U1320" s="27">
        <f t="shared" si="489"/>
        <v>3.9991871436181747</v>
      </c>
      <c r="V1320" s="27">
        <f t="shared" si="489"/>
        <v>4.0246130223236758</v>
      </c>
      <c r="W1320" s="27">
        <f t="shared" si="489"/>
        <v>4.0541081681946736</v>
      </c>
      <c r="X1320" s="27">
        <f t="shared" si="489"/>
        <v>4.0795087892278783</v>
      </c>
      <c r="Y1320" s="27">
        <f t="shared" si="489"/>
        <v>4.0955888996361178</v>
      </c>
      <c r="Z1320" s="27">
        <f t="shared" si="489"/>
        <v>4.1101218162274797</v>
      </c>
      <c r="AA1320" s="27">
        <f t="shared" si="489"/>
        <v>4.124556104638609</v>
      </c>
      <c r="AB1320" s="27">
        <f t="shared" si="489"/>
        <v>4.1542017305079808</v>
      </c>
      <c r="AC1320" s="27">
        <f t="shared" si="489"/>
        <v>4.1744857753593525</v>
      </c>
      <c r="AD1320" s="27">
        <f t="shared" si="489"/>
        <v>4.1869848278648796</v>
      </c>
      <c r="AE1320" s="27">
        <f t="shared" si="489"/>
        <v>4.2003922237798577</v>
      </c>
      <c r="AF1320" s="27">
        <f t="shared" si="489"/>
        <v>4.2239224406773443</v>
      </c>
      <c r="AG1320" s="27">
        <f t="shared" si="489"/>
        <v>4.2510472755874398</v>
      </c>
      <c r="AH1320" s="27">
        <f t="shared" si="489"/>
        <v>4.2586518573714098</v>
      </c>
      <c r="AI1320" s="27">
        <f t="shared" si="489"/>
        <v>4.264539688995086</v>
      </c>
      <c r="AJ1320" s="27">
        <f t="shared" si="489"/>
        <v>4.2745915783598978</v>
      </c>
      <c r="AK1320" s="27">
        <f t="shared" si="489"/>
        <v>4.282261721706516</v>
      </c>
      <c r="AL1320" s="27">
        <f t="shared" si="489"/>
        <v>4.2941185207439112</v>
      </c>
      <c r="AM1320" s="27">
        <f t="shared" si="489"/>
        <v>4.3019179548845763</v>
      </c>
      <c r="AN1320" s="27">
        <f t="shared" si="489"/>
        <v>4.3281720225405946</v>
      </c>
      <c r="AO1320" s="27">
        <f t="shared" si="489"/>
        <v>4.3531239252494505</v>
      </c>
      <c r="AP1320" s="27">
        <f t="shared" si="489"/>
        <v>4.3778517258273508</v>
      </c>
      <c r="AQ1320" s="27">
        <f t="shared" si="489"/>
        <v>4.4026181442423464</v>
      </c>
      <c r="AR1320" s="27">
        <f t="shared" si="489"/>
        <v>4.4279754430027189</v>
      </c>
      <c r="AS1320" s="27">
        <f t="shared" si="489"/>
        <v>4.4571175199230737</v>
      </c>
      <c r="AT1320" s="27">
        <f t="shared" si="489"/>
        <v>4.4525735214926661</v>
      </c>
      <c r="AU1320" s="27">
        <f t="shared" si="489"/>
        <v>4.4421226950653629</v>
      </c>
      <c r="AV1320" s="27">
        <f t="shared" si="489"/>
        <v>4.4313408922240924</v>
      </c>
      <c r="AW1320" s="27">
        <f t="shared" si="489"/>
        <v>4.418332432178147</v>
      </c>
      <c r="AY1320" s="79"/>
      <c r="AZ1320" s="79"/>
    </row>
    <row r="1321" spans="1:52" x14ac:dyDescent="0.25">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2.2783360575623284E-4</v>
      </c>
      <c r="U1321" s="27">
        <f t="shared" si="490"/>
        <v>2.277690103399347E-4</v>
      </c>
      <c r="V1321" s="27">
        <f t="shared" si="490"/>
        <v>2.2771882791424862E-4</v>
      </c>
      <c r="W1321" s="27">
        <f t="shared" si="490"/>
        <v>2.2767360944205673E-4</v>
      </c>
      <c r="X1321" s="27">
        <f t="shared" si="490"/>
        <v>2.2762577804497457E-4</v>
      </c>
      <c r="Y1321" s="27">
        <f t="shared" si="490"/>
        <v>2.2758145734585685E-4</v>
      </c>
      <c r="Z1321" s="27">
        <f t="shared" si="490"/>
        <v>2.2754374308817861E-4</v>
      </c>
      <c r="AA1321" s="27">
        <f t="shared" si="490"/>
        <v>2.2750672860220023E-4</v>
      </c>
      <c r="AB1321" s="27">
        <f t="shared" si="490"/>
        <v>2.2746925528832322E-4</v>
      </c>
      <c r="AC1321" s="27">
        <f t="shared" si="490"/>
        <v>2.2741948149965896E-4</v>
      </c>
      <c r="AD1321" s="27">
        <f t="shared" si="490"/>
        <v>2.2737621235376291E-4</v>
      </c>
      <c r="AE1321" s="27">
        <f t="shared" si="490"/>
        <v>2.2732489524030969E-4</v>
      </c>
      <c r="AF1321" s="27">
        <f t="shared" si="490"/>
        <v>2.2727218304959741E-4</v>
      </c>
      <c r="AG1321" s="27">
        <f t="shared" si="490"/>
        <v>2.2721078884930555E-4</v>
      </c>
      <c r="AH1321" s="27">
        <f t="shared" si="490"/>
        <v>2.271457051656472E-4</v>
      </c>
      <c r="AI1321" s="27">
        <f t="shared" si="490"/>
        <v>2.2709508879515969E-4</v>
      </c>
      <c r="AJ1321" s="27">
        <f t="shared" si="490"/>
        <v>2.2704509281920696E-4</v>
      </c>
      <c r="AK1321" s="27">
        <f t="shared" si="490"/>
        <v>2.2699097871657119E-4</v>
      </c>
      <c r="AL1321" s="27">
        <f t="shared" si="490"/>
        <v>2.2693791840875933E-4</v>
      </c>
      <c r="AM1321" s="27">
        <f t="shared" si="490"/>
        <v>2.2688055877127398E-4</v>
      </c>
      <c r="AN1321" s="27">
        <f t="shared" si="490"/>
        <v>2.2682553249777677E-4</v>
      </c>
      <c r="AO1321" s="27">
        <f t="shared" si="490"/>
        <v>2.2676349444028204E-4</v>
      </c>
      <c r="AP1321" s="27">
        <f t="shared" si="490"/>
        <v>2.267018694017664E-4</v>
      </c>
      <c r="AQ1321" s="27">
        <f t="shared" si="490"/>
        <v>2.2663975078726013E-4</v>
      </c>
      <c r="AR1321" s="27">
        <f t="shared" si="490"/>
        <v>2.2657689937105621E-4</v>
      </c>
      <c r="AS1321" s="27">
        <f t="shared" si="490"/>
        <v>2.2651283951585413E-4</v>
      </c>
      <c r="AT1321" s="27">
        <f t="shared" si="490"/>
        <v>2.264449657415219E-4</v>
      </c>
      <c r="AU1321" s="27">
        <f t="shared" si="490"/>
        <v>2.2640390681487226E-4</v>
      </c>
      <c r="AV1321" s="27">
        <f t="shared" si="490"/>
        <v>2.263671422871954E-4</v>
      </c>
      <c r="AW1321" s="27">
        <f t="shared" si="490"/>
        <v>2.263301032604837E-4</v>
      </c>
      <c r="AY1321" s="79"/>
      <c r="AZ1321" s="79"/>
    </row>
    <row r="1322" spans="1:52" x14ac:dyDescent="0.25">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1.5037017979911371E-6</v>
      </c>
      <c r="U1322" s="27">
        <f t="shared" si="491"/>
        <v>1.5032754682435692E-6</v>
      </c>
      <c r="V1322" s="27">
        <f t="shared" si="491"/>
        <v>1.502944264234041E-6</v>
      </c>
      <c r="W1322" s="27">
        <f t="shared" si="491"/>
        <v>1.5026458223175745E-6</v>
      </c>
      <c r="X1322" s="27">
        <f t="shared" si="491"/>
        <v>1.5023301350968323E-6</v>
      </c>
      <c r="Y1322" s="27">
        <f t="shared" si="491"/>
        <v>1.5020376184826557E-6</v>
      </c>
      <c r="Z1322" s="27">
        <f t="shared" si="491"/>
        <v>1.5017887043819789E-6</v>
      </c>
      <c r="AA1322" s="27">
        <f t="shared" si="491"/>
        <v>1.5015444087745217E-6</v>
      </c>
      <c r="AB1322" s="27">
        <f t="shared" si="491"/>
        <v>1.5012970849029339E-6</v>
      </c>
      <c r="AC1322" s="27">
        <f t="shared" si="491"/>
        <v>1.5009685778977496E-6</v>
      </c>
      <c r="AD1322" s="27">
        <f t="shared" si="491"/>
        <v>1.5006830015348358E-6</v>
      </c>
      <c r="AE1322" s="27">
        <f t="shared" si="491"/>
        <v>1.5003443085860446E-6</v>
      </c>
      <c r="AF1322" s="27">
        <f t="shared" si="491"/>
        <v>1.4999964081273431E-6</v>
      </c>
      <c r="AG1322" s="27">
        <f t="shared" si="491"/>
        <v>1.4995912064054167E-6</v>
      </c>
      <c r="AH1322" s="27">
        <f t="shared" si="491"/>
        <v>1.4991616540932717E-6</v>
      </c>
      <c r="AI1322" s="27">
        <f t="shared" si="491"/>
        <v>1.4988275860480544E-6</v>
      </c>
      <c r="AJ1322" s="27">
        <f t="shared" si="491"/>
        <v>1.4984976126067661E-6</v>
      </c>
      <c r="AK1322" s="27">
        <f t="shared" si="491"/>
        <v>1.49814045952937E-6</v>
      </c>
      <c r="AL1322" s="27">
        <f t="shared" si="491"/>
        <v>1.4977902614978117E-6</v>
      </c>
      <c r="AM1322" s="27">
        <f t="shared" si="491"/>
        <v>1.4974116878904084E-6</v>
      </c>
      <c r="AN1322" s="27">
        <f t="shared" si="491"/>
        <v>1.497048514485327E-6</v>
      </c>
      <c r="AO1322" s="27">
        <f t="shared" si="491"/>
        <v>1.4966390633058616E-6</v>
      </c>
      <c r="AP1322" s="27">
        <f t="shared" si="491"/>
        <v>1.4962323380516582E-6</v>
      </c>
      <c r="AQ1322" s="27">
        <f t="shared" si="491"/>
        <v>1.4958223551959173E-6</v>
      </c>
      <c r="AR1322" s="27">
        <f t="shared" si="491"/>
        <v>1.495407535848971E-6</v>
      </c>
      <c r="AS1322" s="27">
        <f t="shared" si="491"/>
        <v>1.4949847408046379E-6</v>
      </c>
      <c r="AT1322" s="27">
        <f t="shared" si="491"/>
        <v>1.4945367738940447E-6</v>
      </c>
      <c r="AU1322" s="27">
        <f t="shared" si="491"/>
        <v>1.4942657849781573E-6</v>
      </c>
      <c r="AV1322" s="27">
        <f t="shared" si="491"/>
        <v>1.4940231390954898E-6</v>
      </c>
      <c r="AW1322" s="27">
        <f t="shared" si="491"/>
        <v>1.4937786815191927E-6</v>
      </c>
      <c r="AY1322" s="79"/>
      <c r="AZ1322" s="79"/>
    </row>
    <row r="1323" spans="1:52" x14ac:dyDescent="0.25">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0.18258719417239633</v>
      </c>
      <c r="T1323" s="27">
        <f t="shared" si="492"/>
        <v>0.18659119303605887</v>
      </c>
      <c r="U1323" s="27">
        <f t="shared" si="492"/>
        <v>0.18919302973587018</v>
      </c>
      <c r="V1323" s="27">
        <f t="shared" si="492"/>
        <v>0.19133393553779945</v>
      </c>
      <c r="W1323" s="27">
        <f t="shared" si="492"/>
        <v>0.19378113312493972</v>
      </c>
      <c r="X1323" s="27">
        <f t="shared" si="492"/>
        <v>0.19590796726477783</v>
      </c>
      <c r="Y1323" s="27">
        <f t="shared" si="492"/>
        <v>0.19739628959288202</v>
      </c>
      <c r="Z1323" s="27">
        <f t="shared" si="492"/>
        <v>0.19884862917208024</v>
      </c>
      <c r="AA1323" s="27">
        <f t="shared" si="492"/>
        <v>0.20038224474174365</v>
      </c>
      <c r="AB1323" s="27">
        <f t="shared" si="492"/>
        <v>0.20321970506585377</v>
      </c>
      <c r="AC1323" s="27">
        <f t="shared" si="492"/>
        <v>0.20542152351480261</v>
      </c>
      <c r="AD1323" s="27">
        <f t="shared" si="492"/>
        <v>0.20778063749279929</v>
      </c>
      <c r="AE1323" s="27">
        <f t="shared" si="492"/>
        <v>0.21030061300303665</v>
      </c>
      <c r="AF1323" s="27">
        <f t="shared" si="492"/>
        <v>0.21375059517099232</v>
      </c>
      <c r="AG1323" s="27">
        <f t="shared" si="492"/>
        <v>0.21761869921171154</v>
      </c>
      <c r="AH1323" s="27">
        <f t="shared" si="492"/>
        <v>0.2199688896768407</v>
      </c>
      <c r="AI1323" s="27">
        <f t="shared" si="492"/>
        <v>0.22226474551819031</v>
      </c>
      <c r="AJ1323" s="27">
        <f t="shared" si="492"/>
        <v>0.22501535655243274</v>
      </c>
      <c r="AK1323" s="27">
        <f t="shared" si="492"/>
        <v>0.22766661942528918</v>
      </c>
      <c r="AL1323" s="27">
        <f t="shared" si="492"/>
        <v>0.23079957776517698</v>
      </c>
      <c r="AM1323" s="27">
        <f t="shared" si="492"/>
        <v>0.23369519679442258</v>
      </c>
      <c r="AN1323" s="27">
        <f t="shared" si="492"/>
        <v>0.23781777263024687</v>
      </c>
      <c r="AO1323" s="27">
        <f t="shared" si="492"/>
        <v>0.24194048838559584</v>
      </c>
      <c r="AP1323" s="27">
        <f t="shared" si="492"/>
        <v>0.24616514680416793</v>
      </c>
      <c r="AQ1323" s="27">
        <f t="shared" si="492"/>
        <v>0.25052162843544062</v>
      </c>
      <c r="AR1323" s="27">
        <f t="shared" si="492"/>
        <v>0.25506858268508992</v>
      </c>
      <c r="AS1323" s="27">
        <f t="shared" si="492"/>
        <v>0.26011741156818113</v>
      </c>
      <c r="AT1323" s="27">
        <f t="shared" si="492"/>
        <v>0.26205920790001125</v>
      </c>
      <c r="AU1323" s="27">
        <f t="shared" si="492"/>
        <v>0.26350835686540836</v>
      </c>
      <c r="AV1323" s="27">
        <f t="shared" si="492"/>
        <v>0.26500137660500872</v>
      </c>
      <c r="AW1323" s="27">
        <f t="shared" si="492"/>
        <v>0.26635093109498148</v>
      </c>
      <c r="AY1323" s="79"/>
      <c r="AZ1323" s="79"/>
    </row>
    <row r="1324" spans="1:52" x14ac:dyDescent="0.25">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5">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0.10242303574309712</v>
      </c>
      <c r="U1325" s="27">
        <f t="shared" si="500"/>
        <v>0.10290527845894326</v>
      </c>
      <c r="V1325" s="27">
        <f t="shared" si="500"/>
        <v>0.10327991973594811</v>
      </c>
      <c r="W1325" s="27">
        <f t="shared" si="500"/>
        <v>0.10361750218507411</v>
      </c>
      <c r="X1325" s="27">
        <f t="shared" si="500"/>
        <v>0.10397459165292641</v>
      </c>
      <c r="Y1325" s="27">
        <f t="shared" si="500"/>
        <v>0.10430547169884286</v>
      </c>
      <c r="Z1325" s="27">
        <f t="shared" si="500"/>
        <v>0.10458703077983039</v>
      </c>
      <c r="AA1325" s="27">
        <f t="shared" si="500"/>
        <v>0.10486336565414194</v>
      </c>
      <c r="AB1325" s="27">
        <f t="shared" si="500"/>
        <v>0.10514312594815978</v>
      </c>
      <c r="AC1325" s="27">
        <f t="shared" si="500"/>
        <v>0.10551471650982788</v>
      </c>
      <c r="AD1325" s="27">
        <f t="shared" si="500"/>
        <v>0.10583774609342775</v>
      </c>
      <c r="AE1325" s="27">
        <f t="shared" si="500"/>
        <v>0.10622085848095154</v>
      </c>
      <c r="AF1325" s="27">
        <f t="shared" si="500"/>
        <v>0.10661438593946296</v>
      </c>
      <c r="AG1325" s="27">
        <f t="shared" si="500"/>
        <v>0.10707272969793173</v>
      </c>
      <c r="AH1325" s="27">
        <f t="shared" si="500"/>
        <v>0.10755861761635321</v>
      </c>
      <c r="AI1325" s="27">
        <f t="shared" si="500"/>
        <v>0.10793649854613152</v>
      </c>
      <c r="AJ1325" s="27">
        <f t="shared" si="500"/>
        <v>0.10830974786638585</v>
      </c>
      <c r="AK1325" s="27">
        <f t="shared" si="500"/>
        <v>0.10871374142066853</v>
      </c>
      <c r="AL1325" s="27">
        <f t="shared" si="500"/>
        <v>0.1091098677777573</v>
      </c>
      <c r="AM1325" s="27">
        <f t="shared" si="500"/>
        <v>0.10953809115560811</v>
      </c>
      <c r="AN1325" s="27">
        <f t="shared" si="500"/>
        <v>0.10994889460103707</v>
      </c>
      <c r="AO1325" s="27">
        <f t="shared" si="500"/>
        <v>0.11041204513162567</v>
      </c>
      <c r="AP1325" s="27">
        <f t="shared" si="500"/>
        <v>0.11087211223299304</v>
      </c>
      <c r="AQ1325" s="27">
        <f t="shared" si="500"/>
        <v>0.11133586416897914</v>
      </c>
      <c r="AR1325" s="27">
        <f t="shared" si="500"/>
        <v>0.11180508689997067</v>
      </c>
      <c r="AS1325" s="27">
        <f t="shared" si="500"/>
        <v>0.11228333133773015</v>
      </c>
      <c r="AT1325" s="27">
        <f t="shared" si="500"/>
        <v>0.11279004892149266</v>
      </c>
      <c r="AU1325" s="27">
        <f t="shared" si="500"/>
        <v>0.11309657792048296</v>
      </c>
      <c r="AV1325" s="27">
        <f t="shared" si="500"/>
        <v>0.1133710467092879</v>
      </c>
      <c r="AW1325" s="27">
        <f t="shared" si="500"/>
        <v>0.11364756479458502</v>
      </c>
      <c r="AY1325" s="79"/>
      <c r="AZ1325" s="79"/>
    </row>
    <row r="1326" spans="1:52" x14ac:dyDescent="0.25">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5">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5">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5">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5">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5">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5">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5">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5">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5">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5">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5">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5">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0.39721446331308263</v>
      </c>
      <c r="T1338" s="27">
        <f t="shared" si="513"/>
        <v>0.40249219960946453</v>
      </c>
      <c r="U1338" s="27">
        <f t="shared" si="513"/>
        <v>0.4068019680102658</v>
      </c>
      <c r="V1338" s="27">
        <f t="shared" si="513"/>
        <v>0.41082431735492764</v>
      </c>
      <c r="W1338" s="27">
        <f t="shared" si="513"/>
        <v>0.41518935921013445</v>
      </c>
      <c r="X1338" s="27">
        <f t="shared" si="513"/>
        <v>0.41937856849496585</v>
      </c>
      <c r="Y1338" s="27">
        <f t="shared" si="513"/>
        <v>0.42296208052271583</v>
      </c>
      <c r="Z1338" s="27">
        <f t="shared" si="513"/>
        <v>0.42643166192666554</v>
      </c>
      <c r="AA1338" s="27">
        <f t="shared" si="513"/>
        <v>0.42988116682638638</v>
      </c>
      <c r="AB1338" s="27">
        <f t="shared" si="513"/>
        <v>0.43435986869965487</v>
      </c>
      <c r="AC1338" s="27">
        <f t="shared" si="513"/>
        <v>0.43820597040821635</v>
      </c>
      <c r="AD1338" s="27">
        <f t="shared" si="513"/>
        <v>0.44282455495655826</v>
      </c>
      <c r="AE1338" s="27">
        <f t="shared" si="513"/>
        <v>0.44762703912585894</v>
      </c>
      <c r="AF1338" s="27">
        <f t="shared" si="513"/>
        <v>0.45330820491033447</v>
      </c>
      <c r="AG1338" s="27">
        <f t="shared" si="513"/>
        <v>0.4594306873735467</v>
      </c>
      <c r="AH1338" s="27">
        <f t="shared" si="513"/>
        <v>0.46422714526211667</v>
      </c>
      <c r="AI1338" s="27">
        <f t="shared" si="513"/>
        <v>0.4690226318356765</v>
      </c>
      <c r="AJ1338" s="27">
        <f t="shared" si="513"/>
        <v>0.47429366824518704</v>
      </c>
      <c r="AK1338" s="27">
        <f t="shared" si="513"/>
        <v>0.47952741685693195</v>
      </c>
      <c r="AL1338" s="27">
        <f t="shared" si="513"/>
        <v>0.48527939773469708</v>
      </c>
      <c r="AM1338" s="27">
        <f t="shared" si="513"/>
        <v>0.49086573686440554</v>
      </c>
      <c r="AN1338" s="27">
        <f t="shared" si="513"/>
        <v>0.49729269914463614</v>
      </c>
      <c r="AO1338" s="27">
        <f t="shared" si="513"/>
        <v>0.50378159674645628</v>
      </c>
      <c r="AP1338" s="27">
        <f t="shared" si="513"/>
        <v>0.5104338973485637</v>
      </c>
      <c r="AQ1338" s="27">
        <f t="shared" si="513"/>
        <v>0.5172822799722383</v>
      </c>
      <c r="AR1338" s="27">
        <f t="shared" si="513"/>
        <v>0.52438990778857708</v>
      </c>
      <c r="AS1338" s="27">
        <f t="shared" si="513"/>
        <v>0.53208566832594295</v>
      </c>
      <c r="AT1338" s="27">
        <f t="shared" si="513"/>
        <v>0.53664257833202234</v>
      </c>
      <c r="AU1338" s="27">
        <f t="shared" si="513"/>
        <v>0.54070846268586037</v>
      </c>
      <c r="AV1338" s="27">
        <f t="shared" si="513"/>
        <v>0.54483540356476812</v>
      </c>
      <c r="AW1338" s="27">
        <f t="shared" si="513"/>
        <v>0.54882490321762667</v>
      </c>
      <c r="AY1338" s="79"/>
      <c r="AZ1338" s="79"/>
    </row>
    <row r="1339" spans="1:52" x14ac:dyDescent="0.25">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3.1337946187340607E-2</v>
      </c>
      <c r="T1339" s="27">
        <f t="shared" si="515"/>
        <v>3.175432935392393E-2</v>
      </c>
      <c r="U1339" s="27">
        <f t="shared" si="515"/>
        <v>3.2094345397392511E-2</v>
      </c>
      <c r="V1339" s="27">
        <f t="shared" si="515"/>
        <v>3.2411685723468059E-2</v>
      </c>
      <c r="W1339" s="27">
        <f t="shared" si="515"/>
        <v>3.2756062525921364E-2</v>
      </c>
      <c r="X1339" s="27">
        <f t="shared" si="515"/>
        <v>3.3086567145618653E-2</v>
      </c>
      <c r="Y1339" s="27">
        <f t="shared" si="515"/>
        <v>3.3369285720744657E-2</v>
      </c>
      <c r="Z1339" s="27">
        <f t="shared" si="515"/>
        <v>3.3643015822168158E-2</v>
      </c>
      <c r="AA1339" s="27">
        <f t="shared" si="515"/>
        <v>3.3915162002392259E-2</v>
      </c>
      <c r="AB1339" s="27">
        <f t="shared" si="515"/>
        <v>3.426850592930511E-2</v>
      </c>
      <c r="AC1339" s="27">
        <f t="shared" si="515"/>
        <v>3.4571941326316163E-2</v>
      </c>
      <c r="AD1339" s="27">
        <f t="shared" si="515"/>
        <v>3.4936321195141687E-2</v>
      </c>
      <c r="AE1339" s="27">
        <f t="shared" si="515"/>
        <v>3.5315209690811797E-2</v>
      </c>
      <c r="AF1339" s="27">
        <f t="shared" si="515"/>
        <v>3.5763421133442296E-2</v>
      </c>
      <c r="AG1339" s="27">
        <f t="shared" si="515"/>
        <v>3.6246449934470244E-2</v>
      </c>
      <c r="AH1339" s="27">
        <f t="shared" si="515"/>
        <v>3.6624862991105026E-2</v>
      </c>
      <c r="AI1339" s="27">
        <f t="shared" si="515"/>
        <v>3.7003199416548546E-2</v>
      </c>
      <c r="AJ1339" s="27">
        <f t="shared" si="515"/>
        <v>3.7419054000430003E-2</v>
      </c>
      <c r="AK1339" s="27">
        <f t="shared" si="515"/>
        <v>3.7831966790626288E-2</v>
      </c>
      <c r="AL1339" s="27">
        <f t="shared" si="515"/>
        <v>3.8285765138537764E-2</v>
      </c>
      <c r="AM1339" s="27">
        <f t="shared" si="515"/>
        <v>3.8726495301208239E-2</v>
      </c>
      <c r="AN1339" s="27">
        <f t="shared" si="515"/>
        <v>3.9233545815950406E-2</v>
      </c>
      <c r="AO1339" s="27">
        <f t="shared" si="515"/>
        <v>3.9745482672843564E-2</v>
      </c>
      <c r="AP1339" s="27">
        <f t="shared" si="515"/>
        <v>4.0270311090600697E-2</v>
      </c>
      <c r="AQ1339" s="27">
        <f t="shared" si="515"/>
        <v>4.081060925683809E-2</v>
      </c>
      <c r="AR1339" s="27">
        <f t="shared" si="515"/>
        <v>4.1371360384000633E-2</v>
      </c>
      <c r="AS1339" s="27">
        <f t="shared" si="515"/>
        <v>4.1978511814437201E-2</v>
      </c>
      <c r="AT1339" s="27">
        <f t="shared" si="515"/>
        <v>4.2338025915107082E-2</v>
      </c>
      <c r="AU1339" s="27">
        <f t="shared" si="515"/>
        <v>4.2658800904068366E-2</v>
      </c>
      <c r="AV1339" s="27">
        <f t="shared" si="515"/>
        <v>4.2984392903168391E-2</v>
      </c>
      <c r="AW1339" s="27">
        <f t="shared" si="515"/>
        <v>4.3299141576700839E-2</v>
      </c>
      <c r="AY1339" s="79"/>
      <c r="AZ1339" s="79"/>
    </row>
    <row r="1340" spans="1:52" x14ac:dyDescent="0.25">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2.904903235556756E-4</v>
      </c>
      <c r="T1340" s="27">
        <f t="shared" si="516"/>
        <v>2.943500302531358E-4</v>
      </c>
      <c r="U1340" s="27">
        <f t="shared" si="516"/>
        <v>2.9750184402838601E-4</v>
      </c>
      <c r="V1340" s="27">
        <f t="shared" si="516"/>
        <v>3.0044346290308388E-4</v>
      </c>
      <c r="W1340" s="27">
        <f t="shared" si="516"/>
        <v>3.0363569918339701E-4</v>
      </c>
      <c r="X1340" s="27">
        <f t="shared" si="516"/>
        <v>3.0669934583524099E-4</v>
      </c>
      <c r="Y1340" s="27">
        <f t="shared" si="516"/>
        <v>3.0932003481953465E-4</v>
      </c>
      <c r="Z1340" s="27">
        <f t="shared" si="516"/>
        <v>3.1185740422000813E-4</v>
      </c>
      <c r="AA1340" s="27">
        <f t="shared" si="516"/>
        <v>3.1438009129959962E-4</v>
      </c>
      <c r="AB1340" s="27">
        <f t="shared" si="516"/>
        <v>3.1765544926472413E-4</v>
      </c>
      <c r="AC1340" s="27">
        <f t="shared" si="516"/>
        <v>3.204681749656698E-4</v>
      </c>
      <c r="AD1340" s="27">
        <f t="shared" si="516"/>
        <v>3.238458317323107E-4</v>
      </c>
      <c r="AE1340" s="27">
        <f t="shared" si="516"/>
        <v>3.2735797771152607E-4</v>
      </c>
      <c r="AF1340" s="27">
        <f t="shared" si="516"/>
        <v>3.3151271989573738E-4</v>
      </c>
      <c r="AG1340" s="27">
        <f t="shared" si="516"/>
        <v>3.3599020517376121E-4</v>
      </c>
      <c r="AH1340" s="27">
        <f t="shared" si="516"/>
        <v>3.3949794402181424E-4</v>
      </c>
      <c r="AI1340" s="27">
        <f t="shared" si="516"/>
        <v>3.4300497252913811E-4</v>
      </c>
      <c r="AJ1340" s="27">
        <f t="shared" si="516"/>
        <v>3.4685977947473918E-4</v>
      </c>
      <c r="AK1340" s="27">
        <f t="shared" si="516"/>
        <v>3.5068731716043639E-4</v>
      </c>
      <c r="AL1340" s="27">
        <f t="shared" si="516"/>
        <v>3.5489384773923629E-4</v>
      </c>
      <c r="AM1340" s="27">
        <f t="shared" si="516"/>
        <v>3.5897924142743565E-4</v>
      </c>
      <c r="AN1340" s="27">
        <f t="shared" si="516"/>
        <v>3.6367939845770157E-4</v>
      </c>
      <c r="AO1340" s="27">
        <f t="shared" si="516"/>
        <v>3.6842484994038506E-4</v>
      </c>
      <c r="AP1340" s="27">
        <f t="shared" si="516"/>
        <v>3.7328980107579387E-4</v>
      </c>
      <c r="AQ1340" s="27">
        <f t="shared" si="516"/>
        <v>3.7829815063988365E-4</v>
      </c>
      <c r="AR1340" s="27">
        <f t="shared" si="516"/>
        <v>3.8349609103424995E-4</v>
      </c>
      <c r="AS1340" s="27">
        <f t="shared" si="516"/>
        <v>3.8912414382432281E-4</v>
      </c>
      <c r="AT1340" s="27">
        <f t="shared" si="516"/>
        <v>3.9245669685131744E-4</v>
      </c>
      <c r="AU1340" s="27">
        <f t="shared" si="516"/>
        <v>3.9543015368779578E-4</v>
      </c>
      <c r="AV1340" s="27">
        <f t="shared" si="516"/>
        <v>3.9844826229645466E-4</v>
      </c>
      <c r="AW1340" s="27">
        <f t="shared" si="516"/>
        <v>4.013658575806695E-4</v>
      </c>
      <c r="AY1340" s="79"/>
      <c r="AZ1340" s="79"/>
    </row>
    <row r="1341" spans="1:52" x14ac:dyDescent="0.25">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2.5629102547447703E-3</v>
      </c>
      <c r="T1341" s="27">
        <f t="shared" si="517"/>
        <v>2.6123885311191328E-3</v>
      </c>
      <c r="U1341" s="27">
        <f t="shared" si="517"/>
        <v>2.6381484081699708E-3</v>
      </c>
      <c r="V1341" s="27">
        <f t="shared" si="517"/>
        <v>2.6558420076703468E-3</v>
      </c>
      <c r="W1341" s="27">
        <f t="shared" si="517"/>
        <v>2.6779065868564743E-3</v>
      </c>
      <c r="X1341" s="27">
        <f t="shared" si="517"/>
        <v>2.6942716911212052E-3</v>
      </c>
      <c r="Y1341" s="27">
        <f t="shared" si="517"/>
        <v>2.7000715946421988E-3</v>
      </c>
      <c r="Z1341" s="27">
        <f t="shared" si="517"/>
        <v>2.704975186950725E-3</v>
      </c>
      <c r="AA1341" s="27">
        <f t="shared" si="517"/>
        <v>2.7108265667014262E-3</v>
      </c>
      <c r="AB1341" s="27">
        <f t="shared" si="517"/>
        <v>2.7365425214591413E-3</v>
      </c>
      <c r="AC1341" s="27">
        <f t="shared" si="517"/>
        <v>2.7518718016047751E-3</v>
      </c>
      <c r="AD1341" s="27">
        <f t="shared" si="517"/>
        <v>2.7566638396338047E-3</v>
      </c>
      <c r="AE1341" s="27">
        <f t="shared" si="517"/>
        <v>2.7626950654084182E-3</v>
      </c>
      <c r="AF1341" s="27">
        <f t="shared" si="517"/>
        <v>2.781289252085413E-3</v>
      </c>
      <c r="AG1341" s="27">
        <f t="shared" si="517"/>
        <v>2.8044129031273178E-3</v>
      </c>
      <c r="AH1341" s="27">
        <f t="shared" si="517"/>
        <v>2.8037506369907924E-3</v>
      </c>
      <c r="AI1341" s="27">
        <f t="shared" si="517"/>
        <v>2.8010511266193844E-3</v>
      </c>
      <c r="AJ1341" s="27">
        <f t="shared" si="517"/>
        <v>2.8035156589741781E-3</v>
      </c>
      <c r="AK1341" s="27">
        <f t="shared" si="517"/>
        <v>2.8031448320103743E-3</v>
      </c>
      <c r="AL1341" s="27">
        <f t="shared" si="517"/>
        <v>2.8079593649657283E-3</v>
      </c>
      <c r="AM1341" s="27">
        <f t="shared" si="517"/>
        <v>2.8079108993576316E-3</v>
      </c>
      <c r="AN1341" s="27">
        <f t="shared" si="517"/>
        <v>2.8312016868573659E-3</v>
      </c>
      <c r="AO1341" s="27">
        <f t="shared" si="517"/>
        <v>2.8529828127647709E-3</v>
      </c>
      <c r="AP1341" s="27">
        <f t="shared" si="517"/>
        <v>2.8745704994950004E-3</v>
      </c>
      <c r="AQ1341" s="27">
        <f t="shared" si="517"/>
        <v>2.8962863460866165E-3</v>
      </c>
      <c r="AR1341" s="27">
        <f t="shared" si="517"/>
        <v>2.9187994411367726E-3</v>
      </c>
      <c r="AS1341" s="27">
        <f t="shared" si="517"/>
        <v>2.9459270403864352E-3</v>
      </c>
      <c r="AT1341" s="27">
        <f t="shared" si="517"/>
        <v>2.9324595471331349E-3</v>
      </c>
      <c r="AU1341" s="27">
        <f t="shared" si="517"/>
        <v>2.9120229766328091E-3</v>
      </c>
      <c r="AV1341" s="27">
        <f t="shared" si="517"/>
        <v>2.8913556321565432E-3</v>
      </c>
      <c r="AW1341" s="27">
        <f t="shared" si="517"/>
        <v>2.8681853853054777E-3</v>
      </c>
      <c r="AY1341" s="79"/>
      <c r="AZ1341" s="79"/>
    </row>
    <row r="1342" spans="1:52" x14ac:dyDescent="0.25">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1.2758183638787089E-2</v>
      </c>
      <c r="T1342" s="27">
        <f t="shared" si="518"/>
        <v>1.3004486815008778E-2</v>
      </c>
      <c r="U1342" s="27">
        <f t="shared" si="518"/>
        <v>1.3132719647710874E-2</v>
      </c>
      <c r="V1342" s="27">
        <f t="shared" si="518"/>
        <v>1.3220798499180229E-2</v>
      </c>
      <c r="W1342" s="27">
        <f t="shared" si="518"/>
        <v>1.3330636115479131E-2</v>
      </c>
      <c r="X1342" s="27">
        <f t="shared" si="518"/>
        <v>1.3412101709169269E-2</v>
      </c>
      <c r="Y1342" s="27">
        <f t="shared" si="518"/>
        <v>1.3440973665989099E-2</v>
      </c>
      <c r="Z1342" s="27">
        <f t="shared" si="518"/>
        <v>1.346538377986105E-2</v>
      </c>
      <c r="AA1342" s="27">
        <f t="shared" si="518"/>
        <v>1.3494511985681572E-2</v>
      </c>
      <c r="AB1342" s="27">
        <f t="shared" si="518"/>
        <v>1.3622526172927604E-2</v>
      </c>
      <c r="AC1342" s="27">
        <f t="shared" si="518"/>
        <v>1.3698835427528436E-2</v>
      </c>
      <c r="AD1342" s="27">
        <f t="shared" si="518"/>
        <v>1.3722690223483628E-2</v>
      </c>
      <c r="AE1342" s="27">
        <f t="shared" si="518"/>
        <v>1.3752713703961365E-2</v>
      </c>
      <c r="AF1342" s="27">
        <f t="shared" si="518"/>
        <v>1.3845275684155478E-2</v>
      </c>
      <c r="AG1342" s="27">
        <f t="shared" si="518"/>
        <v>1.3960385366925555E-2</v>
      </c>
      <c r="AH1342" s="27">
        <f t="shared" si="518"/>
        <v>1.3957088601862521E-2</v>
      </c>
      <c r="AI1342" s="27">
        <f t="shared" si="518"/>
        <v>1.3943650421969381E-2</v>
      </c>
      <c r="AJ1342" s="27">
        <f t="shared" si="518"/>
        <v>1.395591887979305E-2</v>
      </c>
      <c r="AK1342" s="27">
        <f t="shared" si="518"/>
        <v>1.3954072900795676E-2</v>
      </c>
      <c r="AL1342" s="27">
        <f t="shared" si="518"/>
        <v>1.3978039676637978E-2</v>
      </c>
      <c r="AM1342" s="27">
        <f t="shared" si="518"/>
        <v>1.3977798414530914E-2</v>
      </c>
      <c r="AN1342" s="27">
        <f t="shared" si="518"/>
        <v>1.4093740103656964E-2</v>
      </c>
      <c r="AO1342" s="27">
        <f t="shared" si="518"/>
        <v>1.4202166687721602E-2</v>
      </c>
      <c r="AP1342" s="27">
        <f t="shared" si="518"/>
        <v>1.430963033032516E-2</v>
      </c>
      <c r="AQ1342" s="27">
        <f t="shared" si="518"/>
        <v>1.4417731953538314E-2</v>
      </c>
      <c r="AR1342" s="27">
        <f t="shared" si="518"/>
        <v>1.4529802284676759E-2</v>
      </c>
      <c r="AS1342" s="27">
        <f t="shared" si="518"/>
        <v>1.4664843647231651E-2</v>
      </c>
      <c r="AT1342" s="27">
        <f t="shared" si="518"/>
        <v>1.4597802379687599E-2</v>
      </c>
      <c r="AU1342" s="27">
        <f t="shared" si="518"/>
        <v>1.4496069001038276E-2</v>
      </c>
      <c r="AV1342" s="27">
        <f t="shared" si="518"/>
        <v>1.4393186828060855E-2</v>
      </c>
      <c r="AW1342" s="27">
        <f t="shared" si="518"/>
        <v>1.4277845191054772E-2</v>
      </c>
      <c r="AY1342" s="79"/>
      <c r="AZ1342" s="79"/>
    </row>
    <row r="1343" spans="1:52" x14ac:dyDescent="0.25">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0.17476418316081974</v>
      </c>
      <c r="O1343" s="27">
        <f t="shared" si="519"/>
        <v>0.17840915017095654</v>
      </c>
      <c r="P1343" s="27">
        <f t="shared" si="519"/>
        <v>0.18092055691117107</v>
      </c>
      <c r="Q1343" s="27">
        <f t="shared" si="519"/>
        <v>0.18434967364231716</v>
      </c>
      <c r="R1343" s="27">
        <f t="shared" si="519"/>
        <v>0.18794438918293385</v>
      </c>
      <c r="S1343" s="27">
        <f t="shared" si="519"/>
        <v>0.17361452293400698</v>
      </c>
      <c r="T1343" s="27">
        <f t="shared" si="519"/>
        <v>0.18122983234318238</v>
      </c>
      <c r="U1343" s="27">
        <f t="shared" si="519"/>
        <v>0.18736569869016145</v>
      </c>
      <c r="V1343" s="27">
        <f t="shared" si="519"/>
        <v>0.19304737892649457</v>
      </c>
      <c r="W1343" s="27">
        <f t="shared" si="519"/>
        <v>0.19916394252628336</v>
      </c>
      <c r="X1343" s="27">
        <f t="shared" si="519"/>
        <v>0.20497598185205718</v>
      </c>
      <c r="Y1343" s="27">
        <f t="shared" si="519"/>
        <v>0.21008003786653304</v>
      </c>
      <c r="Z1343" s="27">
        <f t="shared" si="519"/>
        <v>0.21519415807379266</v>
      </c>
      <c r="AA1343" s="27">
        <f t="shared" si="519"/>
        <v>0.22046711318957019</v>
      </c>
      <c r="AB1343" s="27">
        <f t="shared" si="519"/>
        <v>0.22747999362519944</v>
      </c>
      <c r="AC1343" s="27">
        <f t="shared" si="519"/>
        <v>0.23377520748657318</v>
      </c>
      <c r="AD1343" s="27">
        <f t="shared" si="519"/>
        <v>0.24194841701051853</v>
      </c>
      <c r="AE1343" s="27">
        <f t="shared" si="519"/>
        <v>0.25053440423872092</v>
      </c>
      <c r="AF1343" s="27">
        <f t="shared" si="519"/>
        <v>0.26062237101157232</v>
      </c>
      <c r="AG1343" s="27">
        <f t="shared" si="519"/>
        <v>0.27157081601101718</v>
      </c>
      <c r="AH1343" s="27">
        <f t="shared" si="519"/>
        <v>0.28061403432528592</v>
      </c>
      <c r="AI1343" s="27">
        <f t="shared" si="519"/>
        <v>0.28978900234061006</v>
      </c>
      <c r="AJ1343" s="27">
        <f t="shared" si="519"/>
        <v>0.29986479871060151</v>
      </c>
      <c r="AK1343" s="27">
        <f t="shared" si="519"/>
        <v>0.3100339842687691</v>
      </c>
      <c r="AL1343" s="27">
        <f t="shared" si="519"/>
        <v>0.321206589671512</v>
      </c>
      <c r="AM1343" s="27">
        <f t="shared" si="519"/>
        <v>0.33228026882461004</v>
      </c>
      <c r="AN1343" s="27">
        <f t="shared" si="519"/>
        <v>0.34448956687299959</v>
      </c>
      <c r="AO1343" s="27">
        <f t="shared" si="519"/>
        <v>0.35696829991233459</v>
      </c>
      <c r="AP1343" s="27">
        <f t="shared" si="519"/>
        <v>0.36989227584557205</v>
      </c>
      <c r="AQ1343" s="27">
        <f t="shared" si="519"/>
        <v>0.38332536891436336</v>
      </c>
      <c r="AR1343" s="27">
        <f t="shared" si="519"/>
        <v>0.39738501026664286</v>
      </c>
      <c r="AS1343" s="27">
        <f t="shared" si="519"/>
        <v>0.41264183329899567</v>
      </c>
      <c r="AT1343" s="27">
        <f t="shared" si="519"/>
        <v>0.42266450717711668</v>
      </c>
      <c r="AU1343" s="27">
        <f t="shared" si="519"/>
        <v>0.43196158941660778</v>
      </c>
      <c r="AV1343" s="27">
        <f t="shared" si="519"/>
        <v>0.44148739103649337</v>
      </c>
      <c r="AW1343" s="27">
        <f t="shared" si="519"/>
        <v>0.45089587125553532</v>
      </c>
      <c r="AY1343" s="79"/>
      <c r="AZ1343" s="79"/>
    </row>
    <row r="1344" spans="1:52" x14ac:dyDescent="0.25">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1.171883187565219E-4</v>
      </c>
      <c r="L1344" s="27">
        <f t="shared" si="520"/>
        <v>1.1725168210757805E-4</v>
      </c>
      <c r="M1344" s="27">
        <f t="shared" si="520"/>
        <v>1.1740318150277544E-4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1.1945208166397168E-4</v>
      </c>
      <c r="T1344" s="27">
        <f t="shared" si="520"/>
        <v>1.1996589244916799E-4</v>
      </c>
      <c r="U1344" s="27">
        <f t="shared" si="520"/>
        <v>1.2053453259501592E-4</v>
      </c>
      <c r="V1344" s="27">
        <f t="shared" si="520"/>
        <v>1.2113119194780691E-4</v>
      </c>
      <c r="W1344" s="27">
        <f t="shared" si="520"/>
        <v>1.2176155038943257E-4</v>
      </c>
      <c r="X1344" s="27">
        <f t="shared" si="520"/>
        <v>1.2242164450013777E-4</v>
      </c>
      <c r="Y1344" s="27">
        <f t="shared" si="520"/>
        <v>1.2303316997803725E-4</v>
      </c>
      <c r="Z1344" s="27">
        <f t="shared" si="520"/>
        <v>1.2359567571233556E-4</v>
      </c>
      <c r="AA1344" s="27">
        <f t="shared" si="520"/>
        <v>1.2410672884634127E-4</v>
      </c>
      <c r="AB1344" s="27">
        <f t="shared" si="520"/>
        <v>1.2456935317880485E-4</v>
      </c>
      <c r="AC1344" s="27">
        <f t="shared" si="520"/>
        <v>1.2497188029607037E-4</v>
      </c>
      <c r="AD1344" s="27">
        <f t="shared" si="520"/>
        <v>1.2536989596586466E-4</v>
      </c>
      <c r="AE1344" s="27">
        <f t="shared" si="520"/>
        <v>1.2575896751332969E-4</v>
      </c>
      <c r="AF1344" s="27">
        <f t="shared" si="520"/>
        <v>1.261417763816356E-4</v>
      </c>
      <c r="AG1344" s="27">
        <f t="shared" si="520"/>
        <v>1.2651484622650078E-4</v>
      </c>
      <c r="AH1344" s="27">
        <f t="shared" si="520"/>
        <v>1.2686745922982584E-4</v>
      </c>
      <c r="AI1344" s="27">
        <f t="shared" si="520"/>
        <v>1.2721208055263393E-4</v>
      </c>
      <c r="AJ1344" s="27">
        <f t="shared" si="520"/>
        <v>1.2755050797833958E-4</v>
      </c>
      <c r="AK1344" s="27">
        <f t="shared" si="520"/>
        <v>1.2787915025688418E-4</v>
      </c>
      <c r="AL1344" s="27">
        <f t="shared" si="520"/>
        <v>1.2820031427030818E-4</v>
      </c>
      <c r="AM1344" s="27">
        <f t="shared" si="520"/>
        <v>1.2850954378673365E-4</v>
      </c>
      <c r="AN1344" s="27">
        <f t="shared" si="520"/>
        <v>1.2881344298730903E-4</v>
      </c>
      <c r="AO1344" s="27">
        <f t="shared" si="520"/>
        <v>1.2910712424209542E-4</v>
      </c>
      <c r="AP1344" s="27">
        <f t="shared" si="520"/>
        <v>1.2939055437105907E-4</v>
      </c>
      <c r="AQ1344" s="27">
        <f t="shared" si="520"/>
        <v>1.2966334958227195E-4</v>
      </c>
      <c r="AR1344" s="27">
        <f t="shared" si="520"/>
        <v>1.2992531849335335E-4</v>
      </c>
      <c r="AS1344" s="27">
        <f t="shared" si="520"/>
        <v>1.3017961587308716E-4</v>
      </c>
      <c r="AT1344" s="27">
        <f t="shared" si="520"/>
        <v>1.3040536097649709E-4</v>
      </c>
      <c r="AU1344" s="27">
        <f t="shared" si="520"/>
        <v>1.3061661327960918E-4</v>
      </c>
      <c r="AV1344" s="27">
        <f t="shared" si="520"/>
        <v>1.3081596944979545E-4</v>
      </c>
      <c r="AW1344" s="27">
        <f t="shared" si="520"/>
        <v>1.3100193530910493E-4</v>
      </c>
      <c r="AY1344" s="79"/>
      <c r="AZ1344" s="79"/>
    </row>
    <row r="1345" spans="1:52" x14ac:dyDescent="0.25">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8.0420661765993721E-4</v>
      </c>
      <c r="L1345" s="27">
        <f t="shared" si="521"/>
        <v>8.046414496191049E-4</v>
      </c>
      <c r="M1345" s="27">
        <f t="shared" si="521"/>
        <v>8.0568111652005558E-4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8.1974172500085462E-4</v>
      </c>
      <c r="T1345" s="27">
        <f t="shared" si="521"/>
        <v>8.2326775931950064E-4</v>
      </c>
      <c r="U1345" s="27">
        <f t="shared" si="521"/>
        <v>8.271700609585247E-4</v>
      </c>
      <c r="V1345" s="27">
        <f t="shared" si="521"/>
        <v>8.3126464483083116E-4</v>
      </c>
      <c r="W1345" s="27">
        <f t="shared" si="521"/>
        <v>8.3559048921218453E-4</v>
      </c>
      <c r="X1345" s="27">
        <f t="shared" si="521"/>
        <v>8.4012039507430744E-4</v>
      </c>
      <c r="Y1345" s="27">
        <f t="shared" si="521"/>
        <v>8.4431699795600083E-4</v>
      </c>
      <c r="Z1345" s="27">
        <f t="shared" si="521"/>
        <v>8.4817720210257814E-4</v>
      </c>
      <c r="AA1345" s="27">
        <f t="shared" si="521"/>
        <v>8.5168431199803744E-4</v>
      </c>
      <c r="AB1345" s="27">
        <f t="shared" si="521"/>
        <v>8.5485907850723806E-4</v>
      </c>
      <c r="AC1345" s="27">
        <f t="shared" si="521"/>
        <v>8.5762142696421239E-4</v>
      </c>
      <c r="AD1345" s="27">
        <f t="shared" si="521"/>
        <v>8.6035281554438289E-4</v>
      </c>
      <c r="AE1345" s="27">
        <f t="shared" si="521"/>
        <v>8.6302282494919974E-4</v>
      </c>
      <c r="AF1345" s="27">
        <f t="shared" si="521"/>
        <v>8.6564985662315112E-4</v>
      </c>
      <c r="AG1345" s="27">
        <f t="shared" si="521"/>
        <v>8.6821005410079634E-4</v>
      </c>
      <c r="AH1345" s="27">
        <f t="shared" si="521"/>
        <v>8.7062986619261551E-4</v>
      </c>
      <c r="AI1345" s="27">
        <f t="shared" si="521"/>
        <v>8.7299483525548607E-4</v>
      </c>
      <c r="AJ1345" s="27">
        <f t="shared" si="521"/>
        <v>8.7531729860540019E-4</v>
      </c>
      <c r="AK1345" s="27">
        <f t="shared" si="521"/>
        <v>8.7757261123427692E-4</v>
      </c>
      <c r="AL1345" s="27">
        <f t="shared" si="521"/>
        <v>8.7977660415516207E-4</v>
      </c>
      <c r="AM1345" s="27">
        <f t="shared" si="521"/>
        <v>8.8189869640909911E-4</v>
      </c>
      <c r="AN1345" s="27">
        <f t="shared" si="521"/>
        <v>8.8398420928954304E-4</v>
      </c>
      <c r="AO1345" s="27">
        <f t="shared" si="521"/>
        <v>8.859996013617906E-4</v>
      </c>
      <c r="AP1345" s="27">
        <f t="shared" si="521"/>
        <v>8.8794464492735544E-4</v>
      </c>
      <c r="AQ1345" s="27">
        <f t="shared" si="521"/>
        <v>8.8981670620830264E-4</v>
      </c>
      <c r="AR1345" s="27">
        <f t="shared" si="521"/>
        <v>8.916144718401364E-4</v>
      </c>
      <c r="AS1345" s="27">
        <f t="shared" si="521"/>
        <v>8.9335959147155959E-4</v>
      </c>
      <c r="AT1345" s="27">
        <f t="shared" si="521"/>
        <v>8.9490877067297621E-4</v>
      </c>
      <c r="AU1345" s="27">
        <f t="shared" si="521"/>
        <v>8.9635849281219089E-4</v>
      </c>
      <c r="AV1345" s="27">
        <f t="shared" si="521"/>
        <v>8.9772657755848905E-4</v>
      </c>
      <c r="AW1345" s="27">
        <f t="shared" si="521"/>
        <v>8.990027710929848E-4</v>
      </c>
      <c r="AY1345" s="79"/>
      <c r="AZ1345" s="79"/>
    </row>
    <row r="1346" spans="1:52" x14ac:dyDescent="0.25">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1.5059853867070929E-5</v>
      </c>
      <c r="T1346" s="27">
        <f t="shared" si="522"/>
        <v>1.5167124625631526E-5</v>
      </c>
      <c r="U1346" s="27">
        <f t="shared" si="522"/>
        <v>1.5283284642477729E-5</v>
      </c>
      <c r="V1346" s="27">
        <f t="shared" si="522"/>
        <v>1.5403277705574446E-5</v>
      </c>
      <c r="W1346" s="27">
        <f t="shared" si="522"/>
        <v>1.5528250734118246E-5</v>
      </c>
      <c r="X1346" s="27">
        <f t="shared" si="522"/>
        <v>1.5657505187360494E-5</v>
      </c>
      <c r="Y1346" s="27">
        <f t="shared" si="522"/>
        <v>1.5776302669215045E-5</v>
      </c>
      <c r="Z1346" s="27">
        <f t="shared" si="522"/>
        <v>1.5884699128932849E-5</v>
      </c>
      <c r="AA1346" s="27">
        <f t="shared" si="522"/>
        <v>1.598236792184587E-5</v>
      </c>
      <c r="AB1346" s="27">
        <f t="shared" si="522"/>
        <v>1.6070000497479039E-5</v>
      </c>
      <c r="AC1346" s="27">
        <f t="shared" si="522"/>
        <v>1.6145524591945034E-5</v>
      </c>
      <c r="AD1346" s="27">
        <f t="shared" si="522"/>
        <v>1.6219442580938144E-5</v>
      </c>
      <c r="AE1346" s="27">
        <f t="shared" si="522"/>
        <v>1.6290975743204122E-5</v>
      </c>
      <c r="AF1346" s="27">
        <f t="shared" si="522"/>
        <v>1.6360671671875951E-5</v>
      </c>
      <c r="AG1346" s="27">
        <f t="shared" si="522"/>
        <v>1.6427926876189465E-5</v>
      </c>
      <c r="AH1346" s="27">
        <f t="shared" si="522"/>
        <v>1.6490797561748879E-5</v>
      </c>
      <c r="AI1346" s="27">
        <f t="shared" si="522"/>
        <v>1.6551640518648345E-5</v>
      </c>
      <c r="AJ1346" s="27">
        <f t="shared" si="522"/>
        <v>1.6610822596898277E-5</v>
      </c>
      <c r="AK1346" s="27">
        <f t="shared" si="522"/>
        <v>1.6667712669704048E-5</v>
      </c>
      <c r="AL1346" s="27">
        <f t="shared" si="522"/>
        <v>1.6722767389990501E-5</v>
      </c>
      <c r="AM1346" s="27">
        <f t="shared" si="522"/>
        <v>1.6775196463174171E-5</v>
      </c>
      <c r="AN1346" s="27">
        <f t="shared" si="522"/>
        <v>1.6826241109997634E-5</v>
      </c>
      <c r="AO1346" s="27">
        <f t="shared" si="522"/>
        <v>1.6875029537007162E-5</v>
      </c>
      <c r="AP1346" s="27">
        <f t="shared" si="522"/>
        <v>1.6921581513240172E-5</v>
      </c>
      <c r="AQ1346" s="27">
        <f t="shared" si="522"/>
        <v>1.6965851524050945E-5</v>
      </c>
      <c r="AR1346" s="27">
        <f t="shared" si="522"/>
        <v>1.7007828281763253E-5</v>
      </c>
      <c r="AS1346" s="27">
        <f t="shared" si="522"/>
        <v>1.7048107740674831E-5</v>
      </c>
      <c r="AT1346" s="27">
        <f t="shared" si="522"/>
        <v>1.7082919504257796E-5</v>
      </c>
      <c r="AU1346" s="27">
        <f t="shared" si="522"/>
        <v>1.7114846774541831E-5</v>
      </c>
      <c r="AV1346" s="27">
        <f t="shared" si="522"/>
        <v>1.7144381767875482E-5</v>
      </c>
      <c r="AW1346" s="27">
        <f t="shared" si="522"/>
        <v>1.7171274019271092E-5</v>
      </c>
      <c r="AY1346" s="79"/>
      <c r="AZ1346" s="79"/>
    </row>
    <row r="1347" spans="1:52" x14ac:dyDescent="0.25">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1.5056556116759298E-3</v>
      </c>
      <c r="Q1347" s="27">
        <f t="shared" si="523"/>
        <v>1.5149984613639169E-3</v>
      </c>
      <c r="R1347" s="27">
        <f t="shared" si="523"/>
        <v>1.5249659674490626E-3</v>
      </c>
      <c r="S1347" s="27">
        <f t="shared" si="523"/>
        <v>1.5322077690529017E-3</v>
      </c>
      <c r="T1347" s="27">
        <f t="shared" si="523"/>
        <v>1.5431216259275771E-3</v>
      </c>
      <c r="U1347" s="27">
        <f t="shared" si="523"/>
        <v>1.554939886704611E-3</v>
      </c>
      <c r="V1347" s="27">
        <f t="shared" si="523"/>
        <v>1.567148126248771E-3</v>
      </c>
      <c r="W1347" s="27">
        <f t="shared" si="523"/>
        <v>1.5798630335079687E-3</v>
      </c>
      <c r="X1347" s="27">
        <f t="shared" si="523"/>
        <v>1.5930135381005462E-3</v>
      </c>
      <c r="Y1347" s="27">
        <f t="shared" si="523"/>
        <v>1.6051001377613478E-3</v>
      </c>
      <c r="Z1347" s="27">
        <f t="shared" si="523"/>
        <v>1.6161285248349172E-3</v>
      </c>
      <c r="AA1347" s="27">
        <f t="shared" si="523"/>
        <v>1.6260654660971801E-3</v>
      </c>
      <c r="AB1347" s="27">
        <f t="shared" si="523"/>
        <v>1.6349813104601094E-3</v>
      </c>
      <c r="AC1347" s="27">
        <f t="shared" si="523"/>
        <v>1.6426652232864149E-3</v>
      </c>
      <c r="AD1347" s="27">
        <f t="shared" si="523"/>
        <v>1.6501857289970086E-3</v>
      </c>
      <c r="AE1347" s="27">
        <f t="shared" si="523"/>
        <v>1.6574635995484953E-3</v>
      </c>
      <c r="AF1347" s="27">
        <f t="shared" si="523"/>
        <v>1.6645545477293293E-3</v>
      </c>
      <c r="AG1347" s="27">
        <f t="shared" si="523"/>
        <v>1.6713971736583722E-3</v>
      </c>
      <c r="AH1347" s="27">
        <f t="shared" si="523"/>
        <v>1.6777937133399721E-3</v>
      </c>
      <c r="AI1347" s="27">
        <f t="shared" si="523"/>
        <v>1.683983949452246E-3</v>
      </c>
      <c r="AJ1347" s="27">
        <f t="shared" si="523"/>
        <v>1.6900052057594883E-3</v>
      </c>
      <c r="AK1347" s="27">
        <f t="shared" si="523"/>
        <v>1.6957932706573547E-3</v>
      </c>
      <c r="AL1347" s="27">
        <f t="shared" si="523"/>
        <v>1.7013946045673987E-3</v>
      </c>
      <c r="AM1347" s="27">
        <f t="shared" si="523"/>
        <v>1.7067288019616985E-3</v>
      </c>
      <c r="AN1347" s="27">
        <f t="shared" si="523"/>
        <v>1.71192214614165E-3</v>
      </c>
      <c r="AO1347" s="27">
        <f t="shared" si="523"/>
        <v>1.716885939785579E-3</v>
      </c>
      <c r="AP1347" s="27">
        <f t="shared" si="523"/>
        <v>1.7216221942192923E-3</v>
      </c>
      <c r="AQ1347" s="27">
        <f t="shared" si="523"/>
        <v>1.7261262787276175E-3</v>
      </c>
      <c r="AR1347" s="27">
        <f t="shared" si="523"/>
        <v>1.7303970448887078E-3</v>
      </c>
      <c r="AS1347" s="27">
        <f t="shared" si="523"/>
        <v>1.7344951258144805E-3</v>
      </c>
      <c r="AT1347" s="27">
        <f t="shared" si="523"/>
        <v>1.7380369167964555E-3</v>
      </c>
      <c r="AU1347" s="27">
        <f t="shared" si="523"/>
        <v>1.7412852359372415E-3</v>
      </c>
      <c r="AV1347" s="27">
        <f t="shared" si="523"/>
        <v>1.7442901619241858E-3</v>
      </c>
      <c r="AW1347" s="27">
        <f t="shared" si="523"/>
        <v>1.7470262121461449E-3</v>
      </c>
      <c r="AY1347" s="79"/>
      <c r="AZ1347" s="79"/>
    </row>
    <row r="1348" spans="1:52" x14ac:dyDescent="0.25">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5">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5">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0.12233950618032063</v>
      </c>
      <c r="R1350" s="27">
        <f t="shared" si="526"/>
        <v>0.12056837226162823</v>
      </c>
      <c r="S1350" s="27">
        <f t="shared" si="526"/>
        <v>0.10749993250765247</v>
      </c>
      <c r="T1350" s="27">
        <f t="shared" si="526"/>
        <v>0.10909460476481191</v>
      </c>
      <c r="U1350" s="27">
        <f t="shared" si="526"/>
        <v>0.10967897190302667</v>
      </c>
      <c r="V1350" s="27">
        <f t="shared" si="526"/>
        <v>0.10993607646040858</v>
      </c>
      <c r="W1350" s="27">
        <f t="shared" si="526"/>
        <v>0.11039656933692092</v>
      </c>
      <c r="X1350" s="27">
        <f t="shared" si="526"/>
        <v>0.11062930408961913</v>
      </c>
      <c r="Y1350" s="27">
        <f t="shared" si="526"/>
        <v>0.11044894472785742</v>
      </c>
      <c r="Z1350" s="27">
        <f t="shared" si="526"/>
        <v>0.11026722170212108</v>
      </c>
      <c r="AA1350" s="27">
        <f t="shared" si="526"/>
        <v>0.11016137280346233</v>
      </c>
      <c r="AB1350" s="27">
        <f t="shared" si="526"/>
        <v>0.11093231987781835</v>
      </c>
      <c r="AC1350" s="27">
        <f t="shared" si="526"/>
        <v>0.11129462358625096</v>
      </c>
      <c r="AD1350" s="27">
        <f t="shared" si="526"/>
        <v>0.11221759192072639</v>
      </c>
      <c r="AE1350" s="27">
        <f t="shared" si="526"/>
        <v>0.11324767647428659</v>
      </c>
      <c r="AF1350" s="27">
        <f t="shared" si="526"/>
        <v>0.11487834124486472</v>
      </c>
      <c r="AG1350" s="27">
        <f t="shared" si="526"/>
        <v>0.11677360265456475</v>
      </c>
      <c r="AH1350" s="27">
        <f t="shared" si="526"/>
        <v>0.11769292685587922</v>
      </c>
      <c r="AI1350" s="27">
        <f t="shared" si="526"/>
        <v>0.11857685478458881</v>
      </c>
      <c r="AJ1350" s="27">
        <f t="shared" si="526"/>
        <v>0.1197479550652055</v>
      </c>
      <c r="AK1350" s="27">
        <f t="shared" si="526"/>
        <v>0.12085246107990889</v>
      </c>
      <c r="AL1350" s="27">
        <f t="shared" si="526"/>
        <v>0.12225601493093669</v>
      </c>
      <c r="AM1350" s="27">
        <f t="shared" si="526"/>
        <v>0.12350409916269037</v>
      </c>
      <c r="AN1350" s="27">
        <f t="shared" si="526"/>
        <v>0.12523827638032828</v>
      </c>
      <c r="AO1350" s="27">
        <f t="shared" si="526"/>
        <v>0.12694922306936196</v>
      </c>
      <c r="AP1350" s="27">
        <f t="shared" si="526"/>
        <v>0.12869906094221986</v>
      </c>
      <c r="AQ1350" s="27">
        <f t="shared" si="526"/>
        <v>0.1305043942582346</v>
      </c>
      <c r="AR1350" s="27">
        <f t="shared" si="526"/>
        <v>0.13239884504080182</v>
      </c>
      <c r="AS1350" s="27">
        <f t="shared" si="526"/>
        <v>0.13456730614075865</v>
      </c>
      <c r="AT1350" s="27">
        <f t="shared" si="526"/>
        <v>0.13483756735248184</v>
      </c>
      <c r="AU1350" s="27">
        <f t="shared" si="526"/>
        <v>0.1348033826746983</v>
      </c>
      <c r="AV1350" s="27">
        <f t="shared" si="526"/>
        <v>0.13478775889442043</v>
      </c>
      <c r="AW1350" s="27">
        <f t="shared" si="526"/>
        <v>0.13467936527133467</v>
      </c>
      <c r="AY1350" s="79"/>
      <c r="AZ1350" s="79"/>
    </row>
    <row r="1351" spans="1:52" x14ac:dyDescent="0.25">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1.2355059245839611E-2</v>
      </c>
      <c r="P1351" s="27">
        <f t="shared" si="527"/>
        <v>1.2094642930917434E-2</v>
      </c>
      <c r="Q1351" s="27">
        <f t="shared" si="527"/>
        <v>1.1905551806853844E-2</v>
      </c>
      <c r="R1351" s="27">
        <f t="shared" si="527"/>
        <v>1.1733192711380727E-2</v>
      </c>
      <c r="S1351" s="27">
        <f t="shared" si="527"/>
        <v>1.0461428655897439E-2</v>
      </c>
      <c r="T1351" s="27">
        <f t="shared" si="527"/>
        <v>1.0616615265401821E-2</v>
      </c>
      <c r="U1351" s="27">
        <f t="shared" si="527"/>
        <v>1.0673483348782705E-2</v>
      </c>
      <c r="V1351" s="27">
        <f t="shared" si="527"/>
        <v>1.0698503652716063E-2</v>
      </c>
      <c r="W1351" s="27">
        <f t="shared" si="527"/>
        <v>1.0743316828518201E-2</v>
      </c>
      <c r="X1351" s="27">
        <f t="shared" si="527"/>
        <v>1.0765965568422542E-2</v>
      </c>
      <c r="Y1351" s="27">
        <f t="shared" si="527"/>
        <v>1.0748413775119234E-2</v>
      </c>
      <c r="Z1351" s="27">
        <f t="shared" si="527"/>
        <v>1.0730729275933722E-2</v>
      </c>
      <c r="AA1351" s="27">
        <f t="shared" si="527"/>
        <v>1.0720428518753761E-2</v>
      </c>
      <c r="AB1351" s="27">
        <f t="shared" si="527"/>
        <v>1.0795453754841925E-2</v>
      </c>
      <c r="AC1351" s="27">
        <f t="shared" si="527"/>
        <v>1.0830711585327214E-2</v>
      </c>
      <c r="AD1351" s="27">
        <f t="shared" si="527"/>
        <v>1.0920530873186578E-2</v>
      </c>
      <c r="AE1351" s="27">
        <f t="shared" si="527"/>
        <v>1.1020774248370509E-2</v>
      </c>
      <c r="AF1351" s="27">
        <f t="shared" si="527"/>
        <v>1.1179463493667238E-2</v>
      </c>
      <c r="AG1351" s="27">
        <f t="shared" si="527"/>
        <v>1.1363902139900257E-2</v>
      </c>
      <c r="AH1351" s="27">
        <f t="shared" si="527"/>
        <v>1.1453366796475805E-2</v>
      </c>
      <c r="AI1351" s="27">
        <f t="shared" si="527"/>
        <v>1.1539386840837152E-2</v>
      </c>
      <c r="AJ1351" s="27">
        <f t="shared" si="527"/>
        <v>1.1653353256897004E-2</v>
      </c>
      <c r="AK1351" s="27">
        <f t="shared" si="527"/>
        <v>1.1760839006918352E-2</v>
      </c>
      <c r="AL1351" s="27">
        <f t="shared" si="527"/>
        <v>1.1897426799438055E-2</v>
      </c>
      <c r="AM1351" s="27">
        <f t="shared" si="527"/>
        <v>1.2018884960782591E-2</v>
      </c>
      <c r="AN1351" s="27">
        <f t="shared" si="527"/>
        <v>1.2187647589891319E-2</v>
      </c>
      <c r="AO1351" s="27">
        <f t="shared" si="527"/>
        <v>1.2354149524393423E-2</v>
      </c>
      <c r="AP1351" s="27">
        <f t="shared" si="527"/>
        <v>1.2524436180759343E-2</v>
      </c>
      <c r="AQ1351" s="27">
        <f t="shared" si="527"/>
        <v>1.2700123413718845E-2</v>
      </c>
      <c r="AR1351" s="27">
        <f t="shared" si="527"/>
        <v>1.2884483173224048E-2</v>
      </c>
      <c r="AS1351" s="27">
        <f t="shared" si="527"/>
        <v>1.3095508432134534E-2</v>
      </c>
      <c r="AT1351" s="27">
        <f t="shared" si="527"/>
        <v>1.3121809084785618E-2</v>
      </c>
      <c r="AU1351" s="27">
        <f t="shared" si="527"/>
        <v>1.3118482379741109E-2</v>
      </c>
      <c r="AV1351" s="27">
        <f t="shared" si="527"/>
        <v>1.3116961940993847E-2</v>
      </c>
      <c r="AW1351" s="27">
        <f t="shared" si="527"/>
        <v>1.3106413542234763E-2</v>
      </c>
      <c r="AY1351" s="79"/>
      <c r="AZ1351" s="79"/>
    </row>
    <row r="1352" spans="1:52" x14ac:dyDescent="0.25">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6.5763803942104529E-2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7.1969839340941866E-2</v>
      </c>
      <c r="S1352" s="27">
        <f t="shared" si="528"/>
        <v>6.9069905475160995E-2</v>
      </c>
      <c r="T1352" s="27">
        <f t="shared" si="528"/>
        <v>7.1030076379784493E-2</v>
      </c>
      <c r="U1352" s="27">
        <f t="shared" si="528"/>
        <v>7.2686290115573982E-2</v>
      </c>
      <c r="V1352" s="27">
        <f t="shared" si="528"/>
        <v>7.4246555552348034E-2</v>
      </c>
      <c r="W1352" s="27">
        <f t="shared" si="528"/>
        <v>7.5899896451039159E-2</v>
      </c>
      <c r="X1352" s="27">
        <f t="shared" si="528"/>
        <v>7.7490807110569715E-2</v>
      </c>
      <c r="Y1352" s="27">
        <f t="shared" si="528"/>
        <v>7.8907267467113157E-2</v>
      </c>
      <c r="Z1352" s="27">
        <f t="shared" si="528"/>
        <v>8.0298980848646132E-2</v>
      </c>
      <c r="AA1352" s="27">
        <f t="shared" si="528"/>
        <v>8.1695750254575622E-2</v>
      </c>
      <c r="AB1352" s="27">
        <f t="shared" si="528"/>
        <v>8.3424117314487733E-2</v>
      </c>
      <c r="AC1352" s="27">
        <f t="shared" si="528"/>
        <v>8.4971949551581563E-2</v>
      </c>
      <c r="AD1352" s="27">
        <f t="shared" si="528"/>
        <v>8.6763717936872528E-2</v>
      </c>
      <c r="AE1352" s="27">
        <f t="shared" si="528"/>
        <v>8.8618155554364086E-2</v>
      </c>
      <c r="AF1352" s="27">
        <f t="shared" si="528"/>
        <v>9.0755656410270003E-2</v>
      </c>
      <c r="AG1352" s="27">
        <f t="shared" si="528"/>
        <v>9.304148299805591E-2</v>
      </c>
      <c r="AH1352" s="27">
        <f t="shared" si="528"/>
        <v>9.4915533397556248E-2</v>
      </c>
      <c r="AI1352" s="27">
        <f t="shared" si="528"/>
        <v>9.6794552851364055E-2</v>
      </c>
      <c r="AJ1352" s="27">
        <f t="shared" si="528"/>
        <v>9.8831584226043614E-2</v>
      </c>
      <c r="AK1352" s="27">
        <f t="shared" si="528"/>
        <v>0.10086365040438827</v>
      </c>
      <c r="AL1352" s="27">
        <f t="shared" si="528"/>
        <v>0.10307024501965835</v>
      </c>
      <c r="AM1352" s="27">
        <f t="shared" si="528"/>
        <v>0.10523180998629976</v>
      </c>
      <c r="AN1352" s="27">
        <f t="shared" si="528"/>
        <v>0.10767470905586386</v>
      </c>
      <c r="AO1352" s="27">
        <f t="shared" si="528"/>
        <v>0.11014787634096397</v>
      </c>
      <c r="AP1352" s="27">
        <f t="shared" si="528"/>
        <v>0.11268488022429619</v>
      </c>
      <c r="AQ1352" s="27">
        <f t="shared" si="528"/>
        <v>0.11529712187773757</v>
      </c>
      <c r="AR1352" s="27">
        <f t="shared" si="528"/>
        <v>0.11800616785450584</v>
      </c>
      <c r="AS1352" s="27">
        <f t="shared" si="528"/>
        <v>0.12092114824539603</v>
      </c>
      <c r="AT1352" s="27">
        <f t="shared" si="528"/>
        <v>0.12280790074300332</v>
      </c>
      <c r="AU1352" s="27">
        <f t="shared" si="528"/>
        <v>0.12453769793597573</v>
      </c>
      <c r="AV1352" s="27">
        <f t="shared" si="528"/>
        <v>0.12629345508606429</v>
      </c>
      <c r="AW1352" s="27">
        <f t="shared" si="528"/>
        <v>0.12800911050424035</v>
      </c>
      <c r="AY1352" s="79"/>
      <c r="AZ1352" s="79"/>
    </row>
    <row r="1353" spans="1:52" x14ac:dyDescent="0.25">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0.32172327535887091</v>
      </c>
      <c r="P1353" s="27">
        <f t="shared" si="529"/>
        <v>0.31753924052538912</v>
      </c>
      <c r="Q1353" s="27">
        <f t="shared" si="529"/>
        <v>0.31577785743754244</v>
      </c>
      <c r="R1353" s="27">
        <f t="shared" si="529"/>
        <v>0.31441607582114939</v>
      </c>
      <c r="S1353" s="27">
        <f t="shared" si="529"/>
        <v>0.26927747691303766</v>
      </c>
      <c r="T1353" s="27">
        <f t="shared" si="529"/>
        <v>0.28013919169410711</v>
      </c>
      <c r="U1353" s="27">
        <f t="shared" si="529"/>
        <v>0.28707035676242876</v>
      </c>
      <c r="V1353" s="27">
        <f t="shared" si="529"/>
        <v>0.29273066081611399</v>
      </c>
      <c r="W1353" s="27">
        <f t="shared" si="529"/>
        <v>0.29923497122681597</v>
      </c>
      <c r="X1353" s="27">
        <f t="shared" si="529"/>
        <v>0.30483844983416553</v>
      </c>
      <c r="Y1353" s="27">
        <f t="shared" si="529"/>
        <v>0.30888309056067237</v>
      </c>
      <c r="Z1353" s="27">
        <f t="shared" si="529"/>
        <v>0.31305870720689966</v>
      </c>
      <c r="AA1353" s="27">
        <f t="shared" si="529"/>
        <v>0.31770528341597637</v>
      </c>
      <c r="AB1353" s="27">
        <f t="shared" si="529"/>
        <v>0.32633238923067143</v>
      </c>
      <c r="AC1353" s="27">
        <f t="shared" si="529"/>
        <v>0.33342204428164046</v>
      </c>
      <c r="AD1353" s="27">
        <f t="shared" si="529"/>
        <v>0.34314648473623283</v>
      </c>
      <c r="AE1353" s="27">
        <f t="shared" si="529"/>
        <v>0.35355495419934724</v>
      </c>
      <c r="AF1353" s="27">
        <f t="shared" si="529"/>
        <v>0.36693521225104381</v>
      </c>
      <c r="AG1353" s="27">
        <f t="shared" si="529"/>
        <v>0.38183998181822304</v>
      </c>
      <c r="AH1353" s="27">
        <f t="shared" si="529"/>
        <v>0.39249224596513771</v>
      </c>
      <c r="AI1353" s="27">
        <f t="shared" si="529"/>
        <v>0.403192611084571</v>
      </c>
      <c r="AJ1353" s="27">
        <f t="shared" si="529"/>
        <v>0.41549731026617959</v>
      </c>
      <c r="AK1353" s="27">
        <f t="shared" si="529"/>
        <v>0.42773887618987877</v>
      </c>
      <c r="AL1353" s="27">
        <f t="shared" si="529"/>
        <v>0.44172128269010674</v>
      </c>
      <c r="AM1353" s="27">
        <f t="shared" si="529"/>
        <v>0.45523265445104122</v>
      </c>
      <c r="AN1353" s="27">
        <f t="shared" si="529"/>
        <v>0.47150326475822557</v>
      </c>
      <c r="AO1353" s="27">
        <f t="shared" si="529"/>
        <v>0.48801993484338602</v>
      </c>
      <c r="AP1353" s="27">
        <f t="shared" si="529"/>
        <v>0.5051118283717444</v>
      </c>
      <c r="AQ1353" s="27">
        <f t="shared" si="529"/>
        <v>0.52288503097279992</v>
      </c>
      <c r="AR1353" s="27">
        <f t="shared" si="529"/>
        <v>0.54154158244862627</v>
      </c>
      <c r="AS1353" s="27">
        <f t="shared" si="529"/>
        <v>0.56210797467081697</v>
      </c>
      <c r="AT1353" s="27">
        <f t="shared" si="529"/>
        <v>0.57275616434258303</v>
      </c>
      <c r="AU1353" s="27">
        <f t="shared" si="529"/>
        <v>0.5819372316343443</v>
      </c>
      <c r="AV1353" s="27">
        <f t="shared" si="529"/>
        <v>0.59140814115405727</v>
      </c>
      <c r="AW1353" s="27">
        <f t="shared" si="529"/>
        <v>0.60054550095364956</v>
      </c>
      <c r="AY1353" s="79"/>
      <c r="AZ1353" s="79"/>
    </row>
    <row r="1354" spans="1:52" x14ac:dyDescent="0.25">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8.9462716962405986E-2</v>
      </c>
      <c r="T1354" s="27">
        <f t="shared" si="530"/>
        <v>9.0651396308437951E-2</v>
      </c>
      <c r="U1354" s="27">
        <f t="shared" si="530"/>
        <v>9.1622064867176986E-2</v>
      </c>
      <c r="V1354" s="27">
        <f t="shared" si="530"/>
        <v>9.2527999404262984E-2</v>
      </c>
      <c r="W1354" s="27">
        <f t="shared" si="530"/>
        <v>9.3511116939219485E-2</v>
      </c>
      <c r="X1354" s="27">
        <f t="shared" si="530"/>
        <v>9.4454632543911218E-2</v>
      </c>
      <c r="Y1354" s="27">
        <f t="shared" si="530"/>
        <v>9.5261729847458523E-2</v>
      </c>
      <c r="Z1354" s="27">
        <f t="shared" si="530"/>
        <v>9.6043167100600346E-2</v>
      </c>
      <c r="AA1354" s="27">
        <f t="shared" si="530"/>
        <v>9.6820082618555486E-2</v>
      </c>
      <c r="AB1354" s="27">
        <f t="shared" si="530"/>
        <v>9.7828799256679019E-2</v>
      </c>
      <c r="AC1354" s="27">
        <f t="shared" si="530"/>
        <v>9.8695038380228889E-2</v>
      </c>
      <c r="AD1354" s="27">
        <f t="shared" si="530"/>
        <v>9.9735260125350944E-2</v>
      </c>
      <c r="AE1354" s="27">
        <f t="shared" si="530"/>
        <v>0.10081690070402227</v>
      </c>
      <c r="AF1354" s="27">
        <f t="shared" si="530"/>
        <v>0.10209644254737262</v>
      </c>
      <c r="AG1354" s="27">
        <f t="shared" si="530"/>
        <v>0.1034753800390871</v>
      </c>
      <c r="AH1354" s="27">
        <f t="shared" si="530"/>
        <v>0.10455566334732354</v>
      </c>
      <c r="AI1354" s="27">
        <f t="shared" si="530"/>
        <v>0.10563572789091812</v>
      </c>
      <c r="AJ1354" s="27">
        <f t="shared" si="530"/>
        <v>0.10682289825342051</v>
      </c>
      <c r="AK1354" s="27">
        <f t="shared" si="530"/>
        <v>0.10800167046327296</v>
      </c>
      <c r="AL1354" s="27">
        <f t="shared" si="530"/>
        <v>0.10929716165195881</v>
      </c>
      <c r="AM1354" s="27">
        <f t="shared" si="530"/>
        <v>0.11055534614063188</v>
      </c>
      <c r="AN1354" s="27">
        <f t="shared" si="530"/>
        <v>0.11200286016771083</v>
      </c>
      <c r="AO1354" s="27">
        <f t="shared" si="530"/>
        <v>0.11346432359154421</v>
      </c>
      <c r="AP1354" s="27">
        <f t="shared" si="530"/>
        <v>0.11496258949291976</v>
      </c>
      <c r="AQ1354" s="27">
        <f t="shared" si="530"/>
        <v>0.11650501801176535</v>
      </c>
      <c r="AR1354" s="27">
        <f t="shared" si="530"/>
        <v>0.11810583508751735</v>
      </c>
      <c r="AS1354" s="27">
        <f t="shared" si="530"/>
        <v>0.119839114487825</v>
      </c>
      <c r="AT1354" s="27">
        <f t="shared" si="530"/>
        <v>0.1208654455702753</v>
      </c>
      <c r="AU1354" s="27">
        <f t="shared" si="530"/>
        <v>0.12178118528960818</v>
      </c>
      <c r="AV1354" s="27">
        <f t="shared" si="530"/>
        <v>0.12271067647855134</v>
      </c>
      <c r="AW1354" s="27">
        <f t="shared" si="530"/>
        <v>0.12360921243640238</v>
      </c>
      <c r="AY1354" s="79"/>
      <c r="AZ1354" s="79"/>
    </row>
    <row r="1355" spans="1:52" x14ac:dyDescent="0.25">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2.7015470851155701E-2</v>
      </c>
      <c r="T1355" s="27">
        <f t="shared" si="531"/>
        <v>2.7374421856830977E-2</v>
      </c>
      <c r="U1355" s="27">
        <f t="shared" si="531"/>
        <v>2.7667539135683199E-2</v>
      </c>
      <c r="V1355" s="27">
        <f t="shared" si="531"/>
        <v>2.7941108382300052E-2</v>
      </c>
      <c r="W1355" s="27">
        <f t="shared" si="531"/>
        <v>2.8237984936139111E-2</v>
      </c>
      <c r="X1355" s="27">
        <f t="shared" si="531"/>
        <v>2.8522902711740218E-2</v>
      </c>
      <c r="Y1355" s="27">
        <f t="shared" si="531"/>
        <v>2.8766625621331601E-2</v>
      </c>
      <c r="Z1355" s="27">
        <f t="shared" si="531"/>
        <v>2.9002599846696699E-2</v>
      </c>
      <c r="AA1355" s="27">
        <f t="shared" si="531"/>
        <v>2.9237208622751944E-2</v>
      </c>
      <c r="AB1355" s="27">
        <f t="shared" si="531"/>
        <v>2.9541815456297509E-2</v>
      </c>
      <c r="AC1355" s="27">
        <f t="shared" si="531"/>
        <v>2.9803397695100139E-2</v>
      </c>
      <c r="AD1355" s="27">
        <f t="shared" si="531"/>
        <v>3.011751827167387E-2</v>
      </c>
      <c r="AE1355" s="27">
        <f t="shared" si="531"/>
        <v>3.0444146285182588E-2</v>
      </c>
      <c r="AF1355" s="27">
        <f t="shared" si="531"/>
        <v>3.0830535459864049E-2</v>
      </c>
      <c r="AG1355" s="27">
        <f t="shared" si="531"/>
        <v>3.1246939598681252E-2</v>
      </c>
      <c r="AH1355" s="27">
        <f t="shared" si="531"/>
        <v>3.1573157750952617E-2</v>
      </c>
      <c r="AI1355" s="27">
        <f t="shared" si="531"/>
        <v>3.18993098418522E-2</v>
      </c>
      <c r="AJ1355" s="27">
        <f t="shared" si="531"/>
        <v>3.2257805172784482E-2</v>
      </c>
      <c r="AK1355" s="27">
        <f t="shared" si="531"/>
        <v>3.2613764474677835E-2</v>
      </c>
      <c r="AL1355" s="27">
        <f t="shared" si="531"/>
        <v>3.3004969947015315E-2</v>
      </c>
      <c r="AM1355" s="27">
        <f t="shared" si="531"/>
        <v>3.3384909742420886E-2</v>
      </c>
      <c r="AN1355" s="27">
        <f t="shared" si="531"/>
        <v>3.3822022255129661E-2</v>
      </c>
      <c r="AO1355" s="27">
        <f t="shared" si="531"/>
        <v>3.4263347131761691E-2</v>
      </c>
      <c r="AP1355" s="27">
        <f t="shared" si="531"/>
        <v>3.471578542293164E-2</v>
      </c>
      <c r="AQ1355" s="27">
        <f t="shared" si="531"/>
        <v>3.5181559704170771E-2</v>
      </c>
      <c r="AR1355" s="27">
        <f t="shared" si="531"/>
        <v>3.5664965848276414E-2</v>
      </c>
      <c r="AS1355" s="27">
        <f t="shared" si="531"/>
        <v>3.6188372253825173E-2</v>
      </c>
      <c r="AT1355" s="27">
        <f t="shared" si="531"/>
        <v>3.6498298202678525E-2</v>
      </c>
      <c r="AU1355" s="27">
        <f t="shared" si="531"/>
        <v>3.677482836557619E-2</v>
      </c>
      <c r="AV1355" s="27">
        <f t="shared" si="531"/>
        <v>3.705551112342103E-2</v>
      </c>
      <c r="AW1355" s="27">
        <f t="shared" si="531"/>
        <v>3.732684618681107E-2</v>
      </c>
      <c r="AY1355" s="79"/>
      <c r="AZ1355" s="79"/>
    </row>
    <row r="1356" spans="1:52" x14ac:dyDescent="0.25">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1.4524516177783782E-3</v>
      </c>
      <c r="T1356" s="27">
        <f t="shared" si="532"/>
        <v>1.471750151265679E-3</v>
      </c>
      <c r="U1356" s="27">
        <f t="shared" si="532"/>
        <v>1.4875092201419302E-3</v>
      </c>
      <c r="V1356" s="27">
        <f t="shared" si="532"/>
        <v>1.5022173145154195E-3</v>
      </c>
      <c r="W1356" s="27">
        <f t="shared" si="532"/>
        <v>1.5181784959169848E-3</v>
      </c>
      <c r="X1356" s="27">
        <f t="shared" si="532"/>
        <v>1.5334967291762047E-3</v>
      </c>
      <c r="Y1356" s="27">
        <f t="shared" si="532"/>
        <v>1.5466001740976735E-3</v>
      </c>
      <c r="Z1356" s="27">
        <f t="shared" si="532"/>
        <v>1.5592870211000409E-3</v>
      </c>
      <c r="AA1356" s="27">
        <f t="shared" si="532"/>
        <v>1.5719004564979985E-3</v>
      </c>
      <c r="AB1356" s="27">
        <f t="shared" si="532"/>
        <v>1.5882772463236207E-3</v>
      </c>
      <c r="AC1356" s="27">
        <f t="shared" si="532"/>
        <v>1.6023408748283494E-3</v>
      </c>
      <c r="AD1356" s="27">
        <f t="shared" si="532"/>
        <v>1.6192291586615538E-3</v>
      </c>
      <c r="AE1356" s="27">
        <f t="shared" si="532"/>
        <v>1.6367898885576305E-3</v>
      </c>
      <c r="AF1356" s="27">
        <f t="shared" si="532"/>
        <v>1.6575635994786871E-3</v>
      </c>
      <c r="AG1356" s="27">
        <f t="shared" si="532"/>
        <v>1.6799510258688063E-3</v>
      </c>
      <c r="AH1356" s="27">
        <f t="shared" si="532"/>
        <v>1.6974897201090711E-3</v>
      </c>
      <c r="AI1356" s="27">
        <f t="shared" si="532"/>
        <v>1.7150248626456904E-3</v>
      </c>
      <c r="AJ1356" s="27">
        <f t="shared" si="532"/>
        <v>1.7342988973736962E-3</v>
      </c>
      <c r="AK1356" s="27">
        <f t="shared" si="532"/>
        <v>1.7534365858021821E-3</v>
      </c>
      <c r="AL1356" s="27">
        <f t="shared" si="532"/>
        <v>1.7744692386961816E-3</v>
      </c>
      <c r="AM1356" s="27">
        <f t="shared" si="532"/>
        <v>1.7948962071371785E-3</v>
      </c>
      <c r="AN1356" s="27">
        <f t="shared" si="532"/>
        <v>1.8183969922885078E-3</v>
      </c>
      <c r="AO1356" s="27">
        <f t="shared" si="532"/>
        <v>1.8421242497019253E-3</v>
      </c>
      <c r="AP1356" s="27">
        <f t="shared" si="532"/>
        <v>1.8664490053789697E-3</v>
      </c>
      <c r="AQ1356" s="27">
        <f t="shared" si="532"/>
        <v>1.8914907531994186E-3</v>
      </c>
      <c r="AR1356" s="27">
        <f t="shared" si="532"/>
        <v>1.9174804551712499E-3</v>
      </c>
      <c r="AS1356" s="27">
        <f t="shared" si="532"/>
        <v>1.9456207191216137E-3</v>
      </c>
      <c r="AT1356" s="27">
        <f t="shared" si="532"/>
        <v>1.9622834842565875E-3</v>
      </c>
      <c r="AU1356" s="27">
        <f t="shared" si="532"/>
        <v>1.9771507684389787E-3</v>
      </c>
      <c r="AV1356" s="27">
        <f t="shared" si="532"/>
        <v>1.9922413114822732E-3</v>
      </c>
      <c r="AW1356" s="27">
        <f t="shared" si="532"/>
        <v>2.0068292879033478E-3</v>
      </c>
      <c r="AY1356" s="79"/>
      <c r="AZ1356" s="79"/>
    </row>
    <row r="1357" spans="1:52" x14ac:dyDescent="0.25">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2.4027283638232224E-2</v>
      </c>
      <c r="T1357" s="27">
        <f t="shared" si="533"/>
        <v>2.4491142479241869E-2</v>
      </c>
      <c r="U1357" s="27">
        <f t="shared" si="533"/>
        <v>2.4732641326593474E-2</v>
      </c>
      <c r="V1357" s="27">
        <f t="shared" si="533"/>
        <v>2.4898518821909504E-2</v>
      </c>
      <c r="W1357" s="27">
        <f t="shared" si="533"/>
        <v>2.5105374251779448E-2</v>
      </c>
      <c r="X1357" s="27">
        <f t="shared" si="533"/>
        <v>2.52587971042613E-2</v>
      </c>
      <c r="Y1357" s="27">
        <f t="shared" si="533"/>
        <v>2.5313171199770612E-2</v>
      </c>
      <c r="Z1357" s="27">
        <f t="shared" si="533"/>
        <v>2.5359142377663044E-2</v>
      </c>
      <c r="AA1357" s="27">
        <f t="shared" si="533"/>
        <v>2.5413999062825866E-2</v>
      </c>
      <c r="AB1357" s="27">
        <f t="shared" si="533"/>
        <v>2.5655086138679447E-2</v>
      </c>
      <c r="AC1357" s="27">
        <f t="shared" si="533"/>
        <v>2.5798798140044769E-2</v>
      </c>
      <c r="AD1357" s="27">
        <f t="shared" si="533"/>
        <v>2.5843723496566915E-2</v>
      </c>
      <c r="AE1357" s="27">
        <f t="shared" si="533"/>
        <v>2.5900266238203924E-2</v>
      </c>
      <c r="AF1357" s="27">
        <f t="shared" si="533"/>
        <v>2.6074586738300744E-2</v>
      </c>
      <c r="AG1357" s="27">
        <f t="shared" si="533"/>
        <v>2.6291370966818602E-2</v>
      </c>
      <c r="AH1357" s="27">
        <f t="shared" si="533"/>
        <v>2.6285162221788675E-2</v>
      </c>
      <c r="AI1357" s="27">
        <f t="shared" si="533"/>
        <v>2.625985431205673E-2</v>
      </c>
      <c r="AJ1357" s="27">
        <f t="shared" si="533"/>
        <v>2.6282959302882922E-2</v>
      </c>
      <c r="AK1357" s="27">
        <f t="shared" si="533"/>
        <v>2.6279482800097263E-2</v>
      </c>
      <c r="AL1357" s="27">
        <f t="shared" si="533"/>
        <v>2.6324619046553699E-2</v>
      </c>
      <c r="AM1357" s="27">
        <f t="shared" si="533"/>
        <v>2.6324164681477795E-2</v>
      </c>
      <c r="AN1357" s="27">
        <f t="shared" si="533"/>
        <v>2.6542515814287803E-2</v>
      </c>
      <c r="AO1357" s="27">
        <f t="shared" si="533"/>
        <v>2.6746713869669723E-2</v>
      </c>
      <c r="AP1357" s="27">
        <f t="shared" si="533"/>
        <v>2.6949098432765623E-2</v>
      </c>
      <c r="AQ1357" s="27">
        <f t="shared" si="533"/>
        <v>2.715268449456202E-2</v>
      </c>
      <c r="AR1357" s="27">
        <f t="shared" si="533"/>
        <v>2.7363744760657248E-2</v>
      </c>
      <c r="AS1357" s="27">
        <f t="shared" si="533"/>
        <v>2.7618066003622831E-2</v>
      </c>
      <c r="AT1357" s="27">
        <f t="shared" si="533"/>
        <v>2.7491808254373144E-2</v>
      </c>
      <c r="AU1357" s="27">
        <f t="shared" si="533"/>
        <v>2.7300215405932585E-2</v>
      </c>
      <c r="AV1357" s="27">
        <f t="shared" si="533"/>
        <v>2.7106459051467597E-2</v>
      </c>
      <c r="AW1357" s="27">
        <f t="shared" si="533"/>
        <v>2.688923798723885E-2</v>
      </c>
      <c r="AY1357" s="79"/>
      <c r="AZ1357" s="79"/>
    </row>
    <row r="1358" spans="1:52" x14ac:dyDescent="0.25">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3.1895459096967733E-2</v>
      </c>
      <c r="T1358" s="27">
        <f t="shared" si="534"/>
        <v>3.2511217037521946E-2</v>
      </c>
      <c r="U1358" s="27">
        <f t="shared" si="534"/>
        <v>3.2831799119277187E-2</v>
      </c>
      <c r="V1358" s="27">
        <f t="shared" si="534"/>
        <v>3.3051996247950577E-2</v>
      </c>
      <c r="W1358" s="27">
        <f t="shared" si="534"/>
        <v>3.3326590288697826E-2</v>
      </c>
      <c r="X1358" s="27">
        <f t="shared" si="534"/>
        <v>3.353025427292318E-2</v>
      </c>
      <c r="Y1358" s="27">
        <f t="shared" si="534"/>
        <v>3.3602434164972751E-2</v>
      </c>
      <c r="Z1358" s="27">
        <f t="shared" si="534"/>
        <v>3.3663459449652634E-2</v>
      </c>
      <c r="AA1358" s="27">
        <f t="shared" si="534"/>
        <v>3.3736279964203933E-2</v>
      </c>
      <c r="AB1358" s="27">
        <f t="shared" si="534"/>
        <v>3.4056315432319011E-2</v>
      </c>
      <c r="AC1358" s="27">
        <f t="shared" si="534"/>
        <v>3.4247088568821089E-2</v>
      </c>
      <c r="AD1358" s="27">
        <f t="shared" si="534"/>
        <v>3.4306725558709068E-2</v>
      </c>
      <c r="AE1358" s="27">
        <f t="shared" si="534"/>
        <v>3.4381784259903403E-2</v>
      </c>
      <c r="AF1358" s="27">
        <f t="shared" si="534"/>
        <v>3.4613189210388688E-2</v>
      </c>
      <c r="AG1358" s="27">
        <f t="shared" si="534"/>
        <v>3.4900963417313899E-2</v>
      </c>
      <c r="AH1358" s="27">
        <f t="shared" si="534"/>
        <v>3.4892721504656304E-2</v>
      </c>
      <c r="AI1358" s="27">
        <f t="shared" si="534"/>
        <v>3.4859126054923452E-2</v>
      </c>
      <c r="AJ1358" s="27">
        <f t="shared" si="534"/>
        <v>3.4889797199482625E-2</v>
      </c>
      <c r="AK1358" s="27">
        <f t="shared" si="534"/>
        <v>3.4885182251989187E-2</v>
      </c>
      <c r="AL1358" s="27">
        <f t="shared" si="534"/>
        <v>3.4945099191594942E-2</v>
      </c>
      <c r="AM1358" s="27">
        <f t="shared" si="534"/>
        <v>3.494449603632728E-2</v>
      </c>
      <c r="AN1358" s="27">
        <f t="shared" si="534"/>
        <v>3.5234350259142407E-2</v>
      </c>
      <c r="AO1358" s="27">
        <f t="shared" si="534"/>
        <v>3.550541671930401E-2</v>
      </c>
      <c r="AP1358" s="27">
        <f t="shared" si="534"/>
        <v>3.5774075825812907E-2</v>
      </c>
      <c r="AQ1358" s="27">
        <f t="shared" si="534"/>
        <v>3.6044329883845774E-2</v>
      </c>
      <c r="AR1358" s="27">
        <f t="shared" si="534"/>
        <v>3.6324505711691907E-2</v>
      </c>
      <c r="AS1358" s="27">
        <f t="shared" si="534"/>
        <v>3.6662109118079128E-2</v>
      </c>
      <c r="AT1358" s="27">
        <f t="shared" si="534"/>
        <v>3.6494505949218999E-2</v>
      </c>
      <c r="AU1358" s="27">
        <f t="shared" si="534"/>
        <v>3.6240172502595688E-2</v>
      </c>
      <c r="AV1358" s="27">
        <f t="shared" si="534"/>
        <v>3.5982967070152132E-2</v>
      </c>
      <c r="AW1358" s="27">
        <f t="shared" si="534"/>
        <v>3.569461297763693E-2</v>
      </c>
      <c r="AY1358" s="79"/>
      <c r="AZ1358" s="79"/>
    </row>
    <row r="1359" spans="1:52" x14ac:dyDescent="0.25">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4.6315596244033502E-2</v>
      </c>
      <c r="O1359" s="27">
        <f t="shared" si="535"/>
        <v>4.7281576900430188E-2</v>
      </c>
      <c r="P1359" s="27">
        <f t="shared" si="535"/>
        <v>4.7947144057730852E-2</v>
      </c>
      <c r="Q1359" s="27">
        <f t="shared" si="535"/>
        <v>4.8855920576585825E-2</v>
      </c>
      <c r="R1359" s="27">
        <f t="shared" si="535"/>
        <v>4.9808583705724517E-2</v>
      </c>
      <c r="S1359" s="27">
        <f t="shared" si="535"/>
        <v>4.6010915971909983E-2</v>
      </c>
      <c r="T1359" s="27">
        <f t="shared" si="535"/>
        <v>4.802910751144409E-2</v>
      </c>
      <c r="U1359" s="27">
        <f t="shared" si="535"/>
        <v>4.9655220500926189E-2</v>
      </c>
      <c r="V1359" s="27">
        <f t="shared" si="535"/>
        <v>5.11609661465975E-2</v>
      </c>
      <c r="W1359" s="27">
        <f t="shared" si="535"/>
        <v>5.2781963567036239E-2</v>
      </c>
      <c r="X1359" s="27">
        <f t="shared" si="535"/>
        <v>5.4322256674573466E-2</v>
      </c>
      <c r="Y1359" s="27">
        <f t="shared" si="535"/>
        <v>5.5674921696077649E-2</v>
      </c>
      <c r="Z1359" s="27">
        <f t="shared" si="535"/>
        <v>5.7030253906482163E-2</v>
      </c>
      <c r="AA1359" s="27">
        <f t="shared" si="535"/>
        <v>5.8427680173914358E-2</v>
      </c>
      <c r="AB1359" s="27">
        <f t="shared" si="535"/>
        <v>6.0286217391837323E-2</v>
      </c>
      <c r="AC1359" s="27">
        <f t="shared" si="535"/>
        <v>6.1954560287961084E-2</v>
      </c>
      <c r="AD1359" s="27">
        <f t="shared" si="535"/>
        <v>6.4120605214801743E-2</v>
      </c>
      <c r="AE1359" s="27">
        <f t="shared" si="535"/>
        <v>6.639604352616281E-2</v>
      </c>
      <c r="AF1359" s="27">
        <f t="shared" si="535"/>
        <v>6.9069532953596913E-2</v>
      </c>
      <c r="AG1359" s="27">
        <f t="shared" si="535"/>
        <v>7.1971064313873803E-2</v>
      </c>
      <c r="AH1359" s="27">
        <f t="shared" si="535"/>
        <v>7.4367676941330188E-2</v>
      </c>
      <c r="AI1359" s="27">
        <f t="shared" si="535"/>
        <v>7.6799205567299494E-2</v>
      </c>
      <c r="AJ1359" s="27">
        <f t="shared" si="535"/>
        <v>7.9469469622950942E-2</v>
      </c>
      <c r="AK1359" s="27">
        <f t="shared" si="535"/>
        <v>8.2164483463454716E-2</v>
      </c>
      <c r="AL1359" s="27">
        <f t="shared" si="535"/>
        <v>8.5125421291036757E-2</v>
      </c>
      <c r="AM1359" s="27">
        <f t="shared" si="535"/>
        <v>8.8060141914649323E-2</v>
      </c>
      <c r="AN1359" s="27">
        <f t="shared" si="535"/>
        <v>9.1295821609452182E-2</v>
      </c>
      <c r="AO1359" s="27">
        <f t="shared" si="535"/>
        <v>9.460290633719115E-2</v>
      </c>
      <c r="AP1359" s="27">
        <f t="shared" si="535"/>
        <v>9.8027988298296467E-2</v>
      </c>
      <c r="AQ1359" s="27">
        <f t="shared" si="535"/>
        <v>0.10158799529532597</v>
      </c>
      <c r="AR1359" s="27">
        <f t="shared" si="535"/>
        <v>0.10531404865723754</v>
      </c>
      <c r="AS1359" s="27">
        <f t="shared" si="535"/>
        <v>0.10935737631598824</v>
      </c>
      <c r="AT1359" s="27">
        <f t="shared" si="535"/>
        <v>0.1120135619727341</v>
      </c>
      <c r="AU1359" s="27">
        <f t="shared" si="535"/>
        <v>0.11447745302560278</v>
      </c>
      <c r="AV1359" s="27">
        <f t="shared" si="535"/>
        <v>0.11700195875525442</v>
      </c>
      <c r="AW1359" s="27">
        <f t="shared" si="535"/>
        <v>0.11949537224086629</v>
      </c>
      <c r="AY1359" s="79"/>
      <c r="AZ1359" s="79"/>
    </row>
    <row r="1360" spans="1:52" x14ac:dyDescent="0.25">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4.4026193063540792E-3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4.4794530623989371E-3</v>
      </c>
      <c r="T1360" s="27">
        <f t="shared" si="536"/>
        <v>4.4987209668437998E-3</v>
      </c>
      <c r="U1360" s="27">
        <f t="shared" si="536"/>
        <v>4.5200449723130963E-3</v>
      </c>
      <c r="V1360" s="27">
        <f t="shared" si="536"/>
        <v>4.5424196980427588E-3</v>
      </c>
      <c r="W1360" s="27">
        <f t="shared" si="536"/>
        <v>4.5660581396037205E-3</v>
      </c>
      <c r="X1360" s="27">
        <f t="shared" si="536"/>
        <v>4.5908116687551669E-3</v>
      </c>
      <c r="Y1360" s="27">
        <f t="shared" si="536"/>
        <v>4.6137438741763979E-3</v>
      </c>
      <c r="Z1360" s="27">
        <f t="shared" si="536"/>
        <v>4.6348378392125833E-3</v>
      </c>
      <c r="AA1360" s="27">
        <f t="shared" si="536"/>
        <v>4.6540023317377969E-3</v>
      </c>
      <c r="AB1360" s="27">
        <f t="shared" si="536"/>
        <v>4.6713507442051822E-3</v>
      </c>
      <c r="AC1360" s="27">
        <f t="shared" si="536"/>
        <v>4.6864455111026377E-3</v>
      </c>
      <c r="AD1360" s="27">
        <f t="shared" si="536"/>
        <v>4.7013710987199248E-3</v>
      </c>
      <c r="AE1360" s="27">
        <f t="shared" si="536"/>
        <v>4.7159612817498633E-3</v>
      </c>
      <c r="AF1360" s="27">
        <f t="shared" si="536"/>
        <v>4.7303166143113345E-3</v>
      </c>
      <c r="AG1360" s="27">
        <f t="shared" si="536"/>
        <v>4.7443067334937781E-3</v>
      </c>
      <c r="AH1360" s="27">
        <f t="shared" si="536"/>
        <v>4.7575297211184687E-3</v>
      </c>
      <c r="AI1360" s="27">
        <f t="shared" si="536"/>
        <v>4.7704530207237717E-3</v>
      </c>
      <c r="AJ1360" s="27">
        <f t="shared" si="536"/>
        <v>4.7831440491877333E-3</v>
      </c>
      <c r="AK1360" s="27">
        <f t="shared" si="536"/>
        <v>4.7954681346331551E-3</v>
      </c>
      <c r="AL1360" s="27">
        <f t="shared" si="536"/>
        <v>4.8075117851365569E-3</v>
      </c>
      <c r="AM1360" s="27">
        <f t="shared" si="536"/>
        <v>4.8191078920025122E-3</v>
      </c>
      <c r="AN1360" s="27">
        <f t="shared" si="536"/>
        <v>4.8305041120240881E-3</v>
      </c>
      <c r="AO1360" s="27">
        <f t="shared" si="536"/>
        <v>4.8415171590785793E-3</v>
      </c>
      <c r="AP1360" s="27">
        <f t="shared" si="536"/>
        <v>4.8521457889147152E-3</v>
      </c>
      <c r="AQ1360" s="27">
        <f t="shared" si="536"/>
        <v>4.8623756093351981E-3</v>
      </c>
      <c r="AR1360" s="27">
        <f t="shared" si="536"/>
        <v>4.8721994435007507E-3</v>
      </c>
      <c r="AS1360" s="27">
        <f t="shared" si="536"/>
        <v>4.8817355952407689E-3</v>
      </c>
      <c r="AT1360" s="27">
        <f t="shared" si="536"/>
        <v>4.8902010366186415E-3</v>
      </c>
      <c r="AU1360" s="27">
        <f t="shared" si="536"/>
        <v>4.898122997985345E-3</v>
      </c>
      <c r="AV1360" s="27">
        <f t="shared" si="536"/>
        <v>4.9055988543673301E-3</v>
      </c>
      <c r="AW1360" s="27">
        <f t="shared" si="536"/>
        <v>4.9125725740914346E-3</v>
      </c>
      <c r="AY1360" s="79"/>
      <c r="AZ1360" s="79"/>
    </row>
    <row r="1361" spans="1:52" x14ac:dyDescent="0.25">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3.6554846257269868E-3</v>
      </c>
      <c r="L1361" s="27">
        <f t="shared" si="537"/>
        <v>3.6574611346322943E-3</v>
      </c>
      <c r="M1361" s="27">
        <f t="shared" si="537"/>
        <v>3.6621868932729799E-3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3.7260987500038843E-3</v>
      </c>
      <c r="T1361" s="27">
        <f t="shared" si="537"/>
        <v>3.7421261787250032E-3</v>
      </c>
      <c r="U1361" s="27">
        <f t="shared" si="537"/>
        <v>3.7598639134478391E-3</v>
      </c>
      <c r="V1361" s="27">
        <f t="shared" si="537"/>
        <v>3.7784756583219593E-3</v>
      </c>
      <c r="W1361" s="27">
        <f t="shared" si="537"/>
        <v>3.7981385873281119E-3</v>
      </c>
      <c r="X1361" s="27">
        <f t="shared" si="537"/>
        <v>3.8187290685195792E-3</v>
      </c>
      <c r="Y1361" s="27">
        <f t="shared" si="537"/>
        <v>3.8378045361636402E-3</v>
      </c>
      <c r="Z1361" s="27">
        <f t="shared" si="537"/>
        <v>3.8553509186480825E-3</v>
      </c>
      <c r="AA1361" s="27">
        <f t="shared" si="537"/>
        <v>3.8712923272638065E-3</v>
      </c>
      <c r="AB1361" s="27">
        <f t="shared" si="537"/>
        <v>3.8857230841238097E-3</v>
      </c>
      <c r="AC1361" s="27">
        <f t="shared" si="537"/>
        <v>3.8982792134736933E-3</v>
      </c>
      <c r="AD1361" s="27">
        <f t="shared" si="537"/>
        <v>3.9106946161108309E-3</v>
      </c>
      <c r="AE1361" s="27">
        <f t="shared" si="537"/>
        <v>3.9228310224963623E-3</v>
      </c>
      <c r="AF1361" s="27">
        <f t="shared" si="537"/>
        <v>3.9347720755597776E-3</v>
      </c>
      <c r="AG1361" s="27">
        <f t="shared" si="537"/>
        <v>3.9464093368218019E-3</v>
      </c>
      <c r="AH1361" s="27">
        <f t="shared" si="537"/>
        <v>3.957408482693707E-3</v>
      </c>
      <c r="AI1361" s="27">
        <f t="shared" si="537"/>
        <v>3.9681583420703905E-3</v>
      </c>
      <c r="AJ1361" s="27">
        <f t="shared" si="537"/>
        <v>3.97871499366091E-3</v>
      </c>
      <c r="AK1361" s="27">
        <f t="shared" si="537"/>
        <v>3.9889664147012577E-3</v>
      </c>
      <c r="AL1361" s="27">
        <f t="shared" si="537"/>
        <v>3.9989845643416452E-3</v>
      </c>
      <c r="AM1361" s="27">
        <f t="shared" si="537"/>
        <v>4.0086304382231782E-3</v>
      </c>
      <c r="AN1361" s="27">
        <f t="shared" si="537"/>
        <v>4.0181100422251956E-3</v>
      </c>
      <c r="AO1361" s="27">
        <f t="shared" si="537"/>
        <v>4.0272709152808662E-3</v>
      </c>
      <c r="AP1361" s="27">
        <f t="shared" si="537"/>
        <v>4.0361120223970717E-3</v>
      </c>
      <c r="AQ1361" s="27">
        <f t="shared" si="537"/>
        <v>4.044621391855921E-3</v>
      </c>
      <c r="AR1361" s="27">
        <f t="shared" si="537"/>
        <v>4.0527930538188017E-3</v>
      </c>
      <c r="AS1361" s="27">
        <f t="shared" si="537"/>
        <v>4.0607254157798154E-3</v>
      </c>
      <c r="AT1361" s="27">
        <f t="shared" si="537"/>
        <v>4.0677671394226192E-3</v>
      </c>
      <c r="AU1361" s="27">
        <f t="shared" si="537"/>
        <v>4.0743567855099586E-3</v>
      </c>
      <c r="AV1361" s="27">
        <f t="shared" si="537"/>
        <v>4.0805753525385872E-3</v>
      </c>
      <c r="AW1361" s="27">
        <f t="shared" si="537"/>
        <v>4.0863762322408403E-3</v>
      </c>
      <c r="AY1361" s="79"/>
      <c r="AZ1361" s="79"/>
    </row>
    <row r="1362" spans="1:52" x14ac:dyDescent="0.25">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5.6474452001515989E-4</v>
      </c>
      <c r="T1362" s="27">
        <f t="shared" si="538"/>
        <v>5.6876717346118224E-4</v>
      </c>
      <c r="U1362" s="27">
        <f t="shared" si="538"/>
        <v>5.7312317409291492E-4</v>
      </c>
      <c r="V1362" s="27">
        <f t="shared" si="538"/>
        <v>5.7762291395904166E-4</v>
      </c>
      <c r="W1362" s="27">
        <f t="shared" si="538"/>
        <v>5.8230940252943419E-4</v>
      </c>
      <c r="X1362" s="27">
        <f t="shared" si="538"/>
        <v>5.8715644452601856E-4</v>
      </c>
      <c r="Y1362" s="27">
        <f t="shared" si="538"/>
        <v>5.9161135009556422E-4</v>
      </c>
      <c r="Z1362" s="27">
        <f t="shared" si="538"/>
        <v>5.9567621733498178E-4</v>
      </c>
      <c r="AA1362" s="27">
        <f t="shared" si="538"/>
        <v>5.9933879706922013E-4</v>
      </c>
      <c r="AB1362" s="27">
        <f t="shared" si="538"/>
        <v>6.0262501865546397E-4</v>
      </c>
      <c r="AC1362" s="27">
        <f t="shared" si="538"/>
        <v>6.0545717219793874E-4</v>
      </c>
      <c r="AD1362" s="27">
        <f t="shared" si="538"/>
        <v>6.082290967851803E-4</v>
      </c>
      <c r="AE1362" s="27">
        <f t="shared" si="538"/>
        <v>6.1091159037015435E-4</v>
      </c>
      <c r="AF1362" s="27">
        <f t="shared" si="538"/>
        <v>6.1352518769534805E-4</v>
      </c>
      <c r="AG1362" s="27">
        <f t="shared" si="538"/>
        <v>6.1604725785710502E-4</v>
      </c>
      <c r="AH1362" s="27">
        <f t="shared" si="538"/>
        <v>6.1840490856558304E-4</v>
      </c>
      <c r="AI1362" s="27">
        <f t="shared" si="538"/>
        <v>6.2068651944931295E-4</v>
      </c>
      <c r="AJ1362" s="27">
        <f t="shared" si="538"/>
        <v>6.2290584738368534E-4</v>
      </c>
      <c r="AK1362" s="27">
        <f t="shared" si="538"/>
        <v>6.2503922511390189E-4</v>
      </c>
      <c r="AL1362" s="27">
        <f t="shared" si="538"/>
        <v>6.2710377712464377E-4</v>
      </c>
      <c r="AM1362" s="27">
        <f t="shared" si="538"/>
        <v>6.2906986736903142E-4</v>
      </c>
      <c r="AN1362" s="27">
        <f t="shared" si="538"/>
        <v>6.3098404162491132E-4</v>
      </c>
      <c r="AO1362" s="27">
        <f t="shared" si="538"/>
        <v>6.3281360763776863E-4</v>
      </c>
      <c r="AP1362" s="27">
        <f t="shared" si="538"/>
        <v>6.3455930674650649E-4</v>
      </c>
      <c r="AQ1362" s="27">
        <f t="shared" si="538"/>
        <v>6.3621943215191044E-4</v>
      </c>
      <c r="AR1362" s="27">
        <f t="shared" si="538"/>
        <v>6.3779356056612184E-4</v>
      </c>
      <c r="AS1362" s="27">
        <f t="shared" si="538"/>
        <v>6.3930404027530614E-4</v>
      </c>
      <c r="AT1362" s="27">
        <f t="shared" si="538"/>
        <v>6.4060948140966755E-4</v>
      </c>
      <c r="AU1362" s="27">
        <f t="shared" si="538"/>
        <v>6.4180675404531867E-4</v>
      </c>
      <c r="AV1362" s="27">
        <f t="shared" si="538"/>
        <v>6.4291431629533049E-4</v>
      </c>
      <c r="AW1362" s="27">
        <f t="shared" si="538"/>
        <v>6.439227757226659E-4</v>
      </c>
      <c r="AY1362" s="79"/>
      <c r="AZ1362" s="79"/>
    </row>
    <row r="1363" spans="1:52" x14ac:dyDescent="0.25">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6.8438891439814992E-3</v>
      </c>
      <c r="Q1363" s="27">
        <f t="shared" si="539"/>
        <v>6.8863566425632575E-3</v>
      </c>
      <c r="R1363" s="27">
        <f t="shared" si="539"/>
        <v>6.9316634884048298E-3</v>
      </c>
      <c r="S1363" s="27">
        <f t="shared" si="539"/>
        <v>6.9645807684222804E-3</v>
      </c>
      <c r="T1363" s="27">
        <f t="shared" si="539"/>
        <v>7.0141892087617133E-3</v>
      </c>
      <c r="U1363" s="27">
        <f t="shared" si="539"/>
        <v>7.0679085759300505E-3</v>
      </c>
      <c r="V1363" s="27">
        <f t="shared" si="539"/>
        <v>7.1234005738580498E-3</v>
      </c>
      <c r="W1363" s="27">
        <f t="shared" si="539"/>
        <v>7.1811956068544014E-3</v>
      </c>
      <c r="X1363" s="27">
        <f t="shared" si="539"/>
        <v>7.2409706277297555E-3</v>
      </c>
      <c r="Y1363" s="27">
        <f t="shared" si="539"/>
        <v>7.295909717097036E-3</v>
      </c>
      <c r="Z1363" s="27">
        <f t="shared" si="539"/>
        <v>7.3460387492496225E-3</v>
      </c>
      <c r="AA1363" s="27">
        <f t="shared" si="539"/>
        <v>7.3912066640780911E-3</v>
      </c>
      <c r="AB1363" s="27">
        <f t="shared" si="539"/>
        <v>7.431733229364133E-3</v>
      </c>
      <c r="AC1363" s="27">
        <f t="shared" si="539"/>
        <v>7.4666601058473404E-3</v>
      </c>
      <c r="AD1363" s="27">
        <f t="shared" si="539"/>
        <v>7.5008442227136743E-3</v>
      </c>
      <c r="AE1363" s="27">
        <f t="shared" si="539"/>
        <v>7.5339254524931596E-3</v>
      </c>
      <c r="AF1363" s="27">
        <f t="shared" si="539"/>
        <v>7.5661570351333151E-3</v>
      </c>
      <c r="AG1363" s="27">
        <f t="shared" si="539"/>
        <v>7.5972598802653288E-3</v>
      </c>
      <c r="AH1363" s="27">
        <f t="shared" si="539"/>
        <v>7.6263350606362371E-3</v>
      </c>
      <c r="AI1363" s="27">
        <f t="shared" si="539"/>
        <v>7.65447249751021E-3</v>
      </c>
      <c r="AJ1363" s="27">
        <f t="shared" si="539"/>
        <v>7.6818418443613083E-3</v>
      </c>
      <c r="AK1363" s="27">
        <f t="shared" si="539"/>
        <v>7.7081512302607019E-3</v>
      </c>
      <c r="AL1363" s="27">
        <f t="shared" si="539"/>
        <v>7.7336118389427213E-3</v>
      </c>
      <c r="AM1363" s="27">
        <f t="shared" si="539"/>
        <v>7.7578581907349923E-3</v>
      </c>
      <c r="AN1363" s="27">
        <f t="shared" si="539"/>
        <v>7.7814643006438623E-3</v>
      </c>
      <c r="AO1363" s="27">
        <f t="shared" si="539"/>
        <v>7.8040269990253576E-3</v>
      </c>
      <c r="AP1363" s="27">
        <f t="shared" si="539"/>
        <v>7.8255554282695115E-3</v>
      </c>
      <c r="AQ1363" s="27">
        <f t="shared" si="539"/>
        <v>7.8460285396709881E-3</v>
      </c>
      <c r="AR1363" s="27">
        <f t="shared" si="539"/>
        <v>7.8654411131304884E-3</v>
      </c>
      <c r="AS1363" s="27">
        <f t="shared" si="539"/>
        <v>7.8840687537021833E-3</v>
      </c>
      <c r="AT1363" s="27">
        <f t="shared" si="539"/>
        <v>7.9001678036202533E-3</v>
      </c>
      <c r="AU1363" s="27">
        <f t="shared" si="539"/>
        <v>7.9149328906238259E-3</v>
      </c>
      <c r="AV1363" s="27">
        <f t="shared" si="539"/>
        <v>7.9285916451099364E-3</v>
      </c>
      <c r="AW1363" s="27">
        <f t="shared" si="539"/>
        <v>7.941028237027933E-3</v>
      </c>
      <c r="AY1363" s="79"/>
      <c r="AZ1363" s="79"/>
    </row>
    <row r="1364" spans="1:52" x14ac:dyDescent="0.25">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5">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5">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2.6729002214214564E-2</v>
      </c>
      <c r="M1366" s="27">
        <f t="shared" si="542"/>
        <v>2.6740992333189311E-2</v>
      </c>
      <c r="N1366" s="27">
        <f t="shared" si="542"/>
        <v>2.6495489531984436E-2</v>
      </c>
      <c r="O1366" s="27">
        <f t="shared" si="542"/>
        <v>2.609452683304701E-2</v>
      </c>
      <c r="P1366" s="27">
        <f t="shared" si="542"/>
        <v>2.5544514050244025E-2</v>
      </c>
      <c r="Q1366" s="27">
        <f t="shared" si="542"/>
        <v>2.5145143775072754E-2</v>
      </c>
      <c r="R1366" s="27">
        <f t="shared" si="542"/>
        <v>2.4781112413324518E-2</v>
      </c>
      <c r="S1366" s="27">
        <f t="shared" si="542"/>
        <v>2.2095080674359918E-2</v>
      </c>
      <c r="T1366" s="27">
        <f t="shared" si="542"/>
        <v>2.2422842853825412E-2</v>
      </c>
      <c r="U1366" s="27">
        <f t="shared" si="542"/>
        <v>2.2542951199580708E-2</v>
      </c>
      <c r="V1366" s="27">
        <f t="shared" si="542"/>
        <v>2.2595795381010256E-2</v>
      </c>
      <c r="W1366" s="27">
        <f t="shared" si="542"/>
        <v>2.2690443135842887E-2</v>
      </c>
      <c r="X1366" s="27">
        <f t="shared" si="542"/>
        <v>2.2738278450867185E-2</v>
      </c>
      <c r="Y1366" s="27">
        <f t="shared" si="542"/>
        <v>2.270120815179311E-2</v>
      </c>
      <c r="Z1366" s="27">
        <f t="shared" si="542"/>
        <v>2.2663857571003237E-2</v>
      </c>
      <c r="AA1366" s="27">
        <f t="shared" si="542"/>
        <v>2.264210183683112E-2</v>
      </c>
      <c r="AB1366" s="27">
        <f t="shared" si="542"/>
        <v>2.280055903216327E-2</v>
      </c>
      <c r="AC1366" s="27">
        <f t="shared" si="542"/>
        <v>2.2875025401394418E-2</v>
      </c>
      <c r="AD1366" s="27">
        <f t="shared" si="542"/>
        <v>2.3064728402451298E-2</v>
      </c>
      <c r="AE1366" s="27">
        <f t="shared" si="542"/>
        <v>2.3276447617351315E-2</v>
      </c>
      <c r="AF1366" s="27">
        <f t="shared" si="542"/>
        <v>2.3611607545532622E-2</v>
      </c>
      <c r="AG1366" s="27">
        <f t="shared" si="542"/>
        <v>2.4001151545882039E-2</v>
      </c>
      <c r="AH1366" s="27">
        <f t="shared" si="542"/>
        <v>2.4190105547248403E-2</v>
      </c>
      <c r="AI1366" s="27">
        <f t="shared" si="542"/>
        <v>2.4371784348709673E-2</v>
      </c>
      <c r="AJ1366" s="27">
        <f t="shared" si="542"/>
        <v>2.4612487338696663E-2</v>
      </c>
      <c r="AK1366" s="27">
        <f t="shared" si="542"/>
        <v>2.4839502825412897E-2</v>
      </c>
      <c r="AL1366" s="27">
        <f t="shared" si="542"/>
        <v>2.5127983337408195E-2</v>
      </c>
      <c r="AM1366" s="27">
        <f t="shared" si="542"/>
        <v>2.538450928254803E-2</v>
      </c>
      <c r="AN1366" s="27">
        <f t="shared" si="542"/>
        <v>2.5740944720538839E-2</v>
      </c>
      <c r="AO1366" s="27">
        <f t="shared" si="542"/>
        <v>2.6092605454102896E-2</v>
      </c>
      <c r="AP1366" s="27">
        <f t="shared" si="542"/>
        <v>2.6452259716816903E-2</v>
      </c>
      <c r="AQ1366" s="27">
        <f t="shared" si="542"/>
        <v>2.6823320277795548E-2</v>
      </c>
      <c r="AR1366" s="27">
        <f t="shared" si="542"/>
        <v>2.7212697665278538E-2</v>
      </c>
      <c r="AS1366" s="27">
        <f t="shared" si="542"/>
        <v>2.7658393972477109E-2</v>
      </c>
      <c r="AT1366" s="27">
        <f t="shared" si="542"/>
        <v>2.7713942316898162E-2</v>
      </c>
      <c r="AU1366" s="27">
        <f t="shared" si="542"/>
        <v>2.7706916143059396E-2</v>
      </c>
      <c r="AV1366" s="27">
        <f t="shared" si="542"/>
        <v>2.7703704897455553E-2</v>
      </c>
      <c r="AW1366" s="27">
        <f t="shared" si="542"/>
        <v>2.7681426131406145E-2</v>
      </c>
      <c r="AY1366" s="79"/>
      <c r="AZ1366" s="79"/>
    </row>
    <row r="1367" spans="1:52" x14ac:dyDescent="0.25">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3.8999555700251301E-3</v>
      </c>
      <c r="P1367" s="27">
        <f t="shared" si="543"/>
        <v>3.8177534504158571E-3</v>
      </c>
      <c r="Q1367" s="27">
        <f t="shared" si="543"/>
        <v>3.7580655955978047E-3</v>
      </c>
      <c r="R1367" s="27">
        <f t="shared" si="543"/>
        <v>3.7036593154610876E-3</v>
      </c>
      <c r="S1367" s="27">
        <f t="shared" si="543"/>
        <v>3.302218641381768E-3</v>
      </c>
      <c r="T1367" s="27">
        <f t="shared" si="543"/>
        <v>3.3512043135738084E-3</v>
      </c>
      <c r="U1367" s="27">
        <f t="shared" si="543"/>
        <v>3.3691550974692887E-3</v>
      </c>
      <c r="V1367" s="27">
        <f t="shared" si="543"/>
        <v>3.3770529206805762E-3</v>
      </c>
      <c r="W1367" s="27">
        <f t="shared" si="543"/>
        <v>3.3911984938504417E-3</v>
      </c>
      <c r="X1367" s="27">
        <f t="shared" si="543"/>
        <v>3.3983477173050954E-3</v>
      </c>
      <c r="Y1367" s="27">
        <f t="shared" si="543"/>
        <v>3.39280737850986E-3</v>
      </c>
      <c r="Z1367" s="27">
        <f t="shared" si="543"/>
        <v>3.3872251502316047E-3</v>
      </c>
      <c r="AA1367" s="27">
        <f t="shared" si="543"/>
        <v>3.3839736485965148E-3</v>
      </c>
      <c r="AB1367" s="27">
        <f t="shared" si="543"/>
        <v>3.407655856957677E-3</v>
      </c>
      <c r="AC1367" s="27">
        <f t="shared" si="543"/>
        <v>3.4187852226411665E-3</v>
      </c>
      <c r="AD1367" s="27">
        <f t="shared" si="543"/>
        <v>3.4471372705765714E-3</v>
      </c>
      <c r="AE1367" s="27">
        <f t="shared" si="543"/>
        <v>3.4787797501169542E-3</v>
      </c>
      <c r="AF1367" s="27">
        <f t="shared" si="543"/>
        <v>3.5288710522939511E-3</v>
      </c>
      <c r="AG1367" s="27">
        <f t="shared" si="543"/>
        <v>3.5870903219382129E-3</v>
      </c>
      <c r="AH1367" s="27">
        <f t="shared" si="543"/>
        <v>3.6153304281804932E-3</v>
      </c>
      <c r="AI1367" s="27">
        <f t="shared" si="543"/>
        <v>3.6424832199612222E-3</v>
      </c>
      <c r="AJ1367" s="27">
        <f t="shared" si="543"/>
        <v>3.6784574674548621E-3</v>
      </c>
      <c r="AK1367" s="27">
        <f t="shared" si="543"/>
        <v>3.7123860501636213E-3</v>
      </c>
      <c r="AL1367" s="27">
        <f t="shared" si="543"/>
        <v>3.7555008836610017E-3</v>
      </c>
      <c r="AM1367" s="27">
        <f t="shared" si="543"/>
        <v>3.7938399497419797E-3</v>
      </c>
      <c r="AN1367" s="27">
        <f t="shared" si="543"/>
        <v>3.8471109816576132E-3</v>
      </c>
      <c r="AO1367" s="27">
        <f t="shared" si="543"/>
        <v>3.8996684104777224E-3</v>
      </c>
      <c r="AP1367" s="27">
        <f t="shared" si="543"/>
        <v>3.9534205116033283E-3</v>
      </c>
      <c r="AQ1367" s="27">
        <f t="shared" si="543"/>
        <v>4.008877340189029E-3</v>
      </c>
      <c r="AR1367" s="27">
        <f t="shared" si="543"/>
        <v>4.0670717087197125E-3</v>
      </c>
      <c r="AS1367" s="27">
        <f t="shared" si="543"/>
        <v>4.133683217214185E-3</v>
      </c>
      <c r="AT1367" s="27">
        <f t="shared" si="543"/>
        <v>4.1419851909045508E-3</v>
      </c>
      <c r="AU1367" s="27">
        <f t="shared" si="543"/>
        <v>4.1409350946152498E-3</v>
      </c>
      <c r="AV1367" s="27">
        <f t="shared" si="543"/>
        <v>4.1404551581419972E-3</v>
      </c>
      <c r="AW1367" s="27">
        <f t="shared" si="543"/>
        <v>4.1371254868165274E-3</v>
      </c>
      <c r="AY1367" s="79"/>
      <c r="AZ1367" s="79"/>
    </row>
    <row r="1368" spans="1:52" x14ac:dyDescent="0.25">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1.7066731126843735E-2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1.8677293946611211E-2</v>
      </c>
      <c r="S1368" s="27">
        <f t="shared" si="544"/>
        <v>1.7924715953761508E-2</v>
      </c>
      <c r="T1368" s="27">
        <f t="shared" si="544"/>
        <v>1.843341082520359E-2</v>
      </c>
      <c r="U1368" s="27">
        <f t="shared" si="544"/>
        <v>1.8863224078436151E-2</v>
      </c>
      <c r="V1368" s="27">
        <f t="shared" si="544"/>
        <v>1.9268137254069565E-2</v>
      </c>
      <c r="W1368" s="27">
        <f t="shared" si="544"/>
        <v>1.9697204961342345E-2</v>
      </c>
      <c r="X1368" s="27">
        <f t="shared" si="544"/>
        <v>2.0110071049455811E-2</v>
      </c>
      <c r="Y1368" s="27">
        <f t="shared" si="544"/>
        <v>2.0477664567589916E-2</v>
      </c>
      <c r="Z1368" s="27">
        <f t="shared" si="544"/>
        <v>2.0838835860375299E-2</v>
      </c>
      <c r="AA1368" s="27">
        <f t="shared" si="544"/>
        <v>2.120131927021859E-2</v>
      </c>
      <c r="AB1368" s="27">
        <f t="shared" si="544"/>
        <v>2.1649857434555643E-2</v>
      </c>
      <c r="AC1368" s="27">
        <f t="shared" si="544"/>
        <v>2.2051544001275489E-2</v>
      </c>
      <c r="AD1368" s="27">
        <f t="shared" si="544"/>
        <v>2.251653579676623E-2</v>
      </c>
      <c r="AE1368" s="27">
        <f t="shared" si="544"/>
        <v>2.2997791233831506E-2</v>
      </c>
      <c r="AF1368" s="27">
        <f t="shared" si="544"/>
        <v>2.3552505988824399E-2</v>
      </c>
      <c r="AG1368" s="27">
        <f t="shared" si="544"/>
        <v>2.4145713580810361E-2</v>
      </c>
      <c r="AH1368" s="27">
        <f t="shared" si="544"/>
        <v>2.4632058840196262E-2</v>
      </c>
      <c r="AI1368" s="27">
        <f t="shared" si="544"/>
        <v>2.5119693646547769E-2</v>
      </c>
      <c r="AJ1368" s="27">
        <f t="shared" si="544"/>
        <v>2.5648335006758723E-2</v>
      </c>
      <c r="AK1368" s="27">
        <f t="shared" si="544"/>
        <v>2.6175687821208025E-2</v>
      </c>
      <c r="AL1368" s="27">
        <f t="shared" si="544"/>
        <v>2.6748333482610302E-2</v>
      </c>
      <c r="AM1368" s="27">
        <f t="shared" si="544"/>
        <v>2.7309293249039725E-2</v>
      </c>
      <c r="AN1368" s="27">
        <f t="shared" si="544"/>
        <v>2.7943263595812423E-2</v>
      </c>
      <c r="AO1368" s="27">
        <f t="shared" si="544"/>
        <v>2.8585089015821099E-2</v>
      </c>
      <c r="AP1368" s="27">
        <f t="shared" si="544"/>
        <v>2.9243481027066483E-2</v>
      </c>
      <c r="AQ1368" s="27">
        <f t="shared" si="544"/>
        <v>2.9921398411177573E-2</v>
      </c>
      <c r="AR1368" s="27">
        <f t="shared" si="544"/>
        <v>3.0624438024525739E-2</v>
      </c>
      <c r="AS1368" s="27">
        <f t="shared" si="544"/>
        <v>3.1380920824929763E-2</v>
      </c>
      <c r="AT1368" s="27">
        <f t="shared" si="544"/>
        <v>3.1870562476557958E-2</v>
      </c>
      <c r="AU1368" s="27">
        <f t="shared" si="544"/>
        <v>3.231947178269267E-2</v>
      </c>
      <c r="AV1368" s="27">
        <f t="shared" si="544"/>
        <v>3.2775118101919791E-2</v>
      </c>
      <c r="AW1368" s="27">
        <f t="shared" si="544"/>
        <v>3.322035739729421E-2</v>
      </c>
      <c r="AY1368" s="79"/>
      <c r="AZ1368" s="79"/>
    </row>
    <row r="1369" spans="1:52" x14ac:dyDescent="0.25">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8.0430818839717741E-2</v>
      </c>
      <c r="P1369" s="27">
        <f t="shared" si="545"/>
        <v>7.938481013134728E-2</v>
      </c>
      <c r="Q1369" s="27">
        <f t="shared" si="545"/>
        <v>7.8944464359385624E-2</v>
      </c>
      <c r="R1369" s="27">
        <f t="shared" si="545"/>
        <v>7.8604018955287347E-2</v>
      </c>
      <c r="S1369" s="27">
        <f t="shared" si="545"/>
        <v>6.7319369228259429E-2</v>
      </c>
      <c r="T1369" s="27">
        <f t="shared" si="545"/>
        <v>7.0034797923526779E-2</v>
      </c>
      <c r="U1369" s="27">
        <f t="shared" si="545"/>
        <v>7.1767589190607203E-2</v>
      </c>
      <c r="V1369" s="27">
        <f t="shared" si="545"/>
        <v>7.3182665204028496E-2</v>
      </c>
      <c r="W1369" s="27">
        <f t="shared" si="545"/>
        <v>7.4808742806704007E-2</v>
      </c>
      <c r="X1369" s="27">
        <f t="shared" si="545"/>
        <v>7.6209612458541354E-2</v>
      </c>
      <c r="Y1369" s="27">
        <f t="shared" si="545"/>
        <v>7.7220772640168078E-2</v>
      </c>
      <c r="Z1369" s="27">
        <f t="shared" si="545"/>
        <v>7.8264676801724914E-2</v>
      </c>
      <c r="AA1369" s="27">
        <f t="shared" si="545"/>
        <v>7.9426320853994106E-2</v>
      </c>
      <c r="AB1369" s="27">
        <f t="shared" si="545"/>
        <v>8.1583097307667857E-2</v>
      </c>
      <c r="AC1369" s="27">
        <f t="shared" si="545"/>
        <v>8.3355511070410115E-2</v>
      </c>
      <c r="AD1369" s="27">
        <f t="shared" si="545"/>
        <v>8.578662118405822E-2</v>
      </c>
      <c r="AE1369" s="27">
        <f t="shared" si="545"/>
        <v>8.8388738549836809E-2</v>
      </c>
      <c r="AF1369" s="27">
        <f t="shared" si="545"/>
        <v>9.1733803062760966E-2</v>
      </c>
      <c r="AG1369" s="27">
        <f t="shared" si="545"/>
        <v>9.545999545455576E-2</v>
      </c>
      <c r="AH1369" s="27">
        <f t="shared" si="545"/>
        <v>9.8123061491284413E-2</v>
      </c>
      <c r="AI1369" s="27">
        <f t="shared" si="545"/>
        <v>0.10079815277114273</v>
      </c>
      <c r="AJ1369" s="27">
        <f t="shared" si="545"/>
        <v>0.10387432756654491</v>
      </c>
      <c r="AK1369" s="27">
        <f t="shared" si="545"/>
        <v>0.10693471904746969</v>
      </c>
      <c r="AL1369" s="27">
        <f t="shared" si="545"/>
        <v>0.1104303206725267</v>
      </c>
      <c r="AM1369" s="27">
        <f t="shared" si="545"/>
        <v>0.1138081636127603</v>
      </c>
      <c r="AN1369" s="27">
        <f t="shared" si="545"/>
        <v>0.11787581618955639</v>
      </c>
      <c r="AO1369" s="27">
        <f t="shared" si="545"/>
        <v>0.12200498371084653</v>
      </c>
      <c r="AP1369" s="27">
        <f t="shared" si="545"/>
        <v>0.12627795709293613</v>
      </c>
      <c r="AQ1369" s="27">
        <f t="shared" si="545"/>
        <v>0.13072125774320001</v>
      </c>
      <c r="AR1369" s="27">
        <f t="shared" si="545"/>
        <v>0.13538539561215654</v>
      </c>
      <c r="AS1369" s="27">
        <f t="shared" si="545"/>
        <v>0.14052699366770421</v>
      </c>
      <c r="AT1369" s="27">
        <f t="shared" si="545"/>
        <v>0.14318904108564576</v>
      </c>
      <c r="AU1369" s="27">
        <f t="shared" si="545"/>
        <v>0.14548430790858607</v>
      </c>
      <c r="AV1369" s="27">
        <f t="shared" si="545"/>
        <v>0.14785203528851432</v>
      </c>
      <c r="AW1369" s="27">
        <f t="shared" si="545"/>
        <v>0.15013637523841239</v>
      </c>
      <c r="AY1369" s="79"/>
      <c r="AZ1369" s="79"/>
    </row>
    <row r="1379" spans="1:49" x14ac:dyDescent="0.25">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72.449817655179615</v>
      </c>
      <c r="T1379" s="27">
        <f>IF(('Activity data'!AM5*EF!$H4)*kgtoGg=0,"NO",('Activity data'!AM5*EF!$H4)*kgtoGg)</f>
        <v>73.412448847195449</v>
      </c>
      <c r="U1379" s="27">
        <f>IF(('Activity data'!AN5*EF!$H4)*kgtoGg=0,"NO",('Activity data'!AN5*EF!$H4)*kgtoGg)</f>
        <v>74.198527813630264</v>
      </c>
      <c r="V1379" s="27">
        <f>IF(('Activity data'!AO5*EF!$H4)*kgtoGg=0,"NO",('Activity data'!AO5*EF!$H4)*kgtoGg)</f>
        <v>74.932183064084938</v>
      </c>
      <c r="W1379" s="27">
        <f>IF(('Activity data'!AP5*EF!$H4)*kgtoGg=0,"NO",('Activity data'!AP5*EF!$H4)*kgtoGg)</f>
        <v>75.728343616319663</v>
      </c>
      <c r="X1379" s="27">
        <f>IF(('Activity data'!AQ5*EF!$H4)*kgtoGg=0,"NO",('Activity data'!AQ5*EF!$H4)*kgtoGg)</f>
        <v>76.492433237513026</v>
      </c>
      <c r="Y1379" s="27">
        <f>IF(('Activity data'!AR5*EF!$H4)*kgtoGg=0,"NO",('Activity data'!AR5*EF!$H4)*kgtoGg)</f>
        <v>77.146046881915979</v>
      </c>
      <c r="Z1379" s="27">
        <f>IF(('Activity data'!AS5*EF!$H4)*kgtoGg=0,"NO",('Activity data'!AS5*EF!$H4)*kgtoGg)</f>
        <v>77.778880182998051</v>
      </c>
      <c r="AA1379" s="27">
        <f>IF(('Activity data'!AT5*EF!$H4)*kgtoGg=0,"NO",('Activity data'!AT5*EF!$H4)*kgtoGg)</f>
        <v>78.408051635872468</v>
      </c>
      <c r="AB1379" s="27">
        <f>IF(('Activity data'!AU5*EF!$H4)*kgtoGg=0,"NO",('Activity data'!AU5*EF!$H4)*kgtoGg)</f>
        <v>79.224943174372299</v>
      </c>
      <c r="AC1379" s="27">
        <f>IF(('Activity data'!AV5*EF!$H4)*kgtoGg=0,"NO",('Activity data'!AV5*EF!$H4)*kgtoGg)</f>
        <v>79.926451787992249</v>
      </c>
      <c r="AD1379" s="27">
        <f>IF(('Activity data'!AW5*EF!$H4)*kgtoGg=0,"NO",('Activity data'!AW5*EF!$H4)*kgtoGg)</f>
        <v>80.76885718673185</v>
      </c>
      <c r="AE1379" s="27">
        <f>IF(('Activity data'!AX5*EF!$H4)*kgtoGg=0,"NO",('Activity data'!AX5*EF!$H4)*kgtoGg)</f>
        <v>81.644804903881038</v>
      </c>
      <c r="AF1379" s="27">
        <f>IF(('Activity data'!AY5*EF!$H4)*kgtoGg=0,"NO",('Activity data'!AY5*EF!$H4)*kgtoGg)</f>
        <v>82.681019501207217</v>
      </c>
      <c r="AG1379" s="27">
        <f>IF(('Activity data'!AZ5*EF!$H4)*kgtoGg=0,"NO",('Activity data'!AZ5*EF!$H4)*kgtoGg)</f>
        <v>83.797727927071179</v>
      </c>
      <c r="AH1379" s="27">
        <f>IF(('Activity data'!BA5*EF!$H4)*kgtoGg=0,"NO",('Activity data'!BA5*EF!$H4)*kgtoGg)</f>
        <v>84.672576482481759</v>
      </c>
      <c r="AI1379" s="27">
        <f>IF(('Activity data'!BB5*EF!$H4)*kgtoGg=0,"NO",('Activity data'!BB5*EF!$H4)*kgtoGg)</f>
        <v>85.547247875170797</v>
      </c>
      <c r="AJ1379" s="27">
        <f>IF(('Activity data'!BC5*EF!$H4)*kgtoGg=0,"NO",('Activity data'!BC5*EF!$H4)*kgtoGg)</f>
        <v>86.508657043249997</v>
      </c>
      <c r="AK1379" s="27">
        <f>IF(('Activity data'!BD5*EF!$H4)*kgtoGg=0,"NO",('Activity data'!BD5*EF!$H4)*kgtoGg)</f>
        <v>87.463265114193007</v>
      </c>
      <c r="AL1379" s="27">
        <f>IF(('Activity data'!BE5*EF!$H4)*kgtoGg=0,"NO",('Activity data'!BE5*EF!$H4)*kgtoGg)</f>
        <v>88.512396010068016</v>
      </c>
      <c r="AM1379" s="27">
        <f>IF(('Activity data'!BF5*EF!$H4)*kgtoGg=0,"NO",('Activity data'!BF5*EF!$H4)*kgtoGg)</f>
        <v>89.531314727003974</v>
      </c>
      <c r="AN1379" s="27">
        <f>IF(('Activity data'!BG5*EF!$H4)*kgtoGg=0,"NO",('Activity data'!BG5*EF!$H4)*kgtoGg)</f>
        <v>90.703558661415826</v>
      </c>
      <c r="AO1379" s="27">
        <f>IF(('Activity data'!BH5*EF!$H4)*kgtoGg=0,"NO",('Activity data'!BH5*EF!$H4)*kgtoGg)</f>
        <v>91.887099270974289</v>
      </c>
      <c r="AP1379" s="27">
        <f>IF(('Activity data'!BI5*EF!$H4)*kgtoGg=0,"NO",('Activity data'!BI5*EF!$H4)*kgtoGg)</f>
        <v>93.100443723717078</v>
      </c>
      <c r="AQ1379" s="27">
        <f>IF(('Activity data'!BJ5*EF!$H4)*kgtoGg=0,"NO",('Activity data'!BJ5*EF!$H4)*kgtoGg)</f>
        <v>94.3495525003203</v>
      </c>
      <c r="AR1379" s="27">
        <f>IF(('Activity data'!BK5*EF!$H4)*kgtoGg=0,"NO",('Activity data'!BK5*EF!$H4)*kgtoGg)</f>
        <v>95.645946229187999</v>
      </c>
      <c r="AS1379" s="27">
        <f>IF(('Activity data'!BL5*EF!$H4)*kgtoGg=0,"NO",('Activity data'!BL5*EF!$H4)*kgtoGg)</f>
        <v>97.049612256350315</v>
      </c>
      <c r="AT1379" s="27">
        <f>IF(('Activity data'!BM5*EF!$H4)*kgtoGg=0,"NO",('Activity data'!BM5*EF!$H4)*kgtoGg)</f>
        <v>97.880768544713618</v>
      </c>
      <c r="AU1379" s="27">
        <f>IF(('Activity data'!BN5*EF!$H4)*kgtoGg=0,"NO",('Activity data'!BN5*EF!$H4)*kgtoGg)</f>
        <v>98.622364350630747</v>
      </c>
      <c r="AV1379" s="27">
        <f>IF(('Activity data'!BO5*EF!$H4)*kgtoGg=0,"NO",('Activity data'!BO5*EF!$H4)*kgtoGg)</f>
        <v>99.375096543856301</v>
      </c>
      <c r="AW1379" s="27">
        <f>IF(('Activity data'!BP5*EF!$H4)*kgtoGg=0,"NO",('Activity data'!BP5*EF!$H4)*kgtoGg)</f>
        <v>100.10276018423386</v>
      </c>
    </row>
    <row r="1380" spans="1:49" x14ac:dyDescent="0.25">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57.946563542689915</v>
      </c>
      <c r="T1380" s="27">
        <f>IF(('Activity data'!AM6*EF!$H5)*kgtoGg=0,"NO",('Activity data'!AM6*EF!$H5)*kgtoGg)</f>
        <v>58.716491906095996</v>
      </c>
      <c r="U1380" s="27">
        <f>IF(('Activity data'!AN6*EF!$H5)*kgtoGg=0,"NO",('Activity data'!AN6*EF!$H5)*kgtoGg)</f>
        <v>59.345210876720344</v>
      </c>
      <c r="V1380" s="27">
        <f>IF(('Activity data'!AO6*EF!$H5)*kgtoGg=0,"NO",('Activity data'!AO6*EF!$H5)*kgtoGg)</f>
        <v>59.932000491447013</v>
      </c>
      <c r="W1380" s="27">
        <f>IF(('Activity data'!AP6*EF!$H5)*kgtoGg=0,"NO",('Activity data'!AP6*EF!$H5)*kgtoGg)</f>
        <v>60.568782881291369</v>
      </c>
      <c r="X1380" s="27">
        <f>IF(('Activity data'!AQ6*EF!$H5)*kgtoGg=0,"NO",('Activity data'!AQ6*EF!$H5)*kgtoGg)</f>
        <v>61.179914409565484</v>
      </c>
      <c r="Y1380" s="27">
        <f>IF(('Activity data'!AR6*EF!$H5)*kgtoGg=0,"NO",('Activity data'!AR6*EF!$H5)*kgtoGg)</f>
        <v>61.702685422710431</v>
      </c>
      <c r="Z1380" s="27">
        <f>IF(('Activity data'!AS6*EF!$H5)*kgtoGg=0,"NO",('Activity data'!AS6*EF!$H5)*kgtoGg)</f>
        <v>62.208835973255823</v>
      </c>
      <c r="AA1380" s="27">
        <f>IF(('Activity data'!AT6*EF!$H5)*kgtoGg=0,"NO",('Activity data'!AT6*EF!$H5)*kgtoGg)</f>
        <v>62.712057716984084</v>
      </c>
      <c r="AB1380" s="27">
        <f>IF(('Activity data'!AU6*EF!$H5)*kgtoGg=0,"NO",('Activity data'!AU6*EF!$H5)*kgtoGg)</f>
        <v>63.365421092837678</v>
      </c>
      <c r="AC1380" s="27">
        <f>IF(('Activity data'!AV6*EF!$H5)*kgtoGg=0,"NO",('Activity data'!AV6*EF!$H5)*kgtoGg)</f>
        <v>63.926499295247297</v>
      </c>
      <c r="AD1380" s="27">
        <f>IF(('Activity data'!AW6*EF!$H5)*kgtoGg=0,"NO",('Activity data'!AW6*EF!$H5)*kgtoGg)</f>
        <v>64.600269078893959</v>
      </c>
      <c r="AE1380" s="27">
        <f>IF(('Activity data'!AX6*EF!$H5)*kgtoGg=0,"NO",('Activity data'!AX6*EF!$H5)*kgtoGg)</f>
        <v>65.300866564086249</v>
      </c>
      <c r="AF1380" s="27">
        <f>IF(('Activity data'!AY6*EF!$H5)*kgtoGg=0,"NO",('Activity data'!AY6*EF!$H5)*kgtoGg)</f>
        <v>66.129648153207768</v>
      </c>
      <c r="AG1380" s="27">
        <f>IF(('Activity data'!AZ6*EF!$H5)*kgtoGg=0,"NO",('Activity data'!AZ6*EF!$H5)*kgtoGg)</f>
        <v>67.022810038941756</v>
      </c>
      <c r="AH1380" s="27">
        <f>IF(('Activity data'!BA6*EF!$H5)*kgtoGg=0,"NO",('Activity data'!BA6*EF!$H5)*kgtoGg)</f>
        <v>67.722528396379261</v>
      </c>
      <c r="AI1380" s="27">
        <f>IF(('Activity data'!BB6*EF!$H5)*kgtoGg=0,"NO",('Activity data'!BB6*EF!$H5)*kgtoGg)</f>
        <v>68.42210505613923</v>
      </c>
      <c r="AJ1380" s="27">
        <f>IF(('Activity data'!BC6*EF!$H5)*kgtoGg=0,"NO",('Activity data'!BC6*EF!$H5)*kgtoGg)</f>
        <v>69.191056024570585</v>
      </c>
      <c r="AK1380" s="27">
        <f>IF(('Activity data'!BD6*EF!$H5)*kgtoGg=0,"NO",('Activity data'!BD6*EF!$H5)*kgtoGg)</f>
        <v>69.95456736292256</v>
      </c>
      <c r="AL1380" s="27">
        <f>IF(('Activity data'!BE6*EF!$H5)*kgtoGg=0,"NO",('Activity data'!BE6*EF!$H5)*kgtoGg)</f>
        <v>70.793679621448376</v>
      </c>
      <c r="AM1380" s="27">
        <f>IF(('Activity data'!BF6*EF!$H5)*kgtoGg=0,"NO",('Activity data'!BF6*EF!$H5)*kgtoGg)</f>
        <v>71.608627679106391</v>
      </c>
      <c r="AN1380" s="27">
        <f>IF(('Activity data'!BG6*EF!$H5)*kgtoGg=0,"NO",('Activity data'!BG6*EF!$H5)*kgtoGg)</f>
        <v>72.546207783948418</v>
      </c>
      <c r="AO1380" s="27">
        <f>IF(('Activity data'!BH6*EF!$H5)*kgtoGg=0,"NO",('Activity data'!BH6*EF!$H5)*kgtoGg)</f>
        <v>73.492823156585331</v>
      </c>
      <c r="AP1380" s="27">
        <f>IF(('Activity data'!BI6*EF!$H5)*kgtoGg=0,"NO",('Activity data'!BI6*EF!$H5)*kgtoGg)</f>
        <v>74.463276136393532</v>
      </c>
      <c r="AQ1380" s="27">
        <f>IF(('Activity data'!BJ6*EF!$H5)*kgtoGg=0,"NO",('Activity data'!BJ6*EF!$H5)*kgtoGg)</f>
        <v>75.462334014491503</v>
      </c>
      <c r="AR1380" s="27">
        <f>IF(('Activity data'!BK6*EF!$H5)*kgtoGg=0,"NO",('Activity data'!BK6*EF!$H5)*kgtoGg)</f>
        <v>76.499211180196937</v>
      </c>
      <c r="AS1380" s="27">
        <f>IF(('Activity data'!BL6*EF!$H5)*kgtoGg=0,"NO",('Activity data'!BL6*EF!$H5)*kgtoGg)</f>
        <v>77.621886505934782</v>
      </c>
      <c r="AT1380" s="27">
        <f>IF(('Activity data'!BM6*EF!$H5)*kgtoGg=0,"NO",('Activity data'!BM6*EF!$H5)*kgtoGg)</f>
        <v>78.28665906487727</v>
      </c>
      <c r="AU1380" s="27">
        <f>IF(('Activity data'!BN6*EF!$H5)*kgtoGg=0,"NO",('Activity data'!BN6*EF!$H5)*kgtoGg)</f>
        <v>78.879799667315993</v>
      </c>
      <c r="AV1380" s="27">
        <f>IF(('Activity data'!BO6*EF!$H5)*kgtoGg=0,"NO",('Activity data'!BO6*EF!$H5)*kgtoGg)</f>
        <v>79.481847336683103</v>
      </c>
      <c r="AW1380" s="27">
        <f>IF(('Activity data'!BP6*EF!$H5)*kgtoGg=0,"NO",('Activity data'!BP6*EF!$H5)*kgtoGg)</f>
        <v>80.063844762481011</v>
      </c>
    </row>
    <row r="1381" spans="1:49" x14ac:dyDescent="0.25">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26.199874403761022</v>
      </c>
      <c r="T1381" s="27">
        <f>IF(('Activity data'!AM7*EF!$H6)*kgtoGg=0,"NO",('Activity data'!AM7*EF!$H6)*kgtoGg)</f>
        <v>26.54798868678095</v>
      </c>
      <c r="U1381" s="27">
        <f>IF(('Activity data'!AN7*EF!$H6)*kgtoGg=0,"NO",('Activity data'!AN7*EF!$H6)*kgtoGg)</f>
        <v>26.832256761685592</v>
      </c>
      <c r="V1381" s="27">
        <f>IF(('Activity data'!AO7*EF!$H6)*kgtoGg=0,"NO",('Activity data'!AO7*EF!$H6)*kgtoGg)</f>
        <v>27.09756695900116</v>
      </c>
      <c r="W1381" s="27">
        <f>IF(('Activity data'!AP7*EF!$H6)*kgtoGg=0,"NO",('Activity data'!AP7*EF!$H6)*kgtoGg)</f>
        <v>27.385480816466714</v>
      </c>
      <c r="X1381" s="27">
        <f>IF(('Activity data'!AQ7*EF!$H6)*kgtoGg=0,"NO",('Activity data'!AQ7*EF!$H6)*kgtoGg)</f>
        <v>27.661796930935942</v>
      </c>
      <c r="Y1381" s="27">
        <f>IF(('Activity data'!AR7*EF!$H6)*kgtoGg=0,"NO",('Activity data'!AR7*EF!$H6)*kgtoGg)</f>
        <v>27.898161851458521</v>
      </c>
      <c r="Z1381" s="27">
        <f>IF(('Activity data'!AS7*EF!$H6)*kgtoGg=0,"NO",('Activity data'!AS7*EF!$H6)*kgtoGg)</f>
        <v>28.127012020354464</v>
      </c>
      <c r="AA1381" s="27">
        <f>IF(('Activity data'!AT7*EF!$H6)*kgtoGg=0,"NO",('Activity data'!AT7*EF!$H6)*kgtoGg)</f>
        <v>28.354537962824008</v>
      </c>
      <c r="AB1381" s="27">
        <f>IF(('Activity data'!AU7*EF!$H6)*kgtoGg=0,"NO",('Activity data'!AU7*EF!$H6)*kgtoGg)</f>
        <v>28.649948723028462</v>
      </c>
      <c r="AC1381" s="27">
        <f>IF(('Activity data'!AV7*EF!$H6)*kgtoGg=0,"NO",('Activity data'!AV7*EF!$H6)*kgtoGg)</f>
        <v>28.90363380002168</v>
      </c>
      <c r="AD1381" s="27">
        <f>IF(('Activity data'!AW7*EF!$H6)*kgtoGg=0,"NO",('Activity data'!AW7*EF!$H6)*kgtoGg)</f>
        <v>29.20827108356977</v>
      </c>
      <c r="AE1381" s="27">
        <f>IF(('Activity data'!AX7*EF!$H6)*kgtoGg=0,"NO",('Activity data'!AX7*EF!$H6)*kgtoGg)</f>
        <v>29.525038204817712</v>
      </c>
      <c r="AF1381" s="27">
        <f>IF(('Activity data'!AY7*EF!$H6)*kgtoGg=0,"NO",('Activity data'!AY7*EF!$H6)*kgtoGg)</f>
        <v>29.899762299148801</v>
      </c>
      <c r="AG1381" s="27">
        <f>IF(('Activity data'!AZ7*EF!$H6)*kgtoGg=0,"NO",('Activity data'!AZ7*EF!$H6)*kgtoGg)</f>
        <v>30.303595206534538</v>
      </c>
      <c r="AH1381" s="27">
        <f>IF(('Activity data'!BA7*EF!$H6)*kgtoGg=0,"NO",('Activity data'!BA7*EF!$H6)*kgtoGg)</f>
        <v>30.619964840246517</v>
      </c>
      <c r="AI1381" s="27">
        <f>IF(('Activity data'!BB7*EF!$H6)*kgtoGg=0,"NO",('Activity data'!BB7*EF!$H6)*kgtoGg)</f>
        <v>30.936270406978018</v>
      </c>
      <c r="AJ1381" s="27">
        <f>IF(('Activity data'!BC7*EF!$H6)*kgtoGg=0,"NO",('Activity data'!BC7*EF!$H6)*kgtoGg)</f>
        <v>31.283942772065036</v>
      </c>
      <c r="AK1381" s="27">
        <f>IF(('Activity data'!BD7*EF!$H6)*kgtoGg=0,"NO",('Activity data'!BD7*EF!$H6)*kgtoGg)</f>
        <v>31.62915567077183</v>
      </c>
      <c r="AL1381" s="27">
        <f>IF(('Activity data'!BE7*EF!$H6)*kgtoGg=0,"NO",('Activity data'!BE7*EF!$H6)*kgtoGg)</f>
        <v>32.0085506588428</v>
      </c>
      <c r="AM1381" s="27">
        <f>IF(('Activity data'!BF7*EF!$H6)*kgtoGg=0,"NO",('Activity data'!BF7*EF!$H6)*kgtoGg)</f>
        <v>32.377020080510903</v>
      </c>
      <c r="AN1381" s="27">
        <f>IF(('Activity data'!BG7*EF!$H6)*kgtoGg=0,"NO",('Activity data'!BG7*EF!$H6)*kgtoGg)</f>
        <v>32.800936176453838</v>
      </c>
      <c r="AO1381" s="27">
        <f>IF(('Activity data'!BH7*EF!$H6)*kgtoGg=0,"NO",('Activity data'!BH7*EF!$H6)*kgtoGg)</f>
        <v>33.228937465149492</v>
      </c>
      <c r="AP1381" s="27">
        <f>IF(('Activity data'!BI7*EF!$H6)*kgtoGg=0,"NO",('Activity data'!BI7*EF!$H6)*kgtoGg)</f>
        <v>33.667716654652232</v>
      </c>
      <c r="AQ1381" s="27">
        <f>IF(('Activity data'!BJ7*EF!$H6)*kgtoGg=0,"NO",('Activity data'!BJ7*EF!$H6)*kgtoGg)</f>
        <v>34.119429220988827</v>
      </c>
      <c r="AR1381" s="27">
        <f>IF(('Activity data'!BK7*EF!$H6)*kgtoGg=0,"NO",('Activity data'!BK7*EF!$H6)*kgtoGg)</f>
        <v>34.588241344655088</v>
      </c>
      <c r="AS1381" s="27">
        <f>IF(('Activity data'!BL7*EF!$H6)*kgtoGg=0,"NO",('Activity data'!BL7*EF!$H6)*kgtoGg)</f>
        <v>35.095846122785957</v>
      </c>
      <c r="AT1381" s="27">
        <f>IF(('Activity data'!BM7*EF!$H6)*kgtoGg=0,"NO",('Activity data'!BM7*EF!$H6)*kgtoGg)</f>
        <v>35.396415414328644</v>
      </c>
      <c r="AU1381" s="27">
        <f>IF(('Activity data'!BN7*EF!$H6)*kgtoGg=0,"NO",('Activity data'!BN7*EF!$H6)*kgtoGg)</f>
        <v>35.664597137930201</v>
      </c>
      <c r="AV1381" s="27">
        <f>IF(('Activity data'!BO7*EF!$H6)*kgtoGg=0,"NO",('Activity data'!BO7*EF!$H6)*kgtoGg)</f>
        <v>35.9368060897324</v>
      </c>
      <c r="AW1381" s="27">
        <f>IF(('Activity data'!BP7*EF!$H6)*kgtoGg=0,"NO",('Activity data'!BP7*EF!$H6)*kgtoGg)</f>
        <v>36.199949553761705</v>
      </c>
    </row>
    <row r="1382" spans="1:49" x14ac:dyDescent="0.25">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367.29937998549639</v>
      </c>
      <c r="T1382" s="27">
        <f>IF(('Activity data'!AM8*EF!$H7)*kgtoGg=0,"NO",('Activity data'!AM8*EF!$H7)*kgtoGg)</f>
        <v>374.39027995025685</v>
      </c>
      <c r="U1382" s="27">
        <f>IF(('Activity data'!AN8*EF!$H7)*kgtoGg=0,"NO",('Activity data'!AN8*EF!$H7)*kgtoGg)</f>
        <v>378.08201548869761</v>
      </c>
      <c r="V1382" s="27">
        <f>IF(('Activity data'!AO8*EF!$H7)*kgtoGg=0,"NO",('Activity data'!AO8*EF!$H7)*kgtoGg)</f>
        <v>380.61774537395928</v>
      </c>
      <c r="W1382" s="27">
        <f>IF(('Activity data'!AP8*EF!$H7)*kgtoGg=0,"NO",('Activity data'!AP8*EF!$H7)*kgtoGg)</f>
        <v>383.77989521502451</v>
      </c>
      <c r="X1382" s="27">
        <f>IF(('Activity data'!AQ8*EF!$H7)*kgtoGg=0,"NO",('Activity data'!AQ8*EF!$H7)*kgtoGg)</f>
        <v>386.12523393248665</v>
      </c>
      <c r="Y1382" s="27">
        <f>IF(('Activity data'!AR8*EF!$H7)*kgtoGg=0,"NO",('Activity data'!AR8*EF!$H7)*kgtoGg)</f>
        <v>386.95643782005646</v>
      </c>
      <c r="Z1382" s="27">
        <f>IF(('Activity data'!AS8*EF!$H7)*kgtoGg=0,"NO",('Activity data'!AS8*EF!$H7)*kgtoGg)</f>
        <v>387.65918830118983</v>
      </c>
      <c r="AA1382" s="27">
        <f>IF(('Activity data'!AT8*EF!$H7)*kgtoGg=0,"NO",('Activity data'!AT8*EF!$H7)*kgtoGg)</f>
        <v>388.49776942220768</v>
      </c>
      <c r="AB1382" s="27">
        <f>IF(('Activity data'!AU8*EF!$H7)*kgtoGg=0,"NO",('Activity data'!AU8*EF!$H7)*kgtoGg)</f>
        <v>392.18321030752833</v>
      </c>
      <c r="AC1382" s="27">
        <f>IF(('Activity data'!AV8*EF!$H7)*kgtoGg=0,"NO",('Activity data'!AV8*EF!$H7)*kgtoGg)</f>
        <v>394.38010154969788</v>
      </c>
      <c r="AD1382" s="27">
        <f>IF(('Activity data'!AW8*EF!$H7)*kgtoGg=0,"NO",('Activity data'!AW8*EF!$H7)*kgtoGg)</f>
        <v>395.06686480786141</v>
      </c>
      <c r="AE1382" s="27">
        <f>IF(('Activity data'!AX8*EF!$H7)*kgtoGg=0,"NO",('Activity data'!AX8*EF!$H7)*kgtoGg)</f>
        <v>395.93122027386613</v>
      </c>
      <c r="AF1382" s="27">
        <f>IF(('Activity data'!AY8*EF!$H7)*kgtoGg=0,"NO",('Activity data'!AY8*EF!$H7)*kgtoGg)</f>
        <v>398.59601636852102</v>
      </c>
      <c r="AG1382" s="27">
        <f>IF(('Activity data'!AZ8*EF!$H7)*kgtoGg=0,"NO",('Activity data'!AZ8*EF!$H7)*kgtoGg)</f>
        <v>401.90994539704189</v>
      </c>
      <c r="AH1382" s="27">
        <f>IF(('Activity data'!BA8*EF!$H7)*kgtoGg=0,"NO",('Activity data'!BA8*EF!$H7)*kgtoGg)</f>
        <v>401.81503378596199</v>
      </c>
      <c r="AI1382" s="27">
        <f>IF(('Activity data'!BB8*EF!$H7)*kgtoGg=0,"NO",('Activity data'!BB8*EF!$H7)*kgtoGg)</f>
        <v>401.42815777895129</v>
      </c>
      <c r="AJ1382" s="27">
        <f>IF(('Activity data'!BC8*EF!$H7)*kgtoGg=0,"NO",('Activity data'!BC8*EF!$H7)*kgtoGg)</f>
        <v>401.7813582877065</v>
      </c>
      <c r="AK1382" s="27">
        <f>IF(('Activity data'!BD8*EF!$H7)*kgtoGg=0,"NO",('Activity data'!BD8*EF!$H7)*kgtoGg)</f>
        <v>401.72821381507623</v>
      </c>
      <c r="AL1382" s="27">
        <f>IF(('Activity data'!BE8*EF!$H7)*kgtoGg=0,"NO",('Activity data'!BE8*EF!$H7)*kgtoGg)</f>
        <v>402.4182008975921</v>
      </c>
      <c r="AM1382" s="27">
        <f>IF(('Activity data'!BF8*EF!$H7)*kgtoGg=0,"NO",('Activity data'!BF8*EF!$H7)*kgtoGg)</f>
        <v>402.41125512656032</v>
      </c>
      <c r="AN1382" s="27">
        <f>IF(('Activity data'!BG8*EF!$H7)*kgtoGg=0,"NO",('Activity data'!BG8*EF!$H7)*kgtoGg)</f>
        <v>405.74913704895249</v>
      </c>
      <c r="AO1382" s="27">
        <f>IF(('Activity data'!BH8*EF!$H7)*kgtoGg=0,"NO",('Activity data'!BH8*EF!$H7)*kgtoGg)</f>
        <v>408.87066423718124</v>
      </c>
      <c r="AP1382" s="27">
        <f>IF(('Activity data'!BI8*EF!$H7)*kgtoGg=0,"NO",('Activity data'!BI8*EF!$H7)*kgtoGg)</f>
        <v>411.96446899942566</v>
      </c>
      <c r="AQ1382" s="27">
        <f>IF(('Activity data'!BJ8*EF!$H7)*kgtoGg=0,"NO",('Activity data'!BJ8*EF!$H7)*kgtoGg)</f>
        <v>415.076640787023</v>
      </c>
      <c r="AR1382" s="27">
        <f>IF(('Activity data'!BK8*EF!$H7)*kgtoGg=0,"NO",('Activity data'!BK8*EF!$H7)*kgtoGg)</f>
        <v>418.30306896107567</v>
      </c>
      <c r="AS1382" s="27">
        <f>IF(('Activity data'!BL8*EF!$H7)*kgtoGg=0,"NO",('Activity data'!BL8*EF!$H7)*kgtoGg)</f>
        <v>422.19081741674233</v>
      </c>
      <c r="AT1382" s="27">
        <f>IF(('Activity data'!BM8*EF!$H7)*kgtoGg=0,"NO",('Activity data'!BM8*EF!$H7)*kgtoGg)</f>
        <v>420.26074518236015</v>
      </c>
      <c r="AU1382" s="27">
        <f>IF(('Activity data'!BN8*EF!$H7)*kgtoGg=0,"NO",('Activity data'!BN8*EF!$H7)*kgtoGg)</f>
        <v>417.33191079968799</v>
      </c>
      <c r="AV1382" s="27">
        <f>IF(('Activity data'!BO8*EF!$H7)*kgtoGg=0,"NO",('Activity data'!BO8*EF!$H7)*kgtoGg)</f>
        <v>414.37000341411897</v>
      </c>
      <c r="AW1382" s="27">
        <f>IF(('Activity data'!BP8*EF!$H7)*kgtoGg=0,"NO",('Activity data'!BP8*EF!$H7)*kgtoGg)</f>
        <v>411.04939658180723</v>
      </c>
    </row>
    <row r="1383" spans="1:49" x14ac:dyDescent="0.25">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258.644557829505</v>
      </c>
      <c r="T1383" s="27">
        <f>IF(('Activity data'!AM9*EF!$H8)*kgtoGg=0,"NO",('Activity data'!AM9*EF!$H8)*kgtoGg)</f>
        <v>263.63782159725537</v>
      </c>
      <c r="U1383" s="27">
        <f>IF(('Activity data'!AN9*EF!$H8)*kgtoGg=0,"NO",('Activity data'!AN9*EF!$H8)*kgtoGg)</f>
        <v>266.23746471672149</v>
      </c>
      <c r="V1383" s="27">
        <f>IF(('Activity data'!AO9*EF!$H8)*kgtoGg=0,"NO",('Activity data'!AO9*EF!$H8)*kgtoGg)</f>
        <v>268.02307278111425</v>
      </c>
      <c r="W1383" s="27">
        <f>IF(('Activity data'!AP9*EF!$H8)*kgtoGg=0,"NO",('Activity data'!AP9*EF!$H8)*kgtoGg)</f>
        <v>270.24979270496834</v>
      </c>
      <c r="X1383" s="27">
        <f>IF(('Activity data'!AQ9*EF!$H8)*kgtoGg=0,"NO",('Activity data'!AQ9*EF!$H8)*kgtoGg)</f>
        <v>271.90133128246976</v>
      </c>
      <c r="Y1383" s="27">
        <f>IF(('Activity data'!AR9*EF!$H8)*kgtoGg=0,"NO",('Activity data'!AR9*EF!$H8)*kgtoGg)</f>
        <v>272.48664771283012</v>
      </c>
      <c r="Z1383" s="27">
        <f>IF(('Activity data'!AS9*EF!$H8)*kgtoGg=0,"NO",('Activity data'!AS9*EF!$H8)*kgtoGg)</f>
        <v>272.98150993520676</v>
      </c>
      <c r="AA1383" s="27">
        <f>IF(('Activity data'!AT9*EF!$H8)*kgtoGg=0,"NO",('Activity data'!AT9*EF!$H8)*kgtoGg)</f>
        <v>273.57202125939796</v>
      </c>
      <c r="AB1383" s="27">
        <f>IF(('Activity data'!AU9*EF!$H8)*kgtoGg=0,"NO",('Activity data'!AU9*EF!$H8)*kgtoGg)</f>
        <v>276.16723181550663</v>
      </c>
      <c r="AC1383" s="27">
        <f>IF(('Activity data'!AV9*EF!$H8)*kgtoGg=0,"NO",('Activity data'!AV9*EF!$H8)*kgtoGg)</f>
        <v>277.71423677901322</v>
      </c>
      <c r="AD1383" s="27">
        <f>IF(('Activity data'!AW9*EF!$H8)*kgtoGg=0,"NO",('Activity data'!AW9*EF!$H8)*kgtoGg)</f>
        <v>278.19784113262864</v>
      </c>
      <c r="AE1383" s="27">
        <f>IF(('Activity data'!AX9*EF!$H8)*kgtoGg=0,"NO",('Activity data'!AX9*EF!$H8)*kgtoGg)</f>
        <v>278.80650221264779</v>
      </c>
      <c r="AF1383" s="27">
        <f>IF(('Activity data'!AY9*EF!$H8)*kgtoGg=0,"NO",('Activity data'!AY9*EF!$H8)*kgtoGg)</f>
        <v>280.682996008077</v>
      </c>
      <c r="AG1383" s="27">
        <f>IF(('Activity data'!AZ9*EF!$H8)*kgtoGg=0,"NO",('Activity data'!AZ9*EF!$H8)*kgtoGg)</f>
        <v>283.0165956680982</v>
      </c>
      <c r="AH1383" s="27">
        <f>IF(('Activity data'!BA9*EF!$H8)*kgtoGg=0,"NO",('Activity data'!BA9*EF!$H8)*kgtoGg)</f>
        <v>282.94976089238577</v>
      </c>
      <c r="AI1383" s="27">
        <f>IF(('Activity data'!BB9*EF!$H8)*kgtoGg=0,"NO",('Activity data'!BB9*EF!$H8)*kgtoGg)</f>
        <v>282.6773308823702</v>
      </c>
      <c r="AJ1383" s="27">
        <f>IF(('Activity data'!BC9*EF!$H8)*kgtoGg=0,"NO",('Activity data'!BC9*EF!$H8)*kgtoGg)</f>
        <v>282.92604730932356</v>
      </c>
      <c r="AK1383" s="27">
        <f>IF(('Activity data'!BD9*EF!$H8)*kgtoGg=0,"NO",('Activity data'!BD9*EF!$H8)*kgtoGg)</f>
        <v>282.88862408082514</v>
      </c>
      <c r="AL1383" s="27">
        <f>IF(('Activity data'!BE9*EF!$H8)*kgtoGg=0,"NO",('Activity data'!BE9*EF!$H8)*kgtoGg)</f>
        <v>283.37449858426822</v>
      </c>
      <c r="AM1383" s="27">
        <f>IF(('Activity data'!BF9*EF!$H8)*kgtoGg=0,"NO",('Activity data'!BF9*EF!$H8)*kgtoGg)</f>
        <v>283.36960751726616</v>
      </c>
      <c r="AN1383" s="27">
        <f>IF(('Activity data'!BG9*EF!$H8)*kgtoGg=0,"NO",('Activity data'!BG9*EF!$H8)*kgtoGg)</f>
        <v>285.72007430525349</v>
      </c>
      <c r="AO1383" s="27">
        <f>IF(('Activity data'!BH9*EF!$H8)*kgtoGg=0,"NO",('Activity data'!BH9*EF!$H8)*kgtoGg)</f>
        <v>287.91818860477679</v>
      </c>
      <c r="AP1383" s="27">
        <f>IF(('Activity data'!BI9*EF!$H8)*kgtoGg=0,"NO",('Activity data'!BI9*EF!$H8)*kgtoGg)</f>
        <v>290.09678135049057</v>
      </c>
      <c r="AQ1383" s="27">
        <f>IF(('Activity data'!BJ9*EF!$H8)*kgtoGg=0,"NO",('Activity data'!BJ9*EF!$H8)*kgtoGg)</f>
        <v>292.28830777213687</v>
      </c>
      <c r="AR1383" s="27">
        <f>IF(('Activity data'!BK9*EF!$H8)*kgtoGg=0,"NO",('Activity data'!BK9*EF!$H8)*kgtoGg)</f>
        <v>294.56029115658873</v>
      </c>
      <c r="AS1383" s="27">
        <f>IF(('Activity data'!BL9*EF!$H8)*kgtoGg=0,"NO",('Activity data'!BL9*EF!$H8)*kgtoGg)</f>
        <v>297.29796248156612</v>
      </c>
      <c r="AT1383" s="27">
        <f>IF(('Activity data'!BM9*EF!$H8)*kgtoGg=0,"NO",('Activity data'!BM9*EF!$H8)*kgtoGg)</f>
        <v>295.93884589481746</v>
      </c>
      <c r="AU1383" s="27">
        <f>IF(('Activity data'!BN9*EF!$H8)*kgtoGg=0,"NO",('Activity data'!BN9*EF!$H8)*kgtoGg)</f>
        <v>293.87642184745857</v>
      </c>
      <c r="AV1383" s="27">
        <f>IF(('Activity data'!BO9*EF!$H8)*kgtoGg=0,"NO",('Activity data'!BO9*EF!$H8)*kgtoGg)</f>
        <v>291.79070848169499</v>
      </c>
      <c r="AW1383" s="27">
        <f>IF(('Activity data'!BP9*EF!$H8)*kgtoGg=0,"NO",('Activity data'!BP9*EF!$H8)*kgtoGg)</f>
        <v>289.45240645161033</v>
      </c>
    </row>
    <row r="1384" spans="1:49" x14ac:dyDescent="0.25">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34.963976395761406</v>
      </c>
      <c r="T1384" s="27">
        <f>IF(('Activity data'!AM10*EF!$H9)*kgtoGg=0,"NO",('Activity data'!AM10*EF!$H9)*kgtoGg)</f>
        <v>36.497612487541794</v>
      </c>
      <c r="U1384" s="27">
        <f>IF(('Activity data'!AN10*EF!$H9)*kgtoGg=0,"NO",('Activity data'!AN10*EF!$H9)*kgtoGg)</f>
        <v>37.733305691645874</v>
      </c>
      <c r="V1384" s="27">
        <f>IF(('Activity data'!AO10*EF!$H9)*kgtoGg=0,"NO",('Activity data'!AO10*EF!$H9)*kgtoGg)</f>
        <v>38.877531015162873</v>
      </c>
      <c r="W1384" s="27">
        <f>IF(('Activity data'!AP10*EF!$H9)*kgtoGg=0,"NO",('Activity data'!AP10*EF!$H9)*kgtoGg)</f>
        <v>40.109336867070091</v>
      </c>
      <c r="X1384" s="27">
        <f>IF(('Activity data'!AQ10*EF!$H9)*kgtoGg=0,"NO",('Activity data'!AQ10*EF!$H9)*kgtoGg)</f>
        <v>41.279815018110689</v>
      </c>
      <c r="Y1384" s="27">
        <f>IF(('Activity data'!AR10*EF!$H9)*kgtoGg=0,"NO",('Activity data'!AR10*EF!$H9)*kgtoGg)</f>
        <v>42.307713439261846</v>
      </c>
      <c r="Z1384" s="27">
        <f>IF(('Activity data'!AS10*EF!$H9)*kgtoGg=0,"NO",('Activity data'!AS10*EF!$H9)*kgtoGg)</f>
        <v>43.337638673567746</v>
      </c>
      <c r="AA1384" s="27">
        <f>IF(('Activity data'!AT10*EF!$H9)*kgtoGg=0,"NO",('Activity data'!AT10*EF!$H9)*kgtoGg)</f>
        <v>44.399551439206782</v>
      </c>
      <c r="AB1384" s="27">
        <f>IF(('Activity data'!AU10*EF!$H9)*kgtoGg=0,"NO",('Activity data'!AU10*EF!$H9)*kgtoGg)</f>
        <v>45.81186523573659</v>
      </c>
      <c r="AC1384" s="27">
        <f>IF(('Activity data'!AV10*EF!$H9)*kgtoGg=0,"NO",('Activity data'!AV10*EF!$H9)*kgtoGg)</f>
        <v>47.079649204126177</v>
      </c>
      <c r="AD1384" s="27">
        <f>IF(('Activity data'!AW10*EF!$H9)*kgtoGg=0,"NO",('Activity data'!AW10*EF!$H9)*kgtoGg)</f>
        <v>48.725639989018426</v>
      </c>
      <c r="AE1384" s="27">
        <f>IF(('Activity data'!AX10*EF!$H9)*kgtoGg=0,"NO",('Activity data'!AX10*EF!$H9)*kgtoGg)</f>
        <v>50.454759475729148</v>
      </c>
      <c r="AF1384" s="27">
        <f>IF(('Activity data'!AY10*EF!$H9)*kgtoGg=0,"NO",('Activity data'!AY10*EF!$H9)*kgtoGg)</f>
        <v>52.486360439556769</v>
      </c>
      <c r="AG1384" s="27">
        <f>IF(('Activity data'!AZ10*EF!$H9)*kgtoGg=0,"NO",('Activity data'!AZ10*EF!$H9)*kgtoGg)</f>
        <v>54.691251862588167</v>
      </c>
      <c r="AH1384" s="27">
        <f>IF(('Activity data'!BA10*EF!$H9)*kgtoGg=0,"NO",('Activity data'!BA10*EF!$H9)*kgtoGg)</f>
        <v>56.512452453059495</v>
      </c>
      <c r="AI1384" s="27">
        <f>IF(('Activity data'!BB10*EF!$H9)*kgtoGg=0,"NO",('Activity data'!BB10*EF!$H9)*kgtoGg)</f>
        <v>58.360185924306009</v>
      </c>
      <c r="AJ1384" s="27">
        <f>IF(('Activity data'!BC10*EF!$H9)*kgtoGg=0,"NO",('Activity data'!BC10*EF!$H9)*kgtoGg)</f>
        <v>60.389335908393399</v>
      </c>
      <c r="AK1384" s="27">
        <f>IF(('Activity data'!BD10*EF!$H9)*kgtoGg=0,"NO",('Activity data'!BD10*EF!$H9)*kgtoGg)</f>
        <v>62.437293405330678</v>
      </c>
      <c r="AL1384" s="27">
        <f>IF(('Activity data'!BE10*EF!$H9)*kgtoGg=0,"NO",('Activity data'!BE10*EF!$H9)*kgtoGg)</f>
        <v>64.687328166127415</v>
      </c>
      <c r="AM1384" s="27">
        <f>IF(('Activity data'!BF10*EF!$H9)*kgtoGg=0,"NO",('Activity data'!BF10*EF!$H9)*kgtoGg)</f>
        <v>66.917440313314131</v>
      </c>
      <c r="AN1384" s="27">
        <f>IF(('Activity data'!BG10*EF!$H9)*kgtoGg=0,"NO",('Activity data'!BG10*EF!$H9)*kgtoGg)</f>
        <v>69.376253099010469</v>
      </c>
      <c r="AO1384" s="27">
        <f>IF(('Activity data'!BH10*EF!$H9)*kgtoGg=0,"NO",('Activity data'!BH10*EF!$H9)*kgtoGg)</f>
        <v>71.889327005864232</v>
      </c>
      <c r="AP1384" s="27">
        <f>IF(('Activity data'!BI10*EF!$H9)*kgtoGg=0,"NO",('Activity data'!BI10*EF!$H9)*kgtoGg)</f>
        <v>74.49206773188557</v>
      </c>
      <c r="AQ1384" s="27">
        <f>IF(('Activity data'!BJ10*EF!$H9)*kgtoGg=0,"NO",('Activity data'!BJ10*EF!$H9)*kgtoGg)</f>
        <v>77.197338817748658</v>
      </c>
      <c r="AR1384" s="27">
        <f>IF(('Activity data'!BK10*EF!$H9)*kgtoGg=0,"NO",('Activity data'!BK10*EF!$H9)*kgtoGg)</f>
        <v>80.028789551630112</v>
      </c>
      <c r="AS1384" s="27">
        <f>IF(('Activity data'!BL10*EF!$H9)*kgtoGg=0,"NO",('Activity data'!BL10*EF!$H9)*kgtoGg)</f>
        <v>83.101338963756518</v>
      </c>
      <c r="AT1384" s="27">
        <f>IF(('Activity data'!BM10*EF!$H9)*kgtoGg=0,"NO",('Activity data'!BM10*EF!$H9)*kgtoGg)</f>
        <v>85.119790686428615</v>
      </c>
      <c r="AU1384" s="27">
        <f>IF(('Activity data'!BN10*EF!$H9)*kgtoGg=0,"NO",('Activity data'!BN10*EF!$H9)*kgtoGg)</f>
        <v>86.99211656376653</v>
      </c>
      <c r="AV1384" s="27">
        <f>IF(('Activity data'!BO10*EF!$H9)*kgtoGg=0,"NO",('Activity data'!BO10*EF!$H9)*kgtoGg)</f>
        <v>88.910503904639995</v>
      </c>
      <c r="AW1384" s="27">
        <f>IF(('Activity data'!BP10*EF!$H9)*kgtoGg=0,"NO",('Activity data'!BP10*EF!$H9)*kgtoGg)</f>
        <v>90.805264059143951</v>
      </c>
    </row>
    <row r="1385" spans="1:49" x14ac:dyDescent="0.25">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132.5903429327976</v>
      </c>
      <c r="L1385" s="27">
        <f>IF(('Activity data'!AE11*EF!$H10)*kgtoGg=0,"NO",('Activity data'!AE11*EF!$H10)*kgtoGg)</f>
        <v>132.66203410931632</v>
      </c>
      <c r="M1385" s="27">
        <f>IF(('Activity data'!AF11*EF!$H10)*kgtoGg=0,"NO",('Activity data'!AF11*EF!$H10)*kgtoGg)</f>
        <v>132.83344502276299</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135.15163149297337</v>
      </c>
      <c r="T1385" s="27">
        <f>IF(('Activity data'!AM11*EF!$H10)*kgtoGg=0,"NO",('Activity data'!AM11*EF!$H10)*kgtoGg)</f>
        <v>135.73297226938038</v>
      </c>
      <c r="U1385" s="27">
        <f>IF(('Activity data'!AN11*EF!$H10)*kgtoGg=0,"NO",('Activity data'!AN11*EF!$H10)*kgtoGg)</f>
        <v>136.37634861220499</v>
      </c>
      <c r="V1385" s="27">
        <f>IF(('Activity data'!AO11*EF!$H10)*kgtoGg=0,"NO",('Activity data'!AO11*EF!$H10)*kgtoGg)</f>
        <v>137.05142671760032</v>
      </c>
      <c r="W1385" s="27">
        <f>IF(('Activity data'!AP11*EF!$H10)*kgtoGg=0,"NO",('Activity data'!AP11*EF!$H10)*kgtoGg)</f>
        <v>137.76463297256313</v>
      </c>
      <c r="X1385" s="27">
        <f>IF(('Activity data'!AQ11*EF!$H10)*kgtoGg=0,"NO",('Activity data'!AQ11*EF!$H10)*kgtoGg)</f>
        <v>138.51148304631639</v>
      </c>
      <c r="Y1385" s="27">
        <f>IF(('Activity data'!AR11*EF!$H10)*kgtoGg=0,"NO",('Activity data'!AR11*EF!$H10)*kgtoGg)</f>
        <v>139.2033811270056</v>
      </c>
      <c r="Z1385" s="27">
        <f>IF(('Activity data'!AS11*EF!$H10)*kgtoGg=0,"NO",('Activity data'!AS11*EF!$H10)*kgtoGg)</f>
        <v>139.83981681448427</v>
      </c>
      <c r="AA1385" s="27">
        <f>IF(('Activity data'!AT11*EF!$H10)*kgtoGg=0,"NO",('Activity data'!AT11*EF!$H10)*kgtoGg)</f>
        <v>140.41803750246495</v>
      </c>
      <c r="AB1385" s="27">
        <f>IF(('Activity data'!AU11*EF!$H10)*kgtoGg=0,"NO",('Activity data'!AU11*EF!$H10)*kgtoGg)</f>
        <v>140.94146440662465</v>
      </c>
      <c r="AC1385" s="27">
        <f>IF(('Activity data'!AV11*EF!$H10)*kgtoGg=0,"NO",('Activity data'!AV11*EF!$H10)*kgtoGg)</f>
        <v>141.39689553734058</v>
      </c>
      <c r="AD1385" s="27">
        <f>IF(('Activity data'!AW11*EF!$H10)*kgtoGg=0,"NO",('Activity data'!AW11*EF!$H10)*kgtoGg)</f>
        <v>141.84722228245158</v>
      </c>
      <c r="AE1385" s="27">
        <f>IF(('Activity data'!AX11*EF!$H10)*kgtoGg=0,"NO",('Activity data'!AX11*EF!$H10)*kgtoGg)</f>
        <v>142.28742938202578</v>
      </c>
      <c r="AF1385" s="27">
        <f>IF(('Activity data'!AY11*EF!$H10)*kgtoGg=0,"NO",('Activity data'!AY11*EF!$H10)*kgtoGg)</f>
        <v>142.72055070047261</v>
      </c>
      <c r="AG1385" s="27">
        <f>IF(('Activity data'!AZ11*EF!$H10)*kgtoGg=0,"NO",('Activity data'!AZ11*EF!$H10)*kgtoGg)</f>
        <v>143.14265299866611</v>
      </c>
      <c r="AH1385" s="27">
        <f>IF(('Activity data'!BA11*EF!$H10)*kgtoGg=0,"NO",('Activity data'!BA11*EF!$H10)*kgtoGg)</f>
        <v>143.54160981901757</v>
      </c>
      <c r="AI1385" s="27">
        <f>IF(('Activity data'!BB11*EF!$H10)*kgtoGg=0,"NO",('Activity data'!BB11*EF!$H10)*kgtoGg)</f>
        <v>143.93152461477476</v>
      </c>
      <c r="AJ1385" s="27">
        <f>IF(('Activity data'!BC11*EF!$H10)*kgtoGg=0,"NO",('Activity data'!BC11*EF!$H10)*kgtoGg)</f>
        <v>144.31443145146557</v>
      </c>
      <c r="AK1385" s="27">
        <f>IF(('Activity data'!BD11*EF!$H10)*kgtoGg=0,"NO",('Activity data'!BD11*EF!$H10)*kgtoGg)</f>
        <v>144.68626708215652</v>
      </c>
      <c r="AL1385" s="27">
        <f>IF(('Activity data'!BE11*EF!$H10)*kgtoGg=0,"NO",('Activity data'!BE11*EF!$H10)*kgtoGg)</f>
        <v>145.04964158167502</v>
      </c>
      <c r="AM1385" s="27">
        <f>IF(('Activity data'!BF11*EF!$H10)*kgtoGg=0,"NO",('Activity data'!BF11*EF!$H10)*kgtoGg)</f>
        <v>145.39951303697748</v>
      </c>
      <c r="AN1385" s="27">
        <f>IF(('Activity data'!BG11*EF!$H10)*kgtoGg=0,"NO",('Activity data'!BG11*EF!$H10)*kgtoGg)</f>
        <v>145.74335361468056</v>
      </c>
      <c r="AO1385" s="27">
        <f>IF(('Activity data'!BH11*EF!$H10)*kgtoGg=0,"NO",('Activity data'!BH11*EF!$H10)*kgtoGg)</f>
        <v>146.0756333051672</v>
      </c>
      <c r="AP1385" s="27">
        <f>IF(('Activity data'!BI11*EF!$H10)*kgtoGg=0,"NO",('Activity data'!BI11*EF!$H10)*kgtoGg)</f>
        <v>146.39631456756203</v>
      </c>
      <c r="AQ1385" s="27">
        <f>IF(('Activity data'!BJ11*EF!$H10)*kgtoGg=0,"NO",('Activity data'!BJ11*EF!$H10)*kgtoGg)</f>
        <v>146.70496316828388</v>
      </c>
      <c r="AR1385" s="27">
        <f>IF(('Activity data'!BK11*EF!$H10)*kgtoGg=0,"NO",('Activity data'!BK11*EF!$H10)*kgtoGg)</f>
        <v>147.00136257162529</v>
      </c>
      <c r="AS1385" s="27">
        <f>IF(('Activity data'!BL11*EF!$H10)*kgtoGg=0,"NO",('Activity data'!BL11*EF!$H10)*kgtoGg)</f>
        <v>147.28908217664724</v>
      </c>
      <c r="AT1385" s="27">
        <f>IF(('Activity data'!BM11*EF!$H10)*kgtoGg=0,"NO",('Activity data'!BM11*EF!$H10)*kgtoGg)</f>
        <v>147.54449688857525</v>
      </c>
      <c r="AU1385" s="27">
        <f>IF(('Activity data'!BN11*EF!$H10)*kgtoGg=0,"NO",('Activity data'!BN11*EF!$H10)*kgtoGg)</f>
        <v>147.78351401598343</v>
      </c>
      <c r="AV1385" s="27">
        <f>IF(('Activity data'!BO11*EF!$H10)*kgtoGg=0,"NO",('Activity data'!BO11*EF!$H10)*kgtoGg)</f>
        <v>148.00907150542642</v>
      </c>
      <c r="AW1385" s="27">
        <f>IF(('Activity data'!BP11*EF!$H10)*kgtoGg=0,"NO",('Activity data'!BP11*EF!$H10)*kgtoGg)</f>
        <v>148.2194787996113</v>
      </c>
    </row>
    <row r="1386" spans="1:49" x14ac:dyDescent="0.25">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14.369321450610601</v>
      </c>
      <c r="L1386" s="27">
        <f>IF(('Activity data'!AE12*EF!$H11)*kgtoGg=0,"NO",('Activity data'!AE12*EF!$H11)*kgtoGg)</f>
        <v>14.377090896995487</v>
      </c>
      <c r="M1386" s="27">
        <f>IF(('Activity data'!AF12*EF!$H11)*kgtoGg=0,"NO",('Activity data'!AF12*EF!$H11)*kgtoGg)</f>
        <v>14.39566735181849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14.646898066183509</v>
      </c>
      <c r="T1386" s="27">
        <f>IF(('Activity data'!AM12*EF!$H11)*kgtoGg=0,"NO",('Activity data'!AM12*EF!$H11)*kgtoGg)</f>
        <v>14.709900184616627</v>
      </c>
      <c r="U1386" s="27">
        <f>IF(('Activity data'!AN12*EF!$H11)*kgtoGg=0,"NO",('Activity data'!AN12*EF!$H11)*kgtoGg)</f>
        <v>14.779625334120546</v>
      </c>
      <c r="V1386" s="27">
        <f>IF(('Activity data'!AO12*EF!$H11)*kgtoGg=0,"NO",('Activity data'!AO12*EF!$H11)*kgtoGg)</f>
        <v>14.852786124613493</v>
      </c>
      <c r="W1386" s="27">
        <f>IF(('Activity data'!AP12*EF!$H11)*kgtoGg=0,"NO",('Activity data'!AP12*EF!$H11)*kgtoGg)</f>
        <v>14.930079008178485</v>
      </c>
      <c r="X1386" s="27">
        <f>IF(('Activity data'!AQ12*EF!$H11)*kgtoGg=0,"NO",('Activity data'!AQ12*EF!$H11)*kgtoGg)</f>
        <v>15.011018000776245</v>
      </c>
      <c r="Y1386" s="27">
        <f>IF(('Activity data'!AR12*EF!$H11)*kgtoGg=0,"NO",('Activity data'!AR12*EF!$H11)*kgtoGg)</f>
        <v>15.086001636179642</v>
      </c>
      <c r="Z1386" s="27">
        <f>IF(('Activity data'!AS12*EF!$H11)*kgtoGg=0,"NO",('Activity data'!AS12*EF!$H11)*kgtoGg)</f>
        <v>15.154974600377015</v>
      </c>
      <c r="AA1386" s="27">
        <f>IF(('Activity data'!AT12*EF!$H11)*kgtoGg=0,"NO",('Activity data'!AT12*EF!$H11)*kgtoGg)</f>
        <v>15.217638582920591</v>
      </c>
      <c r="AB1386" s="27">
        <f>IF(('Activity data'!AU12*EF!$H11)*kgtoGg=0,"NO",('Activity data'!AU12*EF!$H11)*kgtoGg)</f>
        <v>15.27436435400922</v>
      </c>
      <c r="AC1386" s="27">
        <f>IF(('Activity data'!AV12*EF!$H11)*kgtoGg=0,"NO",('Activity data'!AV12*EF!$H11)*kgtoGg)</f>
        <v>15.323721163646475</v>
      </c>
      <c r="AD1386" s="27">
        <f>IF(('Activity data'!AW12*EF!$H11)*kgtoGg=0,"NO",('Activity data'!AW12*EF!$H11)*kgtoGg)</f>
        <v>15.372524791536531</v>
      </c>
      <c r="AE1386" s="27">
        <f>IF(('Activity data'!AX12*EF!$H11)*kgtoGg=0,"NO",('Activity data'!AX12*EF!$H11)*kgtoGg)</f>
        <v>15.420231714821497</v>
      </c>
      <c r="AF1386" s="27">
        <f>IF(('Activity data'!AY12*EF!$H11)*kgtoGg=0,"NO",('Activity data'!AY12*EF!$H11)*kgtoGg)</f>
        <v>15.467170724965168</v>
      </c>
      <c r="AG1386" s="27">
        <f>IF(('Activity data'!AZ12*EF!$H11)*kgtoGg=0,"NO",('Activity data'!AZ12*EF!$H11)*kgtoGg)</f>
        <v>15.512915561833548</v>
      </c>
      <c r="AH1386" s="27">
        <f>IF(('Activity data'!BA12*EF!$H11)*kgtoGg=0,"NO",('Activity data'!BA12*EF!$H11)*kgtoGg)</f>
        <v>15.556152034941164</v>
      </c>
      <c r="AI1386" s="27">
        <f>IF(('Activity data'!BB12*EF!$H11)*kgtoGg=0,"NO",('Activity data'!BB12*EF!$H11)*kgtoGg)</f>
        <v>15.59840858933762</v>
      </c>
      <c r="AJ1386" s="27">
        <f>IF(('Activity data'!BC12*EF!$H11)*kgtoGg=0,"NO",('Activity data'!BC12*EF!$H11)*kgtoGg)</f>
        <v>15.639905664466506</v>
      </c>
      <c r="AK1386" s="27">
        <f>IF(('Activity data'!BD12*EF!$H11)*kgtoGg=0,"NO",('Activity data'!BD12*EF!$H11)*kgtoGg)</f>
        <v>15.680202910751605</v>
      </c>
      <c r="AL1386" s="27">
        <f>IF(('Activity data'!BE12*EF!$H11)*kgtoGg=0,"NO",('Activity data'!BE12*EF!$H11)*kgtoGg)</f>
        <v>15.719583191962446</v>
      </c>
      <c r="AM1386" s="27">
        <f>IF(('Activity data'!BF12*EF!$H11)*kgtoGg=0,"NO",('Activity data'!BF12*EF!$H11)*kgtoGg)</f>
        <v>15.757500096741722</v>
      </c>
      <c r="AN1386" s="27">
        <f>IF(('Activity data'!BG12*EF!$H11)*kgtoGg=0,"NO",('Activity data'!BG12*EF!$H11)*kgtoGg)</f>
        <v>15.794763412300707</v>
      </c>
      <c r="AO1386" s="27">
        <f>IF(('Activity data'!BH12*EF!$H11)*kgtoGg=0,"NO",('Activity data'!BH12*EF!$H11)*kgtoGg)</f>
        <v>15.830773830393765</v>
      </c>
      <c r="AP1386" s="27">
        <f>IF(('Activity data'!BI12*EF!$H11)*kgtoGg=0,"NO",('Activity data'!BI12*EF!$H11)*kgtoGg)</f>
        <v>15.865527282572971</v>
      </c>
      <c r="AQ1386" s="27">
        <f>IF(('Activity data'!BJ12*EF!$H11)*kgtoGg=0,"NO",('Activity data'!BJ12*EF!$H11)*kgtoGg)</f>
        <v>15.898976709288013</v>
      </c>
      <c r="AR1386" s="27">
        <f>IF(('Activity data'!BK12*EF!$H11)*kgtoGg=0,"NO",('Activity data'!BK12*EF!$H11)*kgtoGg)</f>
        <v>15.93109864373795</v>
      </c>
      <c r="AS1386" s="27">
        <f>IF(('Activity data'!BL12*EF!$H11)*kgtoGg=0,"NO",('Activity data'!BL12*EF!$H11)*kgtoGg)</f>
        <v>15.962279915320442</v>
      </c>
      <c r="AT1386" s="27">
        <f>IF(('Activity data'!BM12*EF!$H11)*kgtoGg=0,"NO",('Activity data'!BM12*EF!$H11)*kgtoGg)</f>
        <v>15.989960182357452</v>
      </c>
      <c r="AU1386" s="27">
        <f>IF(('Activity data'!BN12*EF!$H11)*kgtoGg=0,"NO",('Activity data'!BN12*EF!$H11)*kgtoGg)</f>
        <v>16.015863380584115</v>
      </c>
      <c r="AV1386" s="27">
        <f>IF(('Activity data'!BO12*EF!$H11)*kgtoGg=0,"NO",('Activity data'!BO12*EF!$H11)*kgtoGg)</f>
        <v>16.040307906480258</v>
      </c>
      <c r="AW1386" s="27">
        <f>IF(('Activity data'!BP12*EF!$H11)*kgtoGg=0,"NO",('Activity data'!BP12*EF!$H11)*kgtoGg)</f>
        <v>16.063110547900592</v>
      </c>
    </row>
    <row r="1387" spans="1:49" x14ac:dyDescent="0.25">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15.722377740059782</v>
      </c>
      <c r="T1387" s="27">
        <f>IF(('Activity data'!AM13*EF!$H12)*kgtoGg=0,"NO",('Activity data'!AM13*EF!$H12)*kgtoGg)</f>
        <v>15.834367630628387</v>
      </c>
      <c r="U1387" s="27">
        <f>IF(('Activity data'!AN13*EF!$H12)*kgtoGg=0,"NO",('Activity data'!AN13*EF!$H12)*kgtoGg)</f>
        <v>15.955637842097104</v>
      </c>
      <c r="V1387" s="27">
        <f>IF(('Activity data'!AO13*EF!$H12)*kgtoGg=0,"NO",('Activity data'!AO13*EF!$H12)*kgtoGg)</f>
        <v>16.080909725931154</v>
      </c>
      <c r="W1387" s="27">
        <f>IF(('Activity data'!AP13*EF!$H12)*kgtoGg=0,"NO",('Activity data'!AP13*EF!$H12)*kgtoGg)</f>
        <v>16.211380657417489</v>
      </c>
      <c r="X1387" s="27">
        <f>IF(('Activity data'!AQ13*EF!$H12)*kgtoGg=0,"NO",('Activity data'!AQ13*EF!$H12)*kgtoGg)</f>
        <v>16.346321365102778</v>
      </c>
      <c r="Y1387" s="27">
        <f>IF(('Activity data'!AR13*EF!$H12)*kgtoGg=0,"NO",('Activity data'!AR13*EF!$H12)*kgtoGg)</f>
        <v>16.47034507082871</v>
      </c>
      <c r="Z1387" s="27">
        <f>IF(('Activity data'!AS13*EF!$H12)*kgtoGg=0,"NO",('Activity data'!AS13*EF!$H12)*kgtoGg)</f>
        <v>16.583510185205739</v>
      </c>
      <c r="AA1387" s="27">
        <f>IF(('Activity data'!AT13*EF!$H12)*kgtoGg=0,"NO",('Activity data'!AT13*EF!$H12)*kgtoGg)</f>
        <v>16.68547569357975</v>
      </c>
      <c r="AB1387" s="27">
        <f>IF(('Activity data'!AU13*EF!$H12)*kgtoGg=0,"NO",('Activity data'!AU13*EF!$H12)*kgtoGg)</f>
        <v>16.776963464218198</v>
      </c>
      <c r="AC1387" s="27">
        <f>IF(('Activity data'!AV13*EF!$H12)*kgtoGg=0,"NO",('Activity data'!AV13*EF!$H12)*kgtoGg)</f>
        <v>16.855810068717236</v>
      </c>
      <c r="AD1387" s="27">
        <f>IF(('Activity data'!AW13*EF!$H12)*kgtoGg=0,"NO",('Activity data'!AW13*EF!$H12)*kgtoGg)</f>
        <v>16.932979910801585</v>
      </c>
      <c r="AE1387" s="27">
        <f>IF(('Activity data'!AX13*EF!$H12)*kgtoGg=0,"NO",('Activity data'!AX13*EF!$H12)*kgtoGg)</f>
        <v>17.007660011154073</v>
      </c>
      <c r="AF1387" s="27">
        <f>IF(('Activity data'!AY13*EF!$H12)*kgtoGg=0,"NO",('Activity data'!AY13*EF!$H12)*kgtoGg)</f>
        <v>17.080422053016829</v>
      </c>
      <c r="AG1387" s="27">
        <f>IF(('Activity data'!AZ13*EF!$H12)*kgtoGg=0,"NO",('Activity data'!AZ13*EF!$H12)*kgtoGg)</f>
        <v>17.15063599642793</v>
      </c>
      <c r="AH1387" s="27">
        <f>IF(('Activity data'!BA13*EF!$H12)*kgtoGg=0,"NO",('Activity data'!BA13*EF!$H12)*kgtoGg)</f>
        <v>17.216272534196932</v>
      </c>
      <c r="AI1387" s="27">
        <f>IF(('Activity data'!BB13*EF!$H12)*kgtoGg=0,"NO",('Activity data'!BB13*EF!$H12)*kgtoGg)</f>
        <v>17.279792138015079</v>
      </c>
      <c r="AJ1387" s="27">
        <f>IF(('Activity data'!BC13*EF!$H12)*kgtoGg=0,"NO",('Activity data'!BC13*EF!$H12)*kgtoGg)</f>
        <v>17.341577796621088</v>
      </c>
      <c r="AK1387" s="27">
        <f>IF(('Activity data'!BD13*EF!$H12)*kgtoGg=0,"NO",('Activity data'!BD13*EF!$H12)*kgtoGg)</f>
        <v>17.400970618238546</v>
      </c>
      <c r="AL1387" s="27">
        <f>IF(('Activity data'!BE13*EF!$H12)*kgtoGg=0,"NO",('Activity data'!BE13*EF!$H12)*kgtoGg)</f>
        <v>17.458447345194678</v>
      </c>
      <c r="AM1387" s="27">
        <f>IF(('Activity data'!BF13*EF!$H12)*kgtoGg=0,"NO",('Activity data'!BF13*EF!$H12)*kgtoGg)</f>
        <v>17.513182915700931</v>
      </c>
      <c r="AN1387" s="27">
        <f>IF(('Activity data'!BG13*EF!$H12)*kgtoGg=0,"NO",('Activity data'!BG13*EF!$H12)*kgtoGg)</f>
        <v>17.566473155171398</v>
      </c>
      <c r="AO1387" s="27">
        <f>IF(('Activity data'!BH13*EF!$H12)*kgtoGg=0,"NO",('Activity data'!BH13*EF!$H12)*kgtoGg)</f>
        <v>17.617407917590594</v>
      </c>
      <c r="AP1387" s="27">
        <f>IF(('Activity data'!BI13*EF!$H12)*kgtoGg=0,"NO",('Activity data'!BI13*EF!$H12)*kgtoGg)</f>
        <v>17.666007841689598</v>
      </c>
      <c r="AQ1387" s="27">
        <f>IF(('Activity data'!BJ13*EF!$H12)*kgtoGg=0,"NO",('Activity data'!BJ13*EF!$H12)*kgtoGg)</f>
        <v>17.712225410509799</v>
      </c>
      <c r="AR1387" s="27">
        <f>IF(('Activity data'!BK13*EF!$H12)*kgtoGg=0,"NO",('Activity data'!BK13*EF!$H12)*kgtoGg)</f>
        <v>17.756048839799433</v>
      </c>
      <c r="AS1387" s="27">
        <f>IF(('Activity data'!BL13*EF!$H12)*kgtoGg=0,"NO",('Activity data'!BL13*EF!$H12)*kgtoGg)</f>
        <v>17.798100301504366</v>
      </c>
      <c r="AT1387" s="27">
        <f>IF(('Activity data'!BM13*EF!$H12)*kgtoGg=0,"NO",('Activity data'!BM13*EF!$H12)*kgtoGg)</f>
        <v>17.834443529113358</v>
      </c>
      <c r="AU1387" s="27">
        <f>IF(('Activity data'!BN13*EF!$H12)*kgtoGg=0,"NO",('Activity data'!BN13*EF!$H12)*kgtoGg)</f>
        <v>17.867775366729134</v>
      </c>
      <c r="AV1387" s="27">
        <f>IF(('Activity data'!BO13*EF!$H12)*kgtoGg=0,"NO",('Activity data'!BO13*EF!$H12)*kgtoGg)</f>
        <v>17.898609684634245</v>
      </c>
      <c r="AW1387" s="27">
        <f>IF(('Activity data'!BP13*EF!$H12)*kgtoGg=0,"NO",('Activity data'!BP13*EF!$H12)*kgtoGg)</f>
        <v>17.926684999205985</v>
      </c>
    </row>
    <row r="1388" spans="1:49" x14ac:dyDescent="0.25">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22.864295641209335</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23.267506290092879</v>
      </c>
      <c r="T1388" s="27">
        <f>IF(('Activity data'!AM14*EF!$H13)*kgtoGg=0,"NO",('Activity data'!AM14*EF!$H13)*kgtoGg)</f>
        <v>23.433239840470087</v>
      </c>
      <c r="U1388" s="27">
        <f>IF(('Activity data'!AN14*EF!$H13)*kgtoGg=0,"NO",('Activity data'!AN14*EF!$H13)*kgtoGg)</f>
        <v>23.612707313825592</v>
      </c>
      <c r="V1388" s="27">
        <f>IF(('Activity data'!AO14*EF!$H13)*kgtoGg=0,"NO",('Activity data'!AO14*EF!$H13)*kgtoGg)</f>
        <v>23.798096851799468</v>
      </c>
      <c r="W1388" s="27">
        <f>IF(('Activity data'!AP14*EF!$H13)*kgtoGg=0,"NO",('Activity data'!AP14*EF!$H13)*kgtoGg)</f>
        <v>23.991180446992438</v>
      </c>
      <c r="X1388" s="27">
        <f>IF(('Activity data'!AQ14*EF!$H13)*kgtoGg=0,"NO",('Activity data'!AQ14*EF!$H13)*kgtoGg)</f>
        <v>24.190878852460532</v>
      </c>
      <c r="Y1388" s="27">
        <f>IF(('Activity data'!AR14*EF!$H13)*kgtoGg=0,"NO",('Activity data'!AR14*EF!$H13)*kgtoGg)</f>
        <v>24.374421214869628</v>
      </c>
      <c r="Z1388" s="27">
        <f>IF(('Activity data'!AS14*EF!$H13)*kgtoGg=0,"NO",('Activity data'!AS14*EF!$H13)*kgtoGg)</f>
        <v>24.541893975931572</v>
      </c>
      <c r="AA1388" s="27">
        <f>IF(('Activity data'!AT14*EF!$H13)*kgtoGg=0,"NO",('Activity data'!AT14*EF!$H13)*kgtoGg)</f>
        <v>24.692792468938759</v>
      </c>
      <c r="AB1388" s="27">
        <f>IF(('Activity data'!AU14*EF!$H13)*kgtoGg=0,"NO",('Activity data'!AU14*EF!$H13)*kgtoGg)</f>
        <v>24.828184984879453</v>
      </c>
      <c r="AC1388" s="27">
        <f>IF(('Activity data'!AV14*EF!$H13)*kgtoGg=0,"NO",('Activity data'!AV14*EF!$H13)*kgtoGg)</f>
        <v>24.944869871635447</v>
      </c>
      <c r="AD1388" s="27">
        <f>IF(('Activity data'!AW14*EF!$H13)*kgtoGg=0,"NO",('Activity data'!AW14*EF!$H13)*kgtoGg)</f>
        <v>25.059073322016115</v>
      </c>
      <c r="AE1388" s="27">
        <f>IF(('Activity data'!AX14*EF!$H13)*kgtoGg=0,"NO",('Activity data'!AX14*EF!$H13)*kgtoGg)</f>
        <v>25.169592210025591</v>
      </c>
      <c r="AF1388" s="27">
        <f>IF(('Activity data'!AY14*EF!$H13)*kgtoGg=0,"NO",('Activity data'!AY14*EF!$H13)*kgtoGg)</f>
        <v>25.277272568220265</v>
      </c>
      <c r="AG1388" s="27">
        <f>IF(('Activity data'!AZ14*EF!$H13)*kgtoGg=0,"NO",('Activity data'!AZ14*EF!$H13)*kgtoGg)</f>
        <v>25.381182002084557</v>
      </c>
      <c r="AH1388" s="27">
        <f>IF(('Activity data'!BA14*EF!$H13)*kgtoGg=0,"NO",('Activity data'!BA14*EF!$H13)*kgtoGg)</f>
        <v>25.47831734513823</v>
      </c>
      <c r="AI1388" s="27">
        <f>IF(('Activity data'!BB14*EF!$H13)*kgtoGg=0,"NO",('Activity data'!BB14*EF!$H13)*kgtoGg)</f>
        <v>25.572319843094832</v>
      </c>
      <c r="AJ1388" s="27">
        <f>IF(('Activity data'!BC14*EF!$H13)*kgtoGg=0,"NO",('Activity data'!BC14*EF!$H13)*kgtoGg)</f>
        <v>25.663756280001568</v>
      </c>
      <c r="AK1388" s="27">
        <f>IF(('Activity data'!BD14*EF!$H13)*kgtoGg=0,"NO",('Activity data'!BD14*EF!$H13)*kgtoGg)</f>
        <v>25.751651563616939</v>
      </c>
      <c r="AL1388" s="27">
        <f>IF(('Activity data'!BE14*EF!$H13)*kgtoGg=0,"NO",('Activity data'!BE14*EF!$H13)*kgtoGg)</f>
        <v>25.836711223682116</v>
      </c>
      <c r="AM1388" s="27">
        <f>IF(('Activity data'!BF14*EF!$H13)*kgtoGg=0,"NO",('Activity data'!BF14*EF!$H13)*kgtoGg)</f>
        <v>25.917714253382961</v>
      </c>
      <c r="AN1388" s="27">
        <f>IF(('Activity data'!BG14*EF!$H13)*kgtoGg=0,"NO",('Activity data'!BG14*EF!$H13)*kgtoGg)</f>
        <v>25.996578341409567</v>
      </c>
      <c r="AO1388" s="27">
        <f>IF(('Activity data'!BH14*EF!$H13)*kgtoGg=0,"NO",('Activity data'!BH14*EF!$H13)*kgtoGg)</f>
        <v>26.071956565019693</v>
      </c>
      <c r="AP1388" s="27">
        <f>IF(('Activity data'!BI14*EF!$H13)*kgtoGg=0,"NO",('Activity data'!BI14*EF!$H13)*kgtoGg)</f>
        <v>26.143879467418255</v>
      </c>
      <c r="AQ1388" s="27">
        <f>IF(('Activity data'!BJ14*EF!$H13)*kgtoGg=0,"NO",('Activity data'!BJ14*EF!$H13)*kgtoGg)</f>
        <v>26.212276728380683</v>
      </c>
      <c r="AR1388" s="27">
        <f>IF(('Activity data'!BK14*EF!$H13)*kgtoGg=0,"NO",('Activity data'!BK14*EF!$H13)*kgtoGg)</f>
        <v>26.277130908423185</v>
      </c>
      <c r="AS1388" s="27">
        <f>IF(('Activity data'!BL14*EF!$H13)*kgtoGg=0,"NO",('Activity data'!BL14*EF!$H13)*kgtoGg)</f>
        <v>26.339362758204672</v>
      </c>
      <c r="AT1388" s="27">
        <f>IF(('Activity data'!BM14*EF!$H13)*kgtoGg=0,"NO",('Activity data'!BM14*EF!$H13)*kgtoGg)</f>
        <v>26.393147007061629</v>
      </c>
      <c r="AU1388" s="27">
        <f>IF(('Activity data'!BN14*EF!$H13)*kgtoGg=0,"NO",('Activity data'!BN14*EF!$H13)*kgtoGg)</f>
        <v>26.442474707630055</v>
      </c>
      <c r="AV1388" s="27">
        <f>IF(('Activity data'!BO14*EF!$H13)*kgtoGg=0,"NO",('Activity data'!BO14*EF!$H13)*kgtoGg)</f>
        <v>26.488106335216514</v>
      </c>
      <c r="AW1388" s="27">
        <f>IF(('Activity data'!BP14*EF!$H13)*kgtoGg=0,"NO",('Activity data'!BP14*EF!$H13)*kgtoGg)</f>
        <v>26.529654920881757</v>
      </c>
    </row>
    <row r="1389" spans="1:49" x14ac:dyDescent="0.25">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5.5483103177944022</v>
      </c>
      <c r="S1389" s="27">
        <f>IF(('Activity data'!AL15*EF!$H14)*kgtoGg=0,"NO",('Activity data'!AL15*EF!$H14)*kgtoGg)</f>
        <v>5.2594752763681871</v>
      </c>
      <c r="T1389" s="27">
        <f>IF(('Activity data'!AM15*EF!$H14)*kgtoGg=0,"NO",('Activity data'!AM15*EF!$H14)*kgtoGg)</f>
        <v>5.3200773987468288</v>
      </c>
      <c r="U1389" s="27">
        <f>IF(('Activity data'!AN15*EF!$H14)*kgtoGg=0,"NO",('Activity data'!AN15*EF!$H14)*kgtoGg)</f>
        <v>5.3545163749368081</v>
      </c>
      <c r="V1389" s="27">
        <f>IF(('Activity data'!AO15*EF!$H14)*kgtoGg=0,"NO",('Activity data'!AO15*EF!$H14)*kgtoGg)</f>
        <v>5.3801734099945513</v>
      </c>
      <c r="W1389" s="27">
        <f>IF(('Activity data'!AP15*EF!$H14)*kgtoGg=0,"NO",('Activity data'!AP15*EF!$H14)*kgtoGg)</f>
        <v>5.4100424005182939</v>
      </c>
      <c r="X1389" s="27">
        <f>IF(('Activity data'!AQ15*EF!$H14)*kgtoGg=0,"NO",('Activity data'!AQ15*EF!$H14)*kgtoGg)</f>
        <v>5.4334851067530554</v>
      </c>
      <c r="Y1389" s="27">
        <f>IF(('Activity data'!AR15*EF!$H14)*kgtoGg=0,"NO",('Activity data'!AR15*EF!$H14)*kgtoGg)</f>
        <v>5.4482182607696963</v>
      </c>
      <c r="Z1389" s="27">
        <f>IF(('Activity data'!AS15*EF!$H14)*kgtoGg=0,"NO",('Activity data'!AS15*EF!$H14)*kgtoGg)</f>
        <v>5.4645781472734996</v>
      </c>
      <c r="AA1389" s="27">
        <f>IF(('Activity data'!AT15*EF!$H14)*kgtoGg=0,"NO",('Activity data'!AT15*EF!$H14)*kgtoGg)</f>
        <v>5.4846325540790337</v>
      </c>
      <c r="AB1389" s="27">
        <f>IF(('Activity data'!AU15*EF!$H14)*kgtoGg=0,"NO",('Activity data'!AU15*EF!$H14)*kgtoGg)</f>
        <v>5.5291325404289164</v>
      </c>
      <c r="AC1389" s="27">
        <f>IF(('Activity data'!AV15*EF!$H14)*kgtoGg=0,"NO",('Activity data'!AV15*EF!$H14)*kgtoGg)</f>
        <v>5.5654149310972549</v>
      </c>
      <c r="AD1389" s="27">
        <f>IF(('Activity data'!AW15*EF!$H14)*kgtoGg=0,"NO",('Activity data'!AW15*EF!$H14)*kgtoGg)</f>
        <v>5.617075468057485</v>
      </c>
      <c r="AE1389" s="27">
        <f>IF(('Activity data'!AX15*EF!$H14)*kgtoGg=0,"NO",('Activity data'!AX15*EF!$H14)*kgtoGg)</f>
        <v>5.6725961228803161</v>
      </c>
      <c r="AF1389" s="27">
        <f>IF(('Activity data'!AY15*EF!$H14)*kgtoGg=0,"NO",('Activity data'!AY15*EF!$H14)*kgtoGg)</f>
        <v>5.7452958261110387</v>
      </c>
      <c r="AG1389" s="27">
        <f>IF(('Activity data'!AZ15*EF!$H14)*kgtoGg=0,"NO",('Activity data'!AZ15*EF!$H14)*kgtoGg)</f>
        <v>5.8266619535507118</v>
      </c>
      <c r="AH1389" s="27">
        <f>IF(('Activity data'!BA15*EF!$H14)*kgtoGg=0,"NO",('Activity data'!BA15*EF!$H14)*kgtoGg)</f>
        <v>5.8832676592940976</v>
      </c>
      <c r="AI1389" s="27">
        <f>IF(('Activity data'!BB15*EF!$H14)*kgtoGg=0,"NO",('Activity data'!BB15*EF!$H14)*kgtoGg)</f>
        <v>5.9400353043652414</v>
      </c>
      <c r="AJ1389" s="27">
        <f>IF(('Activity data'!BC15*EF!$H14)*kgtoGg=0,"NO",('Activity data'!BC15*EF!$H14)*kgtoGg)</f>
        <v>6.0059494822867201</v>
      </c>
      <c r="AK1389" s="27">
        <f>IF(('Activity data'!BD15*EF!$H14)*kgtoGg=0,"NO",('Activity data'!BD15*EF!$H14)*kgtoGg)</f>
        <v>6.071414002819111</v>
      </c>
      <c r="AL1389" s="27">
        <f>IF(('Activity data'!BE15*EF!$H14)*kgtoGg=0,"NO",('Activity data'!BE15*EF!$H14)*kgtoGg)</f>
        <v>6.1467944588042647</v>
      </c>
      <c r="AM1389" s="27">
        <f>IF(('Activity data'!BF15*EF!$H14)*kgtoGg=0,"NO",('Activity data'!BF15*EF!$H14)*kgtoGg)</f>
        <v>6.2194412555818364</v>
      </c>
      <c r="AN1389" s="27">
        <f>IF(('Activity data'!BG15*EF!$H14)*kgtoGg=0,"NO",('Activity data'!BG15*EF!$H14)*kgtoGg)</f>
        <v>6.307766252188495</v>
      </c>
      <c r="AO1389" s="27">
        <f>IF(('Activity data'!BH15*EF!$H14)*kgtoGg=0,"NO",('Activity data'!BH15*EF!$H14)*kgtoGg)</f>
        <v>6.3974338322939595</v>
      </c>
      <c r="AP1389" s="27">
        <f>IF(('Activity data'!BI15*EF!$H14)*kgtoGg=0,"NO",('Activity data'!BI15*EF!$H14)*kgtoGg)</f>
        <v>6.4903535752187125</v>
      </c>
      <c r="AQ1389" s="27">
        <f>IF(('Activity data'!BJ15*EF!$H14)*kgtoGg=0,"NO",('Activity data'!BJ15*EF!$H14)*kgtoGg)</f>
        <v>6.5871606200362107</v>
      </c>
      <c r="AR1389" s="27">
        <f>IF(('Activity data'!BK15*EF!$H14)*kgtoGg=0,"NO",('Activity data'!BK15*EF!$H14)*kgtoGg)</f>
        <v>6.68903218902632</v>
      </c>
      <c r="AS1389" s="27">
        <f>IF(('Activity data'!BL15*EF!$H14)*kgtoGg=0,"NO",('Activity data'!BL15*EF!$H14)*kgtoGg)</f>
        <v>6.8017351840427605</v>
      </c>
      <c r="AT1389" s="27">
        <f>IF(('Activity data'!BM15*EF!$H14)*kgtoGg=0,"NO",('Activity data'!BM15*EF!$H14)*kgtoGg)</f>
        <v>6.85860610660351</v>
      </c>
      <c r="AU1389" s="27">
        <f>IF(('Activity data'!BN15*EF!$H14)*kgtoGg=0,"NO",('Activity data'!BN15*EF!$H14)*kgtoGg)</f>
        <v>6.9074844547049681</v>
      </c>
      <c r="AV1389" s="27">
        <f>IF(('Activity data'!BO15*EF!$H14)*kgtoGg=0,"NO",('Activity data'!BO15*EF!$H14)*kgtoGg)</f>
        <v>6.9583121868742142</v>
      </c>
      <c r="AW1389" s="27">
        <f>IF(('Activity data'!BP15*EF!$H14)*kgtoGg=0,"NO",('Activity data'!BP15*EF!$H14)*kgtoGg)</f>
        <v>7.0076128657995085</v>
      </c>
    </row>
    <row r="1390" spans="1:49" x14ac:dyDescent="0.25">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5">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1.8300977880312244</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1.6967284692901876</v>
      </c>
      <c r="S1391" s="27">
        <f>IF(('Activity data'!AL17*EF!$H16)*kgtoGg=0,"NO",('Activity data'!AL17*EF!$H16)*kgtoGg)</f>
        <v>1.5128195936552193</v>
      </c>
      <c r="T1391" s="27">
        <f>IF(('Activity data'!AM17*EF!$H16)*kgtoGg=0,"NO",('Activity data'!AM17*EF!$H16)*kgtoGg)</f>
        <v>1.5352610164525544</v>
      </c>
      <c r="U1391" s="27">
        <f>IF(('Activity data'!AN17*EF!$H16)*kgtoGg=0,"NO",('Activity data'!AN17*EF!$H16)*kgtoGg)</f>
        <v>1.5434846686536063</v>
      </c>
      <c r="V1391" s="27">
        <f>IF(('Activity data'!AO17*EF!$H16)*kgtoGg=0,"NO",('Activity data'!AO17*EF!$H16)*kgtoGg)</f>
        <v>1.5471028366184814</v>
      </c>
      <c r="W1391" s="27">
        <f>IF(('Activity data'!AP17*EF!$H16)*kgtoGg=0,"NO",('Activity data'!AP17*EF!$H16)*kgtoGg)</f>
        <v>1.5535832373971232</v>
      </c>
      <c r="X1391" s="27">
        <f>IF(('Activity data'!AQ17*EF!$H16)*kgtoGg=0,"NO",('Activity data'!AQ17*EF!$H16)*kgtoGg)</f>
        <v>1.5568584552116209</v>
      </c>
      <c r="Y1391" s="27">
        <f>IF(('Activity data'!AR17*EF!$H16)*kgtoGg=0,"NO",('Activity data'!AR17*EF!$H16)*kgtoGg)</f>
        <v>1.5543203031401964</v>
      </c>
      <c r="Z1391" s="27">
        <f>IF(('Activity data'!AS17*EF!$H16)*kgtoGg=0,"NO",('Activity data'!AS17*EF!$H16)*kgtoGg)</f>
        <v>1.5517629605676078</v>
      </c>
      <c r="AA1391" s="27">
        <f>IF(('Activity data'!AT17*EF!$H16)*kgtoGg=0,"NO",('Activity data'!AT17*EF!$H16)*kgtoGg)</f>
        <v>1.5502733755592972</v>
      </c>
      <c r="AB1391" s="27">
        <f>IF(('Activity data'!AU17*EF!$H16)*kgtoGg=0,"NO",('Activity data'!AU17*EF!$H16)*kgtoGg)</f>
        <v>1.5611227204151548</v>
      </c>
      <c r="AC1391" s="27">
        <f>IF(('Activity data'!AV17*EF!$H16)*kgtoGg=0,"NO",('Activity data'!AV17*EF!$H16)*kgtoGg)</f>
        <v>1.5662213296531822</v>
      </c>
      <c r="AD1391" s="27">
        <f>IF(('Activity data'!AW17*EF!$H16)*kgtoGg=0,"NO",('Activity data'!AW17*EF!$H16)*kgtoGg)</f>
        <v>1.5792100315820725</v>
      </c>
      <c r="AE1391" s="27">
        <f>IF(('Activity data'!AX17*EF!$H16)*kgtoGg=0,"NO",('Activity data'!AX17*EF!$H16)*kgtoGg)</f>
        <v>1.5937061532018377</v>
      </c>
      <c r="AF1391" s="27">
        <f>IF(('Activity data'!AY17*EF!$H16)*kgtoGg=0,"NO",('Activity data'!AY17*EF!$H16)*kgtoGg)</f>
        <v>1.6166540896150841</v>
      </c>
      <c r="AG1391" s="27">
        <f>IF(('Activity data'!AZ17*EF!$H16)*kgtoGg=0,"NO",('Activity data'!AZ17*EF!$H16)*kgtoGg)</f>
        <v>1.6433256281808291</v>
      </c>
      <c r="AH1391" s="27">
        <f>IF(('Activity data'!BA17*EF!$H16)*kgtoGg=0,"NO",('Activity data'!BA17*EF!$H16)*kgtoGg)</f>
        <v>1.656263047137543</v>
      </c>
      <c r="AI1391" s="27">
        <f>IF(('Activity data'!BB17*EF!$H16)*kgtoGg=0,"NO",('Activity data'!BB17*EF!$H16)*kgtoGg)</f>
        <v>1.6687023432258052</v>
      </c>
      <c r="AJ1391" s="27">
        <f>IF(('Activity data'!BC17*EF!$H16)*kgtoGg=0,"NO",('Activity data'!BC17*EF!$H16)*kgtoGg)</f>
        <v>1.68518294381154</v>
      </c>
      <c r="AK1391" s="27">
        <f>IF(('Activity data'!BD17*EF!$H16)*kgtoGg=0,"NO",('Activity data'!BD17*EF!$H16)*kgtoGg)</f>
        <v>1.700726379992157</v>
      </c>
      <c r="AL1391" s="27">
        <f>IF(('Activity data'!BE17*EF!$H16)*kgtoGg=0,"NO",('Activity data'!BE17*EF!$H16)*kgtoGg)</f>
        <v>1.7204782413845718</v>
      </c>
      <c r="AM1391" s="27">
        <f>IF(('Activity data'!BF17*EF!$H16)*kgtoGg=0,"NO",('Activity data'!BF17*EF!$H16)*kgtoGg)</f>
        <v>1.7380422178102748</v>
      </c>
      <c r="AN1391" s="27">
        <f>IF(('Activity data'!BG17*EF!$H16)*kgtoGg=0,"NO",('Activity data'!BG17*EF!$H16)*kgtoGg)</f>
        <v>1.7624468589343649</v>
      </c>
      <c r="AO1391" s="27">
        <f>IF(('Activity data'!BH17*EF!$H16)*kgtoGg=0,"NO",('Activity data'!BH17*EF!$H16)*kgtoGg)</f>
        <v>1.7865245826546603</v>
      </c>
      <c r="AP1391" s="27">
        <f>IF(('Activity data'!BI17*EF!$H16)*kgtoGg=0,"NO",('Activity data'!BI17*EF!$H16)*kgtoGg)</f>
        <v>1.8111496122526178</v>
      </c>
      <c r="AQ1391" s="27">
        <f>IF(('Activity data'!BJ17*EF!$H16)*kgtoGg=0,"NO",('Activity data'!BJ17*EF!$H16)*kgtoGg)</f>
        <v>1.836555615306166</v>
      </c>
      <c r="AR1391" s="27">
        <f>IF(('Activity data'!BK17*EF!$H16)*kgtoGg=0,"NO",('Activity data'!BK17*EF!$H16)*kgtoGg)</f>
        <v>1.8632157461195429</v>
      </c>
      <c r="AS1391" s="27">
        <f>IF(('Activity data'!BL17*EF!$H16)*kgtoGg=0,"NO",('Activity data'!BL17*EF!$H16)*kgtoGg)</f>
        <v>1.8937319554191192</v>
      </c>
      <c r="AT1391" s="27">
        <f>IF(('Activity data'!BM17*EF!$H16)*kgtoGg=0,"NO",('Activity data'!BM17*EF!$H16)*kgtoGg)</f>
        <v>1.8975352736813955</v>
      </c>
      <c r="AU1391" s="27">
        <f>IF(('Activity data'!BN17*EF!$H16)*kgtoGg=0,"NO",('Activity data'!BN17*EF!$H16)*kgtoGg)</f>
        <v>1.8970542012830474</v>
      </c>
      <c r="AV1391" s="27">
        <f>IF(('Activity data'!BO17*EF!$H16)*kgtoGg=0,"NO",('Activity data'!BO17*EF!$H16)*kgtoGg)</f>
        <v>1.8968343317409928</v>
      </c>
      <c r="AW1391" s="27">
        <f>IF(('Activity data'!BP17*EF!$H16)*kgtoGg=0,"NO",('Activity data'!BP17*EF!$H16)*kgtoGg)</f>
        <v>1.8953089354639328</v>
      </c>
    </row>
    <row r="1392" spans="1:49" x14ac:dyDescent="0.25">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0.23510145332951488</v>
      </c>
      <c r="S1392" s="27">
        <f>IF(('Activity data'!AL18*EF!$H17)*kgtoGg=0,"NO",('Activity data'!AL18*EF!$H17)*kgtoGg)</f>
        <v>0.20961874073021136</v>
      </c>
      <c r="T1392" s="27">
        <f>IF(('Activity data'!AM18*EF!$H17)*kgtoGg=0,"NO",('Activity data'!AM18*EF!$H17)*kgtoGg)</f>
        <v>0.21272826073292742</v>
      </c>
      <c r="U1392" s="27">
        <f>IF(('Activity data'!AN18*EF!$H17)*kgtoGg=0,"NO",('Activity data'!AN18*EF!$H17)*kgtoGg)</f>
        <v>0.21386774334263015</v>
      </c>
      <c r="V1392" s="27">
        <f>IF(('Activity data'!AO18*EF!$H17)*kgtoGg=0,"NO",('Activity data'!AO18*EF!$H17)*kgtoGg)</f>
        <v>0.21436908257417397</v>
      </c>
      <c r="W1392" s="27">
        <f>IF(('Activity data'!AP18*EF!$H17)*kgtoGg=0,"NO",('Activity data'!AP18*EF!$H17)*kgtoGg)</f>
        <v>0.21526701743457846</v>
      </c>
      <c r="X1392" s="27">
        <f>IF(('Activity data'!AQ18*EF!$H17)*kgtoGg=0,"NO",('Activity data'!AQ18*EF!$H17)*kgtoGg)</f>
        <v>0.21572083693610497</v>
      </c>
      <c r="Y1392" s="27">
        <f>IF(('Activity data'!AR18*EF!$H17)*kgtoGg=0,"NO",('Activity data'!AR18*EF!$H17)*kgtoGg)</f>
        <v>0.2153691464614276</v>
      </c>
      <c r="Z1392" s="27">
        <f>IF(('Activity data'!AS18*EF!$H17)*kgtoGg=0,"NO",('Activity data'!AS18*EF!$H17)*kgtoGg)</f>
        <v>0.21501479691973072</v>
      </c>
      <c r="AA1392" s="27">
        <f>IF(('Activity data'!AT18*EF!$H17)*kgtoGg=0,"NO",('Activity data'!AT18*EF!$H17)*kgtoGg)</f>
        <v>0.21480839760089446</v>
      </c>
      <c r="AB1392" s="27">
        <f>IF(('Activity data'!AU18*EF!$H17)*kgtoGg=0,"NO",('Activity data'!AU18*EF!$H17)*kgtoGg)</f>
        <v>0.21631170045073245</v>
      </c>
      <c r="AC1392" s="27">
        <f>IF(('Activity data'!AV18*EF!$H17)*kgtoGg=0,"NO",('Activity data'!AV18*EF!$H17)*kgtoGg)</f>
        <v>0.21701817203031348</v>
      </c>
      <c r="AD1392" s="27">
        <f>IF(('Activity data'!AW18*EF!$H17)*kgtoGg=0,"NO",('Activity data'!AW18*EF!$H17)*kgtoGg)</f>
        <v>0.21881790767194123</v>
      </c>
      <c r="AE1392" s="27">
        <f>IF(('Activity data'!AX18*EF!$H17)*kgtoGg=0,"NO",('Activity data'!AX18*EF!$H17)*kgtoGg)</f>
        <v>0.2208265138349968</v>
      </c>
      <c r="AF1392" s="27">
        <f>IF(('Activity data'!AY18*EF!$H17)*kgtoGg=0,"NO",('Activity data'!AY18*EF!$H17)*kgtoGg)</f>
        <v>0.22400621718725125</v>
      </c>
      <c r="AG1392" s="27">
        <f>IF(('Activity data'!AZ18*EF!$H17)*kgtoGg=0,"NO",('Activity data'!AZ18*EF!$H17)*kgtoGg)</f>
        <v>0.22770186890338234</v>
      </c>
      <c r="AH1392" s="27">
        <f>IF(('Activity data'!BA18*EF!$H17)*kgtoGg=0,"NO",('Activity data'!BA18*EF!$H17)*kgtoGg)</f>
        <v>0.2294944986930674</v>
      </c>
      <c r="AI1392" s="27">
        <f>IF(('Activity data'!BB18*EF!$H17)*kgtoGg=0,"NO",('Activity data'!BB18*EF!$H17)*kgtoGg)</f>
        <v>0.23121810776881424</v>
      </c>
      <c r="AJ1392" s="27">
        <f>IF(('Activity data'!BC18*EF!$H17)*kgtoGg=0,"NO",('Activity data'!BC18*EF!$H17)*kgtoGg)</f>
        <v>0.23350168656151898</v>
      </c>
      <c r="AK1392" s="27">
        <f>IF(('Activity data'!BD18*EF!$H17)*kgtoGg=0,"NO",('Activity data'!BD18*EF!$H17)*kgtoGg)</f>
        <v>0.23565541033166734</v>
      </c>
      <c r="AL1392" s="27">
        <f>IF(('Activity data'!BE18*EF!$H17)*kgtoGg=0,"NO",('Activity data'!BE18*EF!$H17)*kgtoGg)</f>
        <v>0.23839226033646654</v>
      </c>
      <c r="AM1392" s="27">
        <f>IF(('Activity data'!BF18*EF!$H17)*kgtoGg=0,"NO",('Activity data'!BF18*EF!$H17)*kgtoGg)</f>
        <v>0.24082595344568603</v>
      </c>
      <c r="AN1392" s="27">
        <f>IF(('Activity data'!BG18*EF!$H17)*kgtoGg=0,"NO",('Activity data'!BG18*EF!$H17)*kgtoGg)</f>
        <v>0.24420750016934012</v>
      </c>
      <c r="AO1392" s="27">
        <f>IF(('Activity data'!BH18*EF!$H17)*kgtoGg=0,"NO",('Activity data'!BH18*EF!$H17)*kgtoGg)</f>
        <v>0.2475437486863914</v>
      </c>
      <c r="AP1392" s="27">
        <f>IF(('Activity data'!BI18*EF!$H17)*kgtoGg=0,"NO",('Activity data'!BI18*EF!$H17)*kgtoGg)</f>
        <v>0.25095583279504319</v>
      </c>
      <c r="AQ1392" s="27">
        <f>IF(('Activity data'!BJ18*EF!$H17)*kgtoGg=0,"NO",('Activity data'!BJ18*EF!$H17)*kgtoGg)</f>
        <v>0.25447612985452611</v>
      </c>
      <c r="AR1392" s="27">
        <f>IF(('Activity data'!BK18*EF!$H17)*kgtoGg=0,"NO",('Activity data'!BK18*EF!$H17)*kgtoGg)</f>
        <v>0.25817020089395532</v>
      </c>
      <c r="AS1392" s="27">
        <f>IF(('Activity data'!BL18*EF!$H17)*kgtoGg=0,"NO",('Activity data'!BL18*EF!$H17)*kgtoGg)</f>
        <v>0.26239857643328912</v>
      </c>
      <c r="AT1392" s="27">
        <f>IF(('Activity data'!BM18*EF!$H17)*kgtoGg=0,"NO",('Activity data'!BM18*EF!$H17)*kgtoGg)</f>
        <v>0.26292557039084913</v>
      </c>
      <c r="AU1392" s="27">
        <f>IF(('Activity data'!BN18*EF!$H17)*kgtoGg=0,"NO",('Activity data'!BN18*EF!$H17)*kgtoGg)</f>
        <v>0.26285891221774987</v>
      </c>
      <c r="AV1392" s="27">
        <f>IF(('Activity data'!BO18*EF!$H17)*kgtoGg=0,"NO",('Activity data'!BO18*EF!$H17)*kgtoGg)</f>
        <v>0.26282844673678718</v>
      </c>
      <c r="AW1392" s="27">
        <f>IF(('Activity data'!BP18*EF!$H17)*kgtoGg=0,"NO",('Activity data'!BP18*EF!$H17)*kgtoGg)</f>
        <v>0.26261708535037148</v>
      </c>
    </row>
    <row r="1393" spans="1:49" x14ac:dyDescent="0.25">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7.3720632988313213</v>
      </c>
      <c r="T1393" s="27">
        <f>IF(('Activity data'!AM5*EF!$H18)*kgtoGg=0,"NO",('Activity data'!AM5*EF!$H18)*kgtoGg)</f>
        <v>7.4700149336407531</v>
      </c>
      <c r="U1393" s="27">
        <f>IF(('Activity data'!AN5*EF!$H18)*kgtoGg=0,"NO",('Activity data'!AN5*EF!$H18)*kgtoGg)</f>
        <v>7.5500016621929005</v>
      </c>
      <c r="V1393" s="27">
        <f>IF(('Activity data'!AO5*EF!$H18)*kgtoGg=0,"NO",('Activity data'!AO5*EF!$H18)*kgtoGg)</f>
        <v>7.6246540646546075</v>
      </c>
      <c r="W1393" s="27">
        <f>IF(('Activity data'!AP5*EF!$H18)*kgtoGg=0,"NO",('Activity data'!AP5*EF!$H18)*kgtoGg)</f>
        <v>7.7056666355218217</v>
      </c>
      <c r="X1393" s="27">
        <f>IF(('Activity data'!AQ5*EF!$H18)*kgtoGg=0,"NO",('Activity data'!AQ5*EF!$H18)*kgtoGg)</f>
        <v>7.7834158588563369</v>
      </c>
      <c r="Y1393" s="27">
        <f>IF(('Activity data'!AR5*EF!$H18)*kgtoGg=0,"NO",('Activity data'!AR5*EF!$H18)*kgtoGg)</f>
        <v>7.8499237027056017</v>
      </c>
      <c r="Z1393" s="27">
        <f>IF(('Activity data'!AS5*EF!$H18)*kgtoGg=0,"NO",('Activity data'!AS5*EF!$H18)*kgtoGg)</f>
        <v>7.9143170621946428</v>
      </c>
      <c r="AA1393" s="27">
        <f>IF(('Activity data'!AT5*EF!$H18)*kgtoGg=0,"NO",('Activity data'!AT5*EF!$H18)*kgtoGg)</f>
        <v>7.9783378137510308</v>
      </c>
      <c r="AB1393" s="27">
        <f>IF(('Activity data'!AU5*EF!$H18)*kgtoGg=0,"NO",('Activity data'!AU5*EF!$H18)*kgtoGg)</f>
        <v>8.0614598466975114</v>
      </c>
      <c r="AC1393" s="27">
        <f>IF(('Activity data'!AV5*EF!$H18)*kgtoGg=0,"NO",('Activity data'!AV5*EF!$H18)*kgtoGg)</f>
        <v>8.1328411982544679</v>
      </c>
      <c r="AD1393" s="27">
        <f>IF(('Activity data'!AW5*EF!$H18)*kgtoGg=0,"NO",('Activity data'!AW5*EF!$H18)*kgtoGg)</f>
        <v>8.2185593701392197</v>
      </c>
      <c r="AE1393" s="27">
        <f>IF(('Activity data'!AX5*EF!$H18)*kgtoGg=0,"NO",('Activity data'!AX5*EF!$H18)*kgtoGg)</f>
        <v>8.3076906091994029</v>
      </c>
      <c r="AF1393" s="27">
        <f>IF(('Activity data'!AY5*EF!$H18)*kgtoGg=0,"NO",('Activity data'!AY5*EF!$H18)*kgtoGg)</f>
        <v>8.4131296544571725</v>
      </c>
      <c r="AG1393" s="27">
        <f>IF(('Activity data'!AZ5*EF!$H18)*kgtoGg=0,"NO",('Activity data'!AZ5*EF!$H18)*kgtoGg)</f>
        <v>8.5267592738026519</v>
      </c>
      <c r="AH1393" s="27">
        <f>IF(('Activity data'!BA5*EF!$H18)*kgtoGg=0,"NO",('Activity data'!BA5*EF!$H18)*kgtoGg)</f>
        <v>8.6157786686902096</v>
      </c>
      <c r="AI1393" s="27">
        <f>IF(('Activity data'!BB5*EF!$H18)*kgtoGg=0,"NO",('Activity data'!BB5*EF!$H18)*kgtoGg)</f>
        <v>8.7047800365510639</v>
      </c>
      <c r="AJ1393" s="27">
        <f>IF(('Activity data'!BC5*EF!$H18)*kgtoGg=0,"NO",('Activity data'!BC5*EF!$H18)*kgtoGg)</f>
        <v>8.8026073254600501</v>
      </c>
      <c r="AK1393" s="27">
        <f>IF(('Activity data'!BD5*EF!$H18)*kgtoGg=0,"NO",('Activity data'!BD5*EF!$H18)*kgtoGg)</f>
        <v>8.8997425751036214</v>
      </c>
      <c r="AL1393" s="27">
        <f>IF(('Activity data'!BE5*EF!$H18)*kgtoGg=0,"NO",('Activity data'!BE5*EF!$H18)*kgtoGg)</f>
        <v>9.0064959062156582</v>
      </c>
      <c r="AM1393" s="27">
        <f>IF(('Activity data'!BF5*EF!$H18)*kgtoGg=0,"NO",('Activity data'!BF5*EF!$H18)*kgtoGg)</f>
        <v>9.1101750253732341</v>
      </c>
      <c r="AN1393" s="27">
        <f>IF(('Activity data'!BG5*EF!$H18)*kgtoGg=0,"NO",('Activity data'!BG5*EF!$H18)*kgtoGg)</f>
        <v>9.2294556083456527</v>
      </c>
      <c r="AO1393" s="27">
        <f>IF(('Activity data'!BH5*EF!$H18)*kgtoGg=0,"NO",('Activity data'!BH5*EF!$H18)*kgtoGg)</f>
        <v>9.3498856739108849</v>
      </c>
      <c r="AP1393" s="27">
        <f>IF(('Activity data'!BI5*EF!$H18)*kgtoGg=0,"NO",('Activity data'!BI5*EF!$H18)*kgtoGg)</f>
        <v>9.4733484016085328</v>
      </c>
      <c r="AQ1393" s="27">
        <f>IF(('Activity data'!BJ5*EF!$H18)*kgtoGg=0,"NO",('Activity data'!BJ5*EF!$H18)*kgtoGg)</f>
        <v>9.6004502945639025</v>
      </c>
      <c r="AR1393" s="27">
        <f>IF(('Activity data'!BK5*EF!$H18)*kgtoGg=0,"NO",('Activity data'!BK5*EF!$H18)*kgtoGg)</f>
        <v>9.7323636235236393</v>
      </c>
      <c r="AS1393" s="27">
        <f>IF(('Activity data'!BL5*EF!$H18)*kgtoGg=0,"NO",('Activity data'!BL5*EF!$H18)*kgtoGg)</f>
        <v>9.8751923446656313</v>
      </c>
      <c r="AT1393" s="27">
        <f>IF(('Activity data'!BM5*EF!$H18)*kgtoGg=0,"NO",('Activity data'!BM5*EF!$H18)*kgtoGg)</f>
        <v>9.9597658738661945</v>
      </c>
      <c r="AU1393" s="27">
        <f>IF(('Activity data'!BN5*EF!$H18)*kgtoGg=0,"NO",('Activity data'!BN5*EF!$H18)*kgtoGg)</f>
        <v>10.035226260107457</v>
      </c>
      <c r="AV1393" s="27">
        <f>IF(('Activity data'!BO5*EF!$H18)*kgtoGg=0,"NO",('Activity data'!BO5*EF!$H18)*kgtoGg)</f>
        <v>10.111819819002775</v>
      </c>
      <c r="AW1393" s="27">
        <f>IF(('Activity data'!BP5*EF!$H18)*kgtoGg=0,"NO",('Activity data'!BP5*EF!$H18)*kgtoGg)</f>
        <v>10.185862550796148</v>
      </c>
    </row>
    <row r="1394" spans="1:49" x14ac:dyDescent="0.25">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2.1003559749103751</v>
      </c>
      <c r="T1394" s="27">
        <f>IF(('Activity data'!AM6*EF!$H19)*kgtoGg=0,"NO",('Activity data'!AM6*EF!$H19)*kgtoGg)</f>
        <v>2.1282631283197668</v>
      </c>
      <c r="U1394" s="27">
        <f>IF(('Activity data'!AN6*EF!$H19)*kgtoGg=0,"NO",('Activity data'!AN6*EF!$H19)*kgtoGg)</f>
        <v>2.1510519455637347</v>
      </c>
      <c r="V1394" s="27">
        <f>IF(('Activity data'!AO6*EF!$H19)*kgtoGg=0,"NO",('Activity data'!AO6*EF!$H19)*kgtoGg)</f>
        <v>2.1723209734051974</v>
      </c>
      <c r="W1394" s="27">
        <f>IF(('Activity data'!AP6*EF!$H19)*kgtoGg=0,"NO",('Activity data'!AP6*EF!$H19)*kgtoGg)</f>
        <v>2.1954020607977558</v>
      </c>
      <c r="X1394" s="27">
        <f>IF(('Activity data'!AQ6*EF!$H19)*kgtoGg=0,"NO",('Activity data'!AQ6*EF!$H19)*kgtoGg)</f>
        <v>2.2175533960692775</v>
      </c>
      <c r="Y1394" s="27">
        <f>IF(('Activity data'!AR6*EF!$H19)*kgtoGg=0,"NO",('Activity data'!AR6*EF!$H19)*kgtoGg)</f>
        <v>2.236501978242921</v>
      </c>
      <c r="Z1394" s="27">
        <f>IF(('Activity data'!AS6*EF!$H19)*kgtoGg=0,"NO",('Activity data'!AS6*EF!$H19)*kgtoGg)</f>
        <v>2.2548481280065564</v>
      </c>
      <c r="AA1394" s="27">
        <f>IF(('Activity data'!AT6*EF!$H19)*kgtoGg=0,"NO",('Activity data'!AT6*EF!$H19)*kgtoGg)</f>
        <v>2.2730881189831709</v>
      </c>
      <c r="AB1394" s="27">
        <f>IF(('Activity data'!AU6*EF!$H19)*kgtoGg=0,"NO",('Activity data'!AU6*EF!$H19)*kgtoGg)</f>
        <v>2.2967702079003285</v>
      </c>
      <c r="AC1394" s="27">
        <f>IF(('Activity data'!AV6*EF!$H19)*kgtoGg=0,"NO",('Activity data'!AV6*EF!$H19)*kgtoGg)</f>
        <v>2.3171072888724353</v>
      </c>
      <c r="AD1394" s="27">
        <f>IF(('Activity data'!AW6*EF!$H19)*kgtoGg=0,"NO",('Activity data'!AW6*EF!$H19)*kgtoGg)</f>
        <v>2.3415290371915356</v>
      </c>
      <c r="AE1394" s="27">
        <f>IF(('Activity data'!AX6*EF!$H19)*kgtoGg=0,"NO",('Activity data'!AX6*EF!$H19)*kgtoGg)</f>
        <v>2.3669231938777511</v>
      </c>
      <c r="AF1394" s="27">
        <f>IF(('Activity data'!AY6*EF!$H19)*kgtoGg=0,"NO",('Activity data'!AY6*EF!$H19)*kgtoGg)</f>
        <v>2.3969635665277131</v>
      </c>
      <c r="AG1394" s="27">
        <f>IF(('Activity data'!AZ6*EF!$H19)*kgtoGg=0,"NO",('Activity data'!AZ6*EF!$H19)*kgtoGg)</f>
        <v>2.4293374949985802</v>
      </c>
      <c r="AH1394" s="27">
        <f>IF(('Activity data'!BA6*EF!$H19)*kgtoGg=0,"NO",('Activity data'!BA6*EF!$H19)*kgtoGg)</f>
        <v>2.4546997864434497</v>
      </c>
      <c r="AI1394" s="27">
        <f>IF(('Activity data'!BB6*EF!$H19)*kgtoGg=0,"NO",('Activity data'!BB6*EF!$H19)*kgtoGg)</f>
        <v>2.4800569418535745</v>
      </c>
      <c r="AJ1394" s="27">
        <f>IF(('Activity data'!BC6*EF!$H19)*kgtoGg=0,"NO",('Activity data'!BC6*EF!$H19)*kgtoGg)</f>
        <v>2.5079286681858544</v>
      </c>
      <c r="AK1394" s="27">
        <f>IF(('Activity data'!BD6*EF!$H19)*kgtoGg=0,"NO",('Activity data'!BD6*EF!$H19)*kgtoGg)</f>
        <v>2.5356032273551481</v>
      </c>
      <c r="AL1394" s="27">
        <f>IF(('Activity data'!BE6*EF!$H19)*kgtoGg=0,"NO",('Activity data'!BE6*EF!$H19)*kgtoGg)</f>
        <v>2.5660180498754999</v>
      </c>
      <c r="AM1394" s="27">
        <f>IF(('Activity data'!BF6*EF!$H19)*kgtoGg=0,"NO",('Activity data'!BF6*EF!$H19)*kgtoGg)</f>
        <v>2.5955570064157376</v>
      </c>
      <c r="AN1394" s="27">
        <f>IF(('Activity data'!BG6*EF!$H19)*kgtoGg=0,"NO",('Activity data'!BG6*EF!$H19)*kgtoGg)</f>
        <v>2.6295409366916251</v>
      </c>
      <c r="AO1394" s="27">
        <f>IF(('Activity data'!BH6*EF!$H19)*kgtoGg=0,"NO",('Activity data'!BH6*EF!$H19)*kgtoGg)</f>
        <v>2.6638523631560296</v>
      </c>
      <c r="AP1394" s="27">
        <f>IF(('Activity data'!BI6*EF!$H19)*kgtoGg=0,"NO",('Activity data'!BI6*EF!$H19)*kgtoGg)</f>
        <v>2.6990278177454647</v>
      </c>
      <c r="AQ1394" s="27">
        <f>IF(('Activity data'!BJ6*EF!$H19)*kgtoGg=0,"NO",('Activity data'!BJ6*EF!$H19)*kgtoGg)</f>
        <v>2.7352400977368134</v>
      </c>
      <c r="AR1394" s="27">
        <f>IF(('Activity data'!BK6*EF!$H19)*kgtoGg=0,"NO",('Activity data'!BK6*EF!$H19)*kgtoGg)</f>
        <v>2.7728231918340698</v>
      </c>
      <c r="AS1394" s="27">
        <f>IF(('Activity data'!BL6*EF!$H19)*kgtoGg=0,"NO",('Activity data'!BL6*EF!$H19)*kgtoGg)</f>
        <v>2.813516162808281</v>
      </c>
      <c r="AT1394" s="27">
        <f>IF(('Activity data'!BM6*EF!$H19)*kgtoGg=0,"NO",('Activity data'!BM6*EF!$H19)*kgtoGg)</f>
        <v>2.8376117938650323</v>
      </c>
      <c r="AU1394" s="27">
        <f>IF(('Activity data'!BN6*EF!$H19)*kgtoGg=0,"NO",('Activity data'!BN6*EF!$H19)*kgtoGg)</f>
        <v>2.859111022328793</v>
      </c>
      <c r="AV1394" s="27">
        <f>IF(('Activity data'!BO6*EF!$H19)*kgtoGg=0,"NO",('Activity data'!BO6*EF!$H19)*kgtoGg)</f>
        <v>2.8809331001575238</v>
      </c>
      <c r="AW1394" s="27">
        <f>IF(('Activity data'!BP6*EF!$H19)*kgtoGg=0,"NO",('Activity data'!BP6*EF!$H19)*kgtoGg)</f>
        <v>2.9020284282654027</v>
      </c>
    </row>
    <row r="1395" spans="1:49" x14ac:dyDescent="0.25">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0.43380376963495304</v>
      </c>
      <c r="T1395" s="27">
        <f>IF(('Activity data'!AM7*EF!$H20)*kgtoGg=0,"NO",('Activity data'!AM7*EF!$H20)*kgtoGg)</f>
        <v>0.43956766322889096</v>
      </c>
      <c r="U1395" s="27">
        <f>IF(('Activity data'!AN7*EF!$H20)*kgtoGg=0,"NO",('Activity data'!AN7*EF!$H20)*kgtoGg)</f>
        <v>0.4442744248179008</v>
      </c>
      <c r="V1395" s="27">
        <f>IF(('Activity data'!AO7*EF!$H20)*kgtoGg=0,"NO",('Activity data'!AO7*EF!$H20)*kgtoGg)</f>
        <v>0.44866729181964349</v>
      </c>
      <c r="W1395" s="27">
        <f>IF(('Activity data'!AP7*EF!$H20)*kgtoGg=0,"NO",('Activity data'!AP7*EF!$H20)*kgtoGg)</f>
        <v>0.45343441836284437</v>
      </c>
      <c r="X1395" s="27">
        <f>IF(('Activity data'!AQ7*EF!$H20)*kgtoGg=0,"NO",('Activity data'!AQ7*EF!$H20)*kgtoGg)</f>
        <v>0.45800951556447167</v>
      </c>
      <c r="Y1395" s="27">
        <f>IF(('Activity data'!AR7*EF!$H20)*kgtoGg=0,"NO",('Activity data'!AR7*EF!$H20)*kgtoGg)</f>
        <v>0.46192312186471574</v>
      </c>
      <c r="Z1395" s="27">
        <f>IF(('Activity data'!AS7*EF!$H20)*kgtoGg=0,"NO",('Activity data'!AS7*EF!$H20)*kgtoGg)</f>
        <v>0.46571230285156817</v>
      </c>
      <c r="AA1395" s="27">
        <f>IF(('Activity data'!AT7*EF!$H20)*kgtoGg=0,"NO",('Activity data'!AT7*EF!$H20)*kgtoGg)</f>
        <v>0.46947955799225949</v>
      </c>
      <c r="AB1395" s="27">
        <f>IF(('Activity data'!AU7*EF!$H20)*kgtoGg=0,"NO",('Activity data'!AU7*EF!$H20)*kgtoGg)</f>
        <v>0.47437081431633649</v>
      </c>
      <c r="AC1395" s="27">
        <f>IF(('Activity data'!AV7*EF!$H20)*kgtoGg=0,"NO",('Activity data'!AV7*EF!$H20)*kgtoGg)</f>
        <v>0.47857119867711018</v>
      </c>
      <c r="AD1395" s="27">
        <f>IF(('Activity data'!AW7*EF!$H20)*kgtoGg=0,"NO",('Activity data'!AW7*EF!$H20)*kgtoGg)</f>
        <v>0.48361522293226239</v>
      </c>
      <c r="AE1395" s="27">
        <f>IF(('Activity data'!AX7*EF!$H20)*kgtoGg=0,"NO",('Activity data'!AX7*EF!$H20)*kgtoGg)</f>
        <v>0.48886008667382458</v>
      </c>
      <c r="AF1395" s="27">
        <f>IF(('Activity data'!AY7*EF!$H20)*kgtoGg=0,"NO",('Activity data'!AY7*EF!$H20)*kgtoGg)</f>
        <v>0.49506457155755884</v>
      </c>
      <c r="AG1395" s="27">
        <f>IF(('Activity data'!AZ7*EF!$H20)*kgtoGg=0,"NO",('Activity data'!AZ7*EF!$H20)*kgtoGg)</f>
        <v>0.50175102489038192</v>
      </c>
      <c r="AH1395" s="27">
        <f>IF(('Activity data'!BA7*EF!$H20)*kgtoGg=0,"NO",('Activity data'!BA7*EF!$H20)*kgtoGg)</f>
        <v>0.50698930724194102</v>
      </c>
      <c r="AI1395" s="27">
        <f>IF(('Activity data'!BB7*EF!$H20)*kgtoGg=0,"NO",('Activity data'!BB7*EF!$H20)*kgtoGg)</f>
        <v>0.51222652880606223</v>
      </c>
      <c r="AJ1395" s="27">
        <f>IF(('Activity data'!BC7*EF!$H20)*kgtoGg=0,"NO",('Activity data'!BC7*EF!$H20)*kgtoGg)</f>
        <v>0.51798310535480308</v>
      </c>
      <c r="AK1395" s="27">
        <f>IF(('Activity data'!BD7*EF!$H20)*kgtoGg=0,"NO",('Activity data'!BD7*EF!$H20)*kgtoGg)</f>
        <v>0.52369895935004673</v>
      </c>
      <c r="AL1395" s="27">
        <f>IF(('Activity data'!BE7*EF!$H20)*kgtoGg=0,"NO",('Activity data'!BE7*EF!$H20)*kgtoGg)</f>
        <v>0.52998078244085389</v>
      </c>
      <c r="AM1395" s="27">
        <f>IF(('Activity data'!BF7*EF!$H20)*kgtoGg=0,"NO",('Activity data'!BF7*EF!$H20)*kgtoGg)</f>
        <v>0.53608170573733693</v>
      </c>
      <c r="AN1395" s="27">
        <f>IF(('Activity data'!BG7*EF!$H20)*kgtoGg=0,"NO",('Activity data'!BG7*EF!$H20)*kgtoGg)</f>
        <v>0.54310068596582906</v>
      </c>
      <c r="AO1395" s="27">
        <f>IF(('Activity data'!BH7*EF!$H20)*kgtoGg=0,"NO",('Activity data'!BH7*EF!$H20)*kgtoGg)</f>
        <v>0.55018730667184823</v>
      </c>
      <c r="AP1395" s="27">
        <f>IF(('Activity data'!BI7*EF!$H20)*kgtoGg=0,"NO",('Activity data'!BI7*EF!$H20)*kgtoGg)</f>
        <v>0.55745238220275739</v>
      </c>
      <c r="AQ1395" s="27">
        <f>IF(('Activity data'!BJ7*EF!$H20)*kgtoGg=0,"NO",('Activity data'!BJ7*EF!$H20)*kgtoGg)</f>
        <v>0.564931601799328</v>
      </c>
      <c r="AR1395" s="27">
        <f>IF(('Activity data'!BK7*EF!$H20)*kgtoGg=0,"NO",('Activity data'!BK7*EF!$H20)*kgtoGg)</f>
        <v>0.57269394689163089</v>
      </c>
      <c r="AS1395" s="27">
        <f>IF(('Activity data'!BL7*EF!$H20)*kgtoGg=0,"NO",('Activity data'!BL7*EF!$H20)*kgtoGg)</f>
        <v>0.58109860039662153</v>
      </c>
      <c r="AT1395" s="27">
        <f>IF(('Activity data'!BM7*EF!$H20)*kgtoGg=0,"NO",('Activity data'!BM7*EF!$H20)*kgtoGg)</f>
        <v>0.58607526897519335</v>
      </c>
      <c r="AU1395" s="27">
        <f>IF(('Activity data'!BN7*EF!$H20)*kgtoGg=0,"NO",('Activity data'!BN7*EF!$H20)*kgtoGg)</f>
        <v>0.59051568120208764</v>
      </c>
      <c r="AV1395" s="27">
        <f>IF(('Activity data'!BO7*EF!$H20)*kgtoGg=0,"NO",('Activity data'!BO7*EF!$H20)*kgtoGg)</f>
        <v>0.5950227741598777</v>
      </c>
      <c r="AW1395" s="27">
        <f>IF(('Activity data'!BP7*EF!$H20)*kgtoGg=0,"NO",('Activity data'!BP7*EF!$H20)*kgtoGg)</f>
        <v>0.59937976552905481</v>
      </c>
    </row>
    <row r="1396" spans="1:49" x14ac:dyDescent="0.25">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7.5223794787944012E-2</v>
      </c>
      <c r="T1396" s="27">
        <f>IF(('Activity data'!AM8*EF!$H21)*kgtoGg=0,"NO",('Activity data'!AM8*EF!$H21)*kgtoGg)</f>
        <v>7.6676028123682405E-2</v>
      </c>
      <c r="U1396" s="27">
        <f>IF(('Activity data'!AN8*EF!$H21)*kgtoGg=0,"NO",('Activity data'!AN8*EF!$H21)*kgtoGg)</f>
        <v>7.7432104424617079E-2</v>
      </c>
      <c r="V1396" s="27">
        <f>IF(('Activity data'!AO8*EF!$H21)*kgtoGg=0,"NO",('Activity data'!AO8*EF!$H21)*kgtoGg)</f>
        <v>7.7951427992585268E-2</v>
      </c>
      <c r="W1396" s="27">
        <f>IF(('Activity data'!AP8*EF!$H21)*kgtoGg=0,"NO",('Activity data'!AP8*EF!$H21)*kgtoGg)</f>
        <v>7.8599043871333596E-2</v>
      </c>
      <c r="X1396" s="27">
        <f>IF(('Activity data'!AQ8*EF!$H21)*kgtoGg=0,"NO",('Activity data'!AQ8*EF!$H21)*kgtoGg)</f>
        <v>7.9079374871068892E-2</v>
      </c>
      <c r="Y1396" s="27">
        <f>IF(('Activity data'!AR8*EF!$H21)*kgtoGg=0,"NO",('Activity data'!AR8*EF!$H21)*kgtoGg)</f>
        <v>7.9249607422694671E-2</v>
      </c>
      <c r="Z1396" s="27">
        <f>IF(('Activity data'!AS8*EF!$H21)*kgtoGg=0,"NO",('Activity data'!AS8*EF!$H21)*kgtoGg)</f>
        <v>7.9393532408307196E-2</v>
      </c>
      <c r="AA1396" s="27">
        <f>IF(('Activity data'!AT8*EF!$H21)*kgtoGg=0,"NO",('Activity data'!AT8*EF!$H21)*kgtoGg)</f>
        <v>7.9565275835053476E-2</v>
      </c>
      <c r="AB1396" s="27">
        <f>IF(('Activity data'!AU8*EF!$H21)*kgtoGg=0,"NO",('Activity data'!AU8*EF!$H21)*kgtoGg)</f>
        <v>8.0320062975917705E-2</v>
      </c>
      <c r="AC1396" s="27">
        <f>IF(('Activity data'!AV8*EF!$H21)*kgtoGg=0,"NO",('Activity data'!AV8*EF!$H21)*kgtoGg)</f>
        <v>8.0769991576338754E-2</v>
      </c>
      <c r="AD1396" s="27">
        <f>IF(('Activity data'!AW8*EF!$H21)*kgtoGg=0,"NO",('Activity data'!AW8*EF!$H21)*kgtoGg)</f>
        <v>8.0910642340306926E-2</v>
      </c>
      <c r="AE1396" s="27">
        <f>IF(('Activity data'!AX8*EF!$H21)*kgtoGg=0,"NO",('Activity data'!AX8*EF!$H21)*kgtoGg)</f>
        <v>8.1087664414782379E-2</v>
      </c>
      <c r="AF1396" s="27">
        <f>IF(('Activity data'!AY8*EF!$H21)*kgtoGg=0,"NO",('Activity data'!AY8*EF!$H21)*kgtoGg)</f>
        <v>8.1633421052280511E-2</v>
      </c>
      <c r="AG1396" s="27">
        <f>IF(('Activity data'!AZ8*EF!$H21)*kgtoGg=0,"NO",('Activity data'!AZ8*EF!$H21)*kgtoGg)</f>
        <v>8.2312121672992442E-2</v>
      </c>
      <c r="AH1396" s="27">
        <f>IF(('Activity data'!BA8*EF!$H21)*kgtoGg=0,"NO",('Activity data'!BA8*EF!$H21)*kgtoGg)</f>
        <v>8.2292683547191214E-2</v>
      </c>
      <c r="AI1396" s="27">
        <f>IF(('Activity data'!BB8*EF!$H21)*kgtoGg=0,"NO",('Activity data'!BB8*EF!$H21)*kgtoGg)</f>
        <v>8.2213450412191358E-2</v>
      </c>
      <c r="AJ1396" s="27">
        <f>IF(('Activity data'!BC8*EF!$H21)*kgtoGg=0,"NO",('Activity data'!BC8*EF!$H21)*kgtoGg)</f>
        <v>8.2285786724304519E-2</v>
      </c>
      <c r="AK1396" s="27">
        <f>IF(('Activity data'!BD8*EF!$H21)*kgtoGg=0,"NO",('Activity data'!BD8*EF!$H21)*kgtoGg)</f>
        <v>8.2274902608727177E-2</v>
      </c>
      <c r="AL1396" s="27">
        <f>IF(('Activity data'!BE8*EF!$H21)*kgtoGg=0,"NO",('Activity data'!BE8*EF!$H21)*kgtoGg)</f>
        <v>8.2416213619662046E-2</v>
      </c>
      <c r="AM1396" s="27">
        <f>IF(('Activity data'!BF8*EF!$H21)*kgtoGg=0,"NO",('Activity data'!BF8*EF!$H21)*kgtoGg)</f>
        <v>8.241479110908019E-2</v>
      </c>
      <c r="AN1396" s="27">
        <f>IF(('Activity data'!BG8*EF!$H21)*kgtoGg=0,"NO",('Activity data'!BG8*EF!$H21)*kgtoGg)</f>
        <v>8.309839733996012E-2</v>
      </c>
      <c r="AO1396" s="27">
        <f>IF(('Activity data'!BH8*EF!$H21)*kgtoGg=0,"NO",('Activity data'!BH8*EF!$H21)*kgtoGg)</f>
        <v>8.3737693601885682E-2</v>
      </c>
      <c r="AP1396" s="27">
        <f>IF(('Activity data'!BI8*EF!$H21)*kgtoGg=0,"NO",('Activity data'!BI8*EF!$H21)*kgtoGg)</f>
        <v>8.4371312244417102E-2</v>
      </c>
      <c r="AQ1396" s="27">
        <f>IF(('Activity data'!BJ8*EF!$H21)*kgtoGg=0,"NO",('Activity data'!BJ8*EF!$H21)*kgtoGg)</f>
        <v>8.5008692497834049E-2</v>
      </c>
      <c r="AR1396" s="27">
        <f>IF(('Activity data'!BK8*EF!$H21)*kgtoGg=0,"NO",('Activity data'!BK8*EF!$H21)*kgtoGg)</f>
        <v>8.5669472733489668E-2</v>
      </c>
      <c r="AS1396" s="27">
        <f>IF(('Activity data'!BL8*EF!$H21)*kgtoGg=0,"NO",('Activity data'!BL8*EF!$H21)*kgtoGg)</f>
        <v>8.6465692950435769E-2</v>
      </c>
      <c r="AT1396" s="27">
        <f>IF(('Activity data'!BM8*EF!$H21)*kgtoGg=0,"NO",('Activity data'!BM8*EF!$H21)*kgtoGg)</f>
        <v>8.6070409523355637E-2</v>
      </c>
      <c r="AU1396" s="27">
        <f>IF(('Activity data'!BN8*EF!$H21)*kgtoGg=0,"NO",('Activity data'!BN8*EF!$H21)*kgtoGg)</f>
        <v>8.5470577210601112E-2</v>
      </c>
      <c r="AV1396" s="27">
        <f>IF(('Activity data'!BO8*EF!$H21)*kgtoGg=0,"NO",('Activity data'!BO8*EF!$H21)*kgtoGg)</f>
        <v>8.4863971467455723E-2</v>
      </c>
      <c r="AW1396" s="27">
        <f>IF(('Activity data'!BP8*EF!$H21)*kgtoGg=0,"NO",('Activity data'!BP8*EF!$H21)*kgtoGg)</f>
        <v>8.4183903216496173E-2</v>
      </c>
    </row>
    <row r="1397" spans="1:49" x14ac:dyDescent="0.25">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5.5256818798778126E-2</v>
      </c>
      <c r="T1397" s="27">
        <f>IF(('Activity data'!AM9*EF!$H22)*kgtoGg=0,"NO",('Activity data'!AM9*EF!$H22)*kgtoGg)</f>
        <v>5.6323579582552137E-2</v>
      </c>
      <c r="U1397" s="27">
        <f>IF(('Activity data'!AN9*EF!$H22)*kgtoGg=0,"NO",('Activity data'!AN9*EF!$H22)*kgtoGg)</f>
        <v>5.6878967293004255E-2</v>
      </c>
      <c r="V1397" s="27">
        <f>IF(('Activity data'!AO9*EF!$H22)*kgtoGg=0,"NO",('Activity data'!AO9*EF!$H22)*kgtoGg)</f>
        <v>5.7260444568566451E-2</v>
      </c>
      <c r="W1397" s="27">
        <f>IF(('Activity data'!AP9*EF!$H22)*kgtoGg=0,"NO",('Activity data'!AP9*EF!$H22)*kgtoGg)</f>
        <v>5.7736160974048066E-2</v>
      </c>
      <c r="X1397" s="27">
        <f>IF(('Activity data'!AQ9*EF!$H22)*kgtoGg=0,"NO",('Activity data'!AQ9*EF!$H22)*kgtoGg)</f>
        <v>5.8088995646782014E-2</v>
      </c>
      <c r="Y1397" s="27">
        <f>IF(('Activity data'!AR9*EF!$H22)*kgtoGg=0,"NO",('Activity data'!AR9*EF!$H22)*kgtoGg)</f>
        <v>5.8214042638699344E-2</v>
      </c>
      <c r="Z1397" s="27">
        <f>IF(('Activity data'!AS9*EF!$H22)*kgtoGg=0,"NO",('Activity data'!AS9*EF!$H22)*kgtoGg)</f>
        <v>5.8319764995209362E-2</v>
      </c>
      <c r="AA1397" s="27">
        <f>IF(('Activity data'!AT9*EF!$H22)*kgtoGg=0,"NO",('Activity data'!AT9*EF!$H22)*kgtoGg)</f>
        <v>5.8445921824153618E-2</v>
      </c>
      <c r="AB1397" s="27">
        <f>IF(('Activity data'!AU9*EF!$H22)*kgtoGg=0,"NO",('Activity data'!AU9*EF!$H22)*kgtoGg)</f>
        <v>5.9000362561847784E-2</v>
      </c>
      <c r="AC1397" s="27">
        <f>IF(('Activity data'!AV9*EF!$H22)*kgtoGg=0,"NO",('Activity data'!AV9*EF!$H22)*kgtoGg)</f>
        <v>5.9330864675121102E-2</v>
      </c>
      <c r="AD1397" s="27">
        <f>IF(('Activity data'!AW9*EF!$H22)*kgtoGg=0,"NO",('Activity data'!AW9*EF!$H22)*kgtoGg)</f>
        <v>5.9434181900746418E-2</v>
      </c>
      <c r="AE1397" s="27">
        <f>IF(('Activity data'!AX9*EF!$H22)*kgtoGg=0,"NO",('Activity data'!AX9*EF!$H22)*kgtoGg)</f>
        <v>5.9564216243207457E-2</v>
      </c>
      <c r="AF1397" s="27">
        <f>IF(('Activity data'!AY9*EF!$H22)*kgtoGg=0,"NO",('Activity data'!AY9*EF!$H22)*kgtoGg)</f>
        <v>5.9965110344754394E-2</v>
      </c>
      <c r="AG1397" s="27">
        <f>IF(('Activity data'!AZ9*EF!$H22)*kgtoGg=0,"NO",('Activity data'!AZ9*EF!$H22)*kgtoGg)</f>
        <v>6.0463660535196369E-2</v>
      </c>
      <c r="AH1397" s="27">
        <f>IF(('Activity data'!BA9*EF!$H22)*kgtoGg=0,"NO",('Activity data'!BA9*EF!$H22)*kgtoGg)</f>
        <v>6.0449381954885265E-2</v>
      </c>
      <c r="AI1397" s="27">
        <f>IF(('Activity data'!BB9*EF!$H22)*kgtoGg=0,"NO",('Activity data'!BB9*EF!$H22)*kgtoGg)</f>
        <v>6.0391180012323221E-2</v>
      </c>
      <c r="AJ1397" s="27">
        <f>IF(('Activity data'!BC9*EF!$H22)*kgtoGg=0,"NO",('Activity data'!BC9*EF!$H22)*kgtoGg)</f>
        <v>6.0444315785415724E-2</v>
      </c>
      <c r="AK1397" s="27">
        <f>IF(('Activity data'!BD9*EF!$H22)*kgtoGg=0,"NO",('Activity data'!BD9*EF!$H22)*kgtoGg)</f>
        <v>6.0436320687535613E-2</v>
      </c>
      <c r="AL1397" s="27">
        <f>IF(('Activity data'!BE9*EF!$H22)*kgtoGg=0,"NO",('Activity data'!BE9*EF!$H22)*kgtoGg)</f>
        <v>6.0540122907930281E-2</v>
      </c>
      <c r="AM1397" s="27">
        <f>IF(('Activity data'!BF9*EF!$H22)*kgtoGg=0,"NO",('Activity data'!BF9*EF!$H22)*kgtoGg)</f>
        <v>6.0539077980461743E-2</v>
      </c>
      <c r="AN1397" s="27">
        <f>IF(('Activity data'!BG9*EF!$H22)*kgtoGg=0,"NO",('Activity data'!BG9*EF!$H22)*kgtoGg)</f>
        <v>6.1041231663826613E-2</v>
      </c>
      <c r="AO1397" s="27">
        <f>IF(('Activity data'!BH9*EF!$H22)*kgtoGg=0,"NO",('Activity data'!BH9*EF!$H22)*kgtoGg)</f>
        <v>6.1510836764227868E-2</v>
      </c>
      <c r="AP1397" s="27">
        <f>IF(('Activity data'!BI9*EF!$H22)*kgtoGg=0,"NO",('Activity data'!BI9*EF!$H22)*kgtoGg)</f>
        <v>6.19762712802156E-2</v>
      </c>
      <c r="AQ1397" s="27">
        <f>IF(('Activity data'!BJ9*EF!$H22)*kgtoGg=0,"NO",('Activity data'!BJ9*EF!$H22)*kgtoGg)</f>
        <v>6.2444468946502747E-2</v>
      </c>
      <c r="AR1397" s="27">
        <f>IF(('Activity data'!BK9*EF!$H22)*kgtoGg=0,"NO",('Activity data'!BK9*EF!$H22)*kgtoGg)</f>
        <v>6.2929855436912666E-2</v>
      </c>
      <c r="AS1397" s="27">
        <f>IF(('Activity data'!BL9*EF!$H22)*kgtoGg=0,"NO",('Activity data'!BL9*EF!$H22)*kgtoGg)</f>
        <v>6.3514731490769583E-2</v>
      </c>
      <c r="AT1397" s="27">
        <f>IF(('Activity data'!BM9*EF!$H22)*kgtoGg=0,"NO",('Activity data'!BM9*EF!$H22)*kgtoGg)</f>
        <v>6.3224369847011783E-2</v>
      </c>
      <c r="AU1397" s="27">
        <f>IF(('Activity data'!BN9*EF!$H22)*kgtoGg=0,"NO",('Activity data'!BN9*EF!$H22)*kgtoGg)</f>
        <v>6.2783753609703299E-2</v>
      </c>
      <c r="AV1397" s="27">
        <f>IF(('Activity data'!BO9*EF!$H22)*kgtoGg=0,"NO",('Activity data'!BO9*EF!$H22)*kgtoGg)</f>
        <v>6.2338161842819269E-2</v>
      </c>
      <c r="AW1397" s="27">
        <f>IF(('Activity data'!BP9*EF!$H22)*kgtoGg=0,"NO",('Activity data'!BP9*EF!$H22)*kgtoGg)</f>
        <v>6.1838607038119407E-2</v>
      </c>
    </row>
    <row r="1398" spans="1:49" x14ac:dyDescent="0.25">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0.5164458313126048</v>
      </c>
      <c r="T1398" s="27">
        <f>IF(('Activity data'!AM10*EF!$H23)*kgtoGg=0,"NO",('Activity data'!AM10*EF!$H23)*kgtoGg)</f>
        <v>0.53909886017251885</v>
      </c>
      <c r="U1398" s="27">
        <f>IF(('Activity data'!AN10*EF!$H23)*kgtoGg=0,"NO",('Activity data'!AN10*EF!$H23)*kgtoGg)</f>
        <v>0.55735103483415815</v>
      </c>
      <c r="V1398" s="27">
        <f>IF(('Activity data'!AO10*EF!$H23)*kgtoGg=0,"NO",('Activity data'!AO10*EF!$H23)*kgtoGg)</f>
        <v>0.57425215591157386</v>
      </c>
      <c r="W1398" s="27">
        <f>IF(('Activity data'!AP10*EF!$H23)*kgtoGg=0,"NO",('Activity data'!AP10*EF!$H23)*kgtoGg)</f>
        <v>0.5924469112793036</v>
      </c>
      <c r="X1398" s="27">
        <f>IF(('Activity data'!AQ10*EF!$H23)*kgtoGg=0,"NO",('Activity data'!AQ10*EF!$H23)*kgtoGg)</f>
        <v>0.6097358075680186</v>
      </c>
      <c r="Y1398" s="27">
        <f>IF(('Activity data'!AR10*EF!$H23)*kgtoGg=0,"NO",('Activity data'!AR10*EF!$H23)*kgtoGg)</f>
        <v>0.62491868747296775</v>
      </c>
      <c r="Z1398" s="27">
        <f>IF(('Activity data'!AS10*EF!$H23)*kgtoGg=0,"NO",('Activity data'!AS10*EF!$H23)*kgtoGg)</f>
        <v>0.64013150502553384</v>
      </c>
      <c r="AA1398" s="27">
        <f>IF(('Activity data'!AT10*EF!$H23)*kgtoGg=0,"NO",('Activity data'!AT10*EF!$H23)*kgtoGg)</f>
        <v>0.65581680394074537</v>
      </c>
      <c r="AB1398" s="27">
        <f>IF(('Activity data'!AU10*EF!$H23)*kgtoGg=0,"NO",('Activity data'!AU10*EF!$H23)*kgtoGg)</f>
        <v>0.67667780568914837</v>
      </c>
      <c r="AC1398" s="27">
        <f>IF(('Activity data'!AV10*EF!$H23)*kgtoGg=0,"NO",('Activity data'!AV10*EF!$H23)*kgtoGg)</f>
        <v>0.6954039865465157</v>
      </c>
      <c r="AD1398" s="27">
        <f>IF(('Activity data'!AW10*EF!$H23)*kgtoGg=0,"NO",('Activity data'!AW10*EF!$H23)*kgtoGg)</f>
        <v>0.71971658387854032</v>
      </c>
      <c r="AE1398" s="27">
        <f>IF(('Activity data'!AX10*EF!$H23)*kgtoGg=0,"NO",('Activity data'!AX10*EF!$H23)*kgtoGg)</f>
        <v>0.74525705847002321</v>
      </c>
      <c r="AF1398" s="27">
        <f>IF(('Activity data'!AY10*EF!$H23)*kgtoGg=0,"NO",('Activity data'!AY10*EF!$H23)*kgtoGg)</f>
        <v>0.77526542584744296</v>
      </c>
      <c r="AG1398" s="27">
        <f>IF(('Activity data'!AZ10*EF!$H23)*kgtoGg=0,"NO",('Activity data'!AZ10*EF!$H23)*kgtoGg)</f>
        <v>0.80783343158661636</v>
      </c>
      <c r="AH1398" s="27">
        <f>IF(('Activity data'!BA10*EF!$H23)*kgtoGg=0,"NO",('Activity data'!BA10*EF!$H23)*kgtoGg)</f>
        <v>0.83473401755792453</v>
      </c>
      <c r="AI1398" s="27">
        <f>IF(('Activity data'!BB10*EF!$H23)*kgtoGg=0,"NO",('Activity data'!BB10*EF!$H23)*kgtoGg)</f>
        <v>0.86202651535053021</v>
      </c>
      <c r="AJ1398" s="27">
        <f>IF(('Activity data'!BC10*EF!$H23)*kgtoGg=0,"NO",('Activity data'!BC10*EF!$H23)*kgtoGg)</f>
        <v>0.89199867980139647</v>
      </c>
      <c r="AK1398" s="27">
        <f>IF(('Activity data'!BD10*EF!$H23)*kgtoGg=0,"NO",('Activity data'!BD10*EF!$H23)*kgtoGg)</f>
        <v>0.92224864622474856</v>
      </c>
      <c r="AL1398" s="27">
        <f>IF(('Activity data'!BE10*EF!$H23)*kgtoGg=0,"NO",('Activity data'!BE10*EF!$H23)*kgtoGg)</f>
        <v>0.95548345508541344</v>
      </c>
      <c r="AM1398" s="27">
        <f>IF(('Activity data'!BF10*EF!$H23)*kgtoGg=0,"NO",('Activity data'!BF10*EF!$H23)*kgtoGg)</f>
        <v>0.98842399104555678</v>
      </c>
      <c r="AN1398" s="27">
        <f>IF(('Activity data'!BG10*EF!$H23)*kgtoGg=0,"NO",('Activity data'!BG10*EF!$H23)*kgtoGg)</f>
        <v>1.0247426179310546</v>
      </c>
      <c r="AO1398" s="27">
        <f>IF(('Activity data'!BH10*EF!$H23)*kgtoGg=0,"NO",('Activity data'!BH10*EF!$H23)*kgtoGg)</f>
        <v>1.0618627248743953</v>
      </c>
      <c r="AP1398" s="27">
        <f>IF(('Activity data'!BI10*EF!$H23)*kgtoGg=0,"NO",('Activity data'!BI10*EF!$H23)*kgtoGg)</f>
        <v>1.1003072822876137</v>
      </c>
      <c r="AQ1398" s="27">
        <f>IF(('Activity data'!BJ10*EF!$H23)*kgtoGg=0,"NO",('Activity data'!BJ10*EF!$H23)*kgtoGg)</f>
        <v>1.1402662949310922</v>
      </c>
      <c r="AR1398" s="27">
        <f>IF(('Activity data'!BK10*EF!$H23)*kgtoGg=0,"NO",('Activity data'!BK10*EF!$H23)*kgtoGg)</f>
        <v>1.1820890816624481</v>
      </c>
      <c r="AS1398" s="27">
        <f>IF(('Activity data'!BL10*EF!$H23)*kgtoGg=0,"NO",('Activity data'!BL10*EF!$H23)*kgtoGg)</f>
        <v>1.227473088259222</v>
      </c>
      <c r="AT1398" s="27">
        <f>IF(('Activity data'!BM10*EF!$H23)*kgtoGg=0,"NO",('Activity data'!BM10*EF!$H23)*kgtoGg)</f>
        <v>1.2572872308521712</v>
      </c>
      <c r="AU1398" s="27">
        <f>IF(('Activity data'!BN10*EF!$H23)*kgtoGg=0,"NO",('Activity data'!BN10*EF!$H23)*kgtoGg)</f>
        <v>1.2849429781065684</v>
      </c>
      <c r="AV1398" s="27">
        <f>IF(('Activity data'!BO10*EF!$H23)*kgtoGg=0,"NO",('Activity data'!BO10*EF!$H23)*kgtoGg)</f>
        <v>1.3132790899327131</v>
      </c>
      <c r="AW1398" s="27">
        <f>IF(('Activity data'!BP10*EF!$H23)*kgtoGg=0,"NO",('Activity data'!BP10*EF!$H23)*kgtoGg)</f>
        <v>1.3412662093625678</v>
      </c>
    </row>
    <row r="1399" spans="1:49" x14ac:dyDescent="0.25">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3.6054675351507595E-2</v>
      </c>
      <c r="L1399" s="27">
        <f>IF(('Activity data'!AE11*EF!$H24)*kgtoGg=0,"NO",('Activity data'!AE11*EF!$H24)*kgtoGg)</f>
        <v>3.6074169999743479E-2</v>
      </c>
      <c r="M1399" s="27">
        <f>IF(('Activity data'!AF11*EF!$H24)*kgtoGg=0,"NO",('Activity data'!AF11*EF!$H24)*kgtoGg)</f>
        <v>3.6120780972302445E-2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3.6751154638581106E-2</v>
      </c>
      <c r="T1399" s="27">
        <f>IF(('Activity data'!AM11*EF!$H24)*kgtoGg=0,"NO",('Activity data'!AM11*EF!$H24)*kgtoGg)</f>
        <v>3.6909235932424442E-2</v>
      </c>
      <c r="U1399" s="27">
        <f>IF(('Activity data'!AN11*EF!$H24)*kgtoGg=0,"NO",('Activity data'!AN11*EF!$H24)*kgtoGg)</f>
        <v>3.7084186269351616E-2</v>
      </c>
      <c r="V1399" s="27">
        <f>IF(('Activity data'!AO11*EF!$H24)*kgtoGg=0,"NO",('Activity data'!AO11*EF!$H24)*kgtoGg)</f>
        <v>3.726775711914778E-2</v>
      </c>
      <c r="W1399" s="27">
        <f>IF(('Activity data'!AP11*EF!$H24)*kgtoGg=0,"NO",('Activity data'!AP11*EF!$H24)*kgtoGg)</f>
        <v>3.7461695979343519E-2</v>
      </c>
      <c r="X1399" s="27">
        <f>IF(('Activity data'!AQ11*EF!$H24)*kgtoGg=0,"NO",('Activity data'!AQ11*EF!$H24)*kgtoGg)</f>
        <v>3.7664783446724685E-2</v>
      </c>
      <c r="Y1399" s="27">
        <f>IF(('Activity data'!AR11*EF!$H24)*kgtoGg=0,"NO",('Activity data'!AR11*EF!$H24)*kgtoGg)</f>
        <v>3.7852928074182404E-2</v>
      </c>
      <c r="Z1399" s="27">
        <f>IF(('Activity data'!AS11*EF!$H24)*kgtoGg=0,"NO",('Activity data'!AS11*EF!$H24)*kgtoGg)</f>
        <v>3.8025991070978385E-2</v>
      </c>
      <c r="AA1399" s="27">
        <f>IF(('Activity data'!AT11*EF!$H24)*kgtoGg=0,"NO",('Activity data'!AT11*EF!$H24)*kgtoGg)</f>
        <v>3.81832239336857E-2</v>
      </c>
      <c r="AB1399" s="27">
        <f>IF(('Activity data'!AU11*EF!$H24)*kgtoGg=0,"NO",('Activity data'!AU11*EF!$H24)*kgtoGg)</f>
        <v>3.8325556977573269E-2</v>
      </c>
      <c r="AC1399" s="27">
        <f>IF(('Activity data'!AV11*EF!$H24)*kgtoGg=0,"NO",('Activity data'!AV11*EF!$H24)*kgtoGg)</f>
        <v>3.8449400246997931E-2</v>
      </c>
      <c r="AD1399" s="27">
        <f>IF(('Activity data'!AW11*EF!$H24)*kgtoGg=0,"NO",('Activity data'!AW11*EF!$H24)*kgtoGg)</f>
        <v>3.8571855504582621E-2</v>
      </c>
      <c r="AE1399" s="27">
        <f>IF(('Activity data'!AX11*EF!$H24)*kgtoGg=0,"NO",('Activity data'!AX11*EF!$H24)*kgtoGg)</f>
        <v>3.8691558974017194E-2</v>
      </c>
      <c r="AF1399" s="27">
        <f>IF(('Activity data'!AY11*EF!$H24)*kgtoGg=0,"NO",('Activity data'!AY11*EF!$H24)*kgtoGg)</f>
        <v>3.8809335639941746E-2</v>
      </c>
      <c r="AG1399" s="27">
        <f>IF(('Activity data'!AZ11*EF!$H24)*kgtoGg=0,"NO",('Activity data'!AZ11*EF!$H24)*kgtoGg)</f>
        <v>3.8924115954931997E-2</v>
      </c>
      <c r="AH1399" s="27">
        <f>IF(('Activity data'!BA11*EF!$H24)*kgtoGg=0,"NO",('Activity data'!BA11*EF!$H24)*kgtoGg)</f>
        <v>3.9032602427769104E-2</v>
      </c>
      <c r="AI1399" s="27">
        <f>IF(('Activity data'!BB11*EF!$H24)*kgtoGg=0,"NO",('Activity data'!BB11*EF!$H24)*kgtoGg)</f>
        <v>3.9138630144907594E-2</v>
      </c>
      <c r="AJ1399" s="27">
        <f>IF(('Activity data'!BC11*EF!$H24)*kgtoGg=0,"NO",('Activity data'!BC11*EF!$H24)*kgtoGg)</f>
        <v>3.9242752220327207E-2</v>
      </c>
      <c r="AK1399" s="27">
        <f>IF(('Activity data'!BD11*EF!$H24)*kgtoGg=0,"NO",('Activity data'!BD11*EF!$H24)*kgtoGg)</f>
        <v>3.9343863754185138E-2</v>
      </c>
      <c r="AL1399" s="27">
        <f>IF(('Activity data'!BE11*EF!$H24)*kgtoGg=0,"NO",('Activity data'!BE11*EF!$H24)*kgtoGg)</f>
        <v>3.9442674491991257E-2</v>
      </c>
      <c r="AM1399" s="27">
        <f>IF(('Activity data'!BF11*EF!$H24)*kgtoGg=0,"NO",('Activity data'!BF11*EF!$H24)*kgtoGg)</f>
        <v>3.9537813409778681E-2</v>
      </c>
      <c r="AN1399" s="27">
        <f>IF(('Activity data'!BG11*EF!$H24)*kgtoGg=0,"NO",('Activity data'!BG11*EF!$H24)*kgtoGg)</f>
        <v>3.9631312379066676E-2</v>
      </c>
      <c r="AO1399" s="27">
        <f>IF(('Activity data'!BH11*EF!$H24)*kgtoGg=0,"NO",('Activity data'!BH11*EF!$H24)*kgtoGg)</f>
        <v>3.9721667650057024E-2</v>
      </c>
      <c r="AP1399" s="27">
        <f>IF(('Activity data'!BI11*EF!$H24)*kgtoGg=0,"NO",('Activity data'!BI11*EF!$H24)*kgtoGg)</f>
        <v>3.9808869014434055E-2</v>
      </c>
      <c r="AQ1399" s="27">
        <f>IF(('Activity data'!BJ11*EF!$H24)*kgtoGg=0,"NO",('Activity data'!BJ11*EF!$H24)*kgtoGg)</f>
        <v>3.9892798393079396E-2</v>
      </c>
      <c r="AR1399" s="27">
        <f>IF(('Activity data'!BK11*EF!$H24)*kgtoGg=0,"NO",('Activity data'!BK11*EF!$H24)*kgtoGg)</f>
        <v>3.9973396904445131E-2</v>
      </c>
      <c r="AS1399" s="27">
        <f>IF(('Activity data'!BL11*EF!$H24)*kgtoGg=0,"NO",('Activity data'!BL11*EF!$H24)*kgtoGg)</f>
        <v>4.0051635158618648E-2</v>
      </c>
      <c r="AT1399" s="27">
        <f>IF(('Activity data'!BM11*EF!$H24)*kgtoGg=0,"NO",('Activity data'!BM11*EF!$H24)*kgtoGg)</f>
        <v>4.0121088893444797E-2</v>
      </c>
      <c r="AU1399" s="27">
        <f>IF(('Activity data'!BN11*EF!$H24)*kgtoGg=0,"NO",('Activity data'!BN11*EF!$H24)*kgtoGg)</f>
        <v>4.0186083709368305E-2</v>
      </c>
      <c r="AV1399" s="27">
        <f>IF(('Activity data'!BO11*EF!$H24)*kgtoGg=0,"NO",('Activity data'!BO11*EF!$H24)*kgtoGg)</f>
        <v>4.0247418508533056E-2</v>
      </c>
      <c r="AW1399" s="27">
        <f>IF(('Activity data'!BP11*EF!$H24)*kgtoGg=0,"NO",('Activity data'!BP11*EF!$H24)*kgtoGg)</f>
        <v>4.03046335855562E-2</v>
      </c>
    </row>
    <row r="1400" spans="1:49" x14ac:dyDescent="0.25">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4.1176157807460223E-3</v>
      </c>
      <c r="L1400" s="27">
        <f>IF(('Activity data'!AE12*EF!$H25)*kgtoGg=0,"NO",('Activity data'!AE12*EF!$H25)*kgtoGg)</f>
        <v>4.1198421624963379E-3</v>
      </c>
      <c r="M1400" s="27">
        <f>IF(('Activity data'!AF12*EF!$H25)*kgtoGg=0,"NO",('Activity data'!AF12*EF!$H25)*kgtoGg)</f>
        <v>4.1251653577350578E-3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4.1971570351175365E-3</v>
      </c>
      <c r="T1400" s="27">
        <f>IF(('Activity data'!AM12*EF!$H25)*kgtoGg=0,"NO",('Activity data'!AM12*EF!$H25)*kgtoGg)</f>
        <v>4.2152106723732903E-3</v>
      </c>
      <c r="U1400" s="27">
        <f>IF(('Activity data'!AN12*EF!$H25)*kgtoGg=0,"NO",('Activity data'!AN12*EF!$H25)*kgtoGg)</f>
        <v>4.2351908347559759E-3</v>
      </c>
      <c r="V1400" s="27">
        <f>IF(('Activity data'!AO12*EF!$H25)*kgtoGg=0,"NO",('Activity data'!AO12*EF!$H25)*kgtoGg)</f>
        <v>4.256155500798213E-3</v>
      </c>
      <c r="W1400" s="27">
        <f>IF(('Activity data'!AP12*EF!$H25)*kgtoGg=0,"NO",('Activity data'!AP12*EF!$H25)*kgtoGg)</f>
        <v>4.2783042430474903E-3</v>
      </c>
      <c r="X1400" s="27">
        <f>IF(('Activity data'!AQ12*EF!$H25)*kgtoGg=0,"NO",('Activity data'!AQ12*EF!$H25)*kgtoGg)</f>
        <v>4.3014977998444299E-3</v>
      </c>
      <c r="Y1400" s="27">
        <f>IF(('Activity data'!AR12*EF!$H25)*kgtoGg=0,"NO",('Activity data'!AR12*EF!$H25)*kgtoGg)</f>
        <v>4.3229848130966536E-3</v>
      </c>
      <c r="Z1400" s="27">
        <f>IF(('Activity data'!AS12*EF!$H25)*kgtoGg=0,"NO",('Activity data'!AS12*EF!$H25)*kgtoGg)</f>
        <v>4.342749432240299E-3</v>
      </c>
      <c r="AA1400" s="27">
        <f>IF(('Activity data'!AT12*EF!$H25)*kgtoGg=0,"NO",('Activity data'!AT12*EF!$H25)*kgtoGg)</f>
        <v>4.3607061746162501E-3</v>
      </c>
      <c r="AB1400" s="27">
        <f>IF(('Activity data'!AU12*EF!$H25)*kgtoGg=0,"NO",('Activity data'!AU12*EF!$H25)*kgtoGg)</f>
        <v>4.3769612866625873E-3</v>
      </c>
      <c r="AC1400" s="27">
        <f>IF(('Activity data'!AV12*EF!$H25)*kgtoGg=0,"NO",('Activity data'!AV12*EF!$H25)*kgtoGg)</f>
        <v>4.3911047783332397E-3</v>
      </c>
      <c r="AD1400" s="27">
        <f>IF(('Activity data'!AW12*EF!$H25)*kgtoGg=0,"NO",('Activity data'!AW12*EF!$H25)*kgtoGg)</f>
        <v>4.4050897524357726E-3</v>
      </c>
      <c r="AE1400" s="27">
        <f>IF(('Activity data'!AX12*EF!$H25)*kgtoGg=0,"NO",('Activity data'!AX12*EF!$H25)*kgtoGg)</f>
        <v>4.4187604592150868E-3</v>
      </c>
      <c r="AF1400" s="27">
        <f>IF(('Activity data'!AY12*EF!$H25)*kgtoGg=0,"NO",('Activity data'!AY12*EF!$H25)*kgtoGg)</f>
        <v>4.4322111158493953E-3</v>
      </c>
      <c r="AG1400" s="27">
        <f>IF(('Activity data'!AZ12*EF!$H25)*kgtoGg=0,"NO",('Activity data'!AZ12*EF!$H25)*kgtoGg)</f>
        <v>4.4453195749248166E-3</v>
      </c>
      <c r="AH1400" s="27">
        <f>IF(('Activity data'!BA12*EF!$H25)*kgtoGg=0,"NO",('Activity data'!BA12*EF!$H25)*kgtoGg)</f>
        <v>4.4577092472265776E-3</v>
      </c>
      <c r="AI1400" s="27">
        <f>IF(('Activity data'!BB12*EF!$H25)*kgtoGg=0,"NO",('Activity data'!BB12*EF!$H25)*kgtoGg)</f>
        <v>4.4698181179078297E-3</v>
      </c>
      <c r="AJ1400" s="27">
        <f>IF(('Activity data'!BC12*EF!$H25)*kgtoGg=0,"NO",('Activity data'!BC12*EF!$H25)*kgtoGg)</f>
        <v>4.4817093552214915E-3</v>
      </c>
      <c r="AK1400" s="27">
        <f>IF(('Activity data'!BD12*EF!$H25)*kgtoGg=0,"NO",('Activity data'!BD12*EF!$H25)*kgtoGg)</f>
        <v>4.493256774338982E-3</v>
      </c>
      <c r="AL1400" s="27">
        <f>IF(('Activity data'!BE12*EF!$H25)*kgtoGg=0,"NO",('Activity data'!BE12*EF!$H25)*kgtoGg)</f>
        <v>4.5045414315805447E-3</v>
      </c>
      <c r="AM1400" s="27">
        <f>IF(('Activity data'!BF12*EF!$H25)*kgtoGg=0,"NO",('Activity data'!BF12*EF!$H25)*kgtoGg)</f>
        <v>4.5154067494741429E-3</v>
      </c>
      <c r="AN1400" s="27">
        <f>IF(('Activity data'!BG12*EF!$H25)*kgtoGg=0,"NO",('Activity data'!BG12*EF!$H25)*kgtoGg)</f>
        <v>4.5260847774322458E-3</v>
      </c>
      <c r="AO1400" s="27">
        <f>IF(('Activity data'!BH12*EF!$H25)*kgtoGg=0,"NO",('Activity data'!BH12*EF!$H25)*kgtoGg)</f>
        <v>4.5364037800602322E-3</v>
      </c>
      <c r="AP1400" s="27">
        <f>IF(('Activity data'!BI12*EF!$H25)*kgtoGg=0,"NO",('Activity data'!BI12*EF!$H25)*kgtoGg)</f>
        <v>4.5463625915197967E-3</v>
      </c>
      <c r="AQ1400" s="27">
        <f>IF(('Activity data'!BJ12*EF!$H25)*kgtoGg=0,"NO",('Activity data'!BJ12*EF!$H25)*kgtoGg)</f>
        <v>4.5559477266127911E-3</v>
      </c>
      <c r="AR1400" s="27">
        <f>IF(('Activity data'!BK12*EF!$H25)*kgtoGg=0,"NO",('Activity data'!BK12*EF!$H25)*kgtoGg)</f>
        <v>4.5651524607857839E-3</v>
      </c>
      <c r="AS1400" s="27">
        <f>IF(('Activity data'!BL12*EF!$H25)*kgtoGg=0,"NO",('Activity data'!BL12*EF!$H25)*kgtoGg)</f>
        <v>4.5740876423371957E-3</v>
      </c>
      <c r="AT1400" s="27">
        <f>IF(('Activity data'!BM12*EF!$H25)*kgtoGg=0,"NO",('Activity data'!BM12*EF!$H25)*kgtoGg)</f>
        <v>4.5820195899074828E-3</v>
      </c>
      <c r="AU1400" s="27">
        <f>IF(('Activity data'!BN12*EF!$H25)*kgtoGg=0,"NO",('Activity data'!BN12*EF!$H25)*kgtoGg)</f>
        <v>4.5894423076855298E-3</v>
      </c>
      <c r="AV1400" s="27">
        <f>IF(('Activity data'!BO12*EF!$H25)*kgtoGg=0,"NO",('Activity data'!BO12*EF!$H25)*kgtoGg)</f>
        <v>4.5964470341041553E-3</v>
      </c>
      <c r="AW1400" s="27">
        <f>IF(('Activity data'!BP12*EF!$H25)*kgtoGg=0,"NO",('Activity data'!BP12*EF!$H25)*kgtoGg)</f>
        <v>4.602981268617439E-3</v>
      </c>
    </row>
    <row r="1401" spans="1:49" x14ac:dyDescent="0.25">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1.6415023507755741E-2</v>
      </c>
      <c r="T1401" s="27">
        <f>IF(('Activity data'!AM13*EF!$H26)*kgtoGg=0,"NO",('Activity data'!AM13*EF!$H26)*kgtoGg)</f>
        <v>1.6531947087427196E-2</v>
      </c>
      <c r="U1401" s="27">
        <f>IF(('Activity data'!AN13*EF!$H26)*kgtoGg=0,"NO",('Activity data'!AN13*EF!$H26)*kgtoGg)</f>
        <v>1.6658559830420732E-2</v>
      </c>
      <c r="V1401" s="27">
        <f>IF(('Activity data'!AO13*EF!$H26)*kgtoGg=0,"NO",('Activity data'!AO13*EF!$H26)*kgtoGg)</f>
        <v>1.6789350538543545E-2</v>
      </c>
      <c r="W1401" s="27">
        <f>IF(('Activity data'!AP13*EF!$H26)*kgtoGg=0,"NO",('Activity data'!AP13*EF!$H26)*kgtoGg)</f>
        <v>1.6925569337177933E-2</v>
      </c>
      <c r="X1401" s="27">
        <f>IF(('Activity data'!AQ13*EF!$H26)*kgtoGg=0,"NO",('Activity data'!AQ13*EF!$H26)*kgtoGg)</f>
        <v>1.7066454826982911E-2</v>
      </c>
      <c r="Y1401" s="27">
        <f>IF(('Activity data'!AR13*EF!$H26)*kgtoGg=0,"NO",('Activity data'!AR13*EF!$H26)*kgtoGg)</f>
        <v>1.7195942368795552E-2</v>
      </c>
      <c r="Z1401" s="27">
        <f>IF(('Activity data'!AS13*EF!$H26)*kgtoGg=0,"NO",('Activity data'!AS13*EF!$H26)*kgtoGg)</f>
        <v>1.7314092946492447E-2</v>
      </c>
      <c r="AA1401" s="27">
        <f>IF(('Activity data'!AT13*EF!$H26)*kgtoGg=0,"NO",('Activity data'!AT13*EF!$H26)*kgtoGg)</f>
        <v>1.7420550522096612E-2</v>
      </c>
      <c r="AB1401" s="27">
        <f>IF(('Activity data'!AU13*EF!$H26)*kgtoGg=0,"NO",('Activity data'!AU13*EF!$H26)*kgtoGg)</f>
        <v>1.7516068765617489E-2</v>
      </c>
      <c r="AC1401" s="27">
        <f>IF(('Activity data'!AV13*EF!$H26)*kgtoGg=0,"NO",('Activity data'!AV13*EF!$H26)*kgtoGg)</f>
        <v>1.7598388939306021E-2</v>
      </c>
      <c r="AD1401" s="27">
        <f>IF(('Activity data'!AW13*EF!$H26)*kgtoGg=0,"NO",('Activity data'!AW13*EF!$H26)*kgtoGg)</f>
        <v>1.7678958481193875E-2</v>
      </c>
      <c r="AE1401" s="27">
        <f>IF(('Activity data'!AX13*EF!$H26)*kgtoGg=0,"NO",('Activity data'!AX13*EF!$H26)*kgtoGg)</f>
        <v>1.7756928596345364E-2</v>
      </c>
      <c r="AF1401" s="27">
        <f>IF(('Activity data'!AY13*EF!$H26)*kgtoGg=0,"NO",('Activity data'!AY13*EF!$H26)*kgtoGg)</f>
        <v>1.7832896153377541E-2</v>
      </c>
      <c r="AG1401" s="27">
        <f>IF(('Activity data'!AZ13*EF!$H26)*kgtoGg=0,"NO",('Activity data'!AZ13*EF!$H26)*kgtoGg)</f>
        <v>1.7906203356061575E-2</v>
      </c>
      <c r="AH1401" s="27">
        <f>IF(('Activity data'!BA13*EF!$H26)*kgtoGg=0,"NO",('Activity data'!BA13*EF!$H26)*kgtoGg)</f>
        <v>1.7974731496541281E-2</v>
      </c>
      <c r="AI1401" s="27">
        <f>IF(('Activity data'!BB13*EF!$H26)*kgtoGg=0,"NO",('Activity data'!BB13*EF!$H26)*kgtoGg)</f>
        <v>1.8041049442027446E-2</v>
      </c>
      <c r="AJ1401" s="27">
        <f>IF(('Activity data'!BC13*EF!$H26)*kgtoGg=0,"NO",('Activity data'!BC13*EF!$H26)*kgtoGg)</f>
        <v>1.8105557053740378E-2</v>
      </c>
      <c r="AK1401" s="27">
        <f>IF(('Activity data'!BD13*EF!$H26)*kgtoGg=0,"NO",('Activity data'!BD13*EF!$H26)*kgtoGg)</f>
        <v>1.8167566412576632E-2</v>
      </c>
      <c r="AL1401" s="27">
        <f>IF(('Activity data'!BE13*EF!$H26)*kgtoGg=0,"NO",('Activity data'!BE13*EF!$H26)*kgtoGg)</f>
        <v>1.8227575263637996E-2</v>
      </c>
      <c r="AM1401" s="27">
        <f>IF(('Activity data'!BF13*EF!$H26)*kgtoGg=0,"NO",('Activity data'!BF13*EF!$H26)*kgtoGg)</f>
        <v>1.828472219722688E-2</v>
      </c>
      <c r="AN1401" s="27">
        <f>IF(('Activity data'!BG13*EF!$H26)*kgtoGg=0,"NO",('Activity data'!BG13*EF!$H26)*kgtoGg)</f>
        <v>1.8340360126050639E-2</v>
      </c>
      <c r="AO1401" s="27">
        <f>IF(('Activity data'!BH13*EF!$H26)*kgtoGg=0,"NO",('Activity data'!BH13*EF!$H26)*kgtoGg)</f>
        <v>1.8393538807818521E-2</v>
      </c>
      <c r="AP1401" s="27">
        <f>IF(('Activity data'!BI13*EF!$H26)*kgtoGg=0,"NO",('Activity data'!BI13*EF!$H26)*kgtoGg)</f>
        <v>1.8444279790496197E-2</v>
      </c>
      <c r="AQ1401" s="27">
        <f>IF(('Activity data'!BJ13*EF!$H26)*kgtoGg=0,"NO",('Activity data'!BJ13*EF!$H26)*kgtoGg)</f>
        <v>1.8492533463776283E-2</v>
      </c>
      <c r="AR1401" s="27">
        <f>IF(('Activity data'!BK13*EF!$H26)*kgtoGg=0,"NO",('Activity data'!BK13*EF!$H26)*kgtoGg)</f>
        <v>1.8538287524254488E-2</v>
      </c>
      <c r="AS1401" s="27">
        <f>IF(('Activity data'!BL13*EF!$H26)*kgtoGg=0,"NO",('Activity data'!BL13*EF!$H26)*kgtoGg)</f>
        <v>1.8582191553519929E-2</v>
      </c>
      <c r="AT1401" s="27">
        <f>IF(('Activity data'!BM13*EF!$H26)*kgtoGg=0,"NO",('Activity data'!BM13*EF!$H26)*kgtoGg)</f>
        <v>1.8620135873737433E-2</v>
      </c>
      <c r="AU1401" s="27">
        <f>IF(('Activity data'!BN13*EF!$H26)*kgtoGg=0,"NO",('Activity data'!BN13*EF!$H26)*kgtoGg)</f>
        <v>1.8654936137861958E-2</v>
      </c>
      <c r="AV1401" s="27">
        <f>IF(('Activity data'!BO13*EF!$H26)*kgtoGg=0,"NO",('Activity data'!BO13*EF!$H26)*kgtoGg)</f>
        <v>1.8687128854614234E-2</v>
      </c>
      <c r="AW1401" s="27">
        <f>IF(('Activity data'!BP13*EF!$H26)*kgtoGg=0,"NO",('Activity data'!BP13*EF!$H26)*kgtoGg)</f>
        <v>1.871644102077015E-2</v>
      </c>
    </row>
    <row r="1402" spans="1:49" x14ac:dyDescent="0.25">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2.7166328132291771E-2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2.7645404897475918E-2</v>
      </c>
      <c r="T1402" s="27">
        <f>IF(('Activity data'!AM14*EF!$H27)*kgtoGg=0,"NO",('Activity data'!AM14*EF!$H27)*kgtoGg)</f>
        <v>2.7842322050872156E-2</v>
      </c>
      <c r="U1402" s="27">
        <f>IF(('Activity data'!AN14*EF!$H27)*kgtoGg=0,"NO",('Activity data'!AN14*EF!$H27)*kgtoGg)</f>
        <v>2.8055557234092133E-2</v>
      </c>
      <c r="V1402" s="27">
        <f>IF(('Activity data'!AO14*EF!$H27)*kgtoGg=0,"NO",('Activity data'!AO14*EF!$H27)*kgtoGg)</f>
        <v>2.8275828748243439E-2</v>
      </c>
      <c r="W1402" s="27">
        <f>IF(('Activity data'!AP14*EF!$H27)*kgtoGg=0,"NO",('Activity data'!AP14*EF!$H27)*kgtoGg)</f>
        <v>2.8505241995267803E-2</v>
      </c>
      <c r="X1402" s="27">
        <f>IF(('Activity data'!AQ14*EF!$H27)*kgtoGg=0,"NO",('Activity data'!AQ14*EF!$H27)*kgtoGg)</f>
        <v>2.8742514662467918E-2</v>
      </c>
      <c r="Y1402" s="27">
        <f>IF(('Activity data'!AR14*EF!$H27)*kgtoGg=0,"NO",('Activity data'!AR14*EF!$H27)*kgtoGg)</f>
        <v>2.8960591445659732E-2</v>
      </c>
      <c r="Z1402" s="27">
        <f>IF(('Activity data'!AS14*EF!$H27)*kgtoGg=0,"NO",('Activity data'!AS14*EF!$H27)*kgtoGg)</f>
        <v>2.9159575050998952E-2</v>
      </c>
      <c r="AA1402" s="27">
        <f>IF(('Activity data'!AT14*EF!$H27)*kgtoGg=0,"NO",('Activity data'!AT14*EF!$H27)*kgtoGg)</f>
        <v>2.9338865856192754E-2</v>
      </c>
      <c r="AB1402" s="27">
        <f>IF(('Activity data'!AU14*EF!$H27)*kgtoGg=0,"NO",('Activity data'!AU14*EF!$H27)*kgtoGg)</f>
        <v>2.9499733156564435E-2</v>
      </c>
      <c r="AC1402" s="27">
        <f>IF(('Activity data'!AV14*EF!$H27)*kgtoGg=0,"NO",('Activity data'!AV14*EF!$H27)*kgtoGg)</f>
        <v>2.9638372893009211E-2</v>
      </c>
      <c r="AD1402" s="27">
        <f>IF(('Activity data'!AW14*EF!$H27)*kgtoGg=0,"NO",('Activity data'!AW14*EF!$H27)*kgtoGg)</f>
        <v>2.9774064298314931E-2</v>
      </c>
      <c r="AE1402" s="27">
        <f>IF(('Activity data'!AX14*EF!$H27)*kgtoGg=0,"NO",('Activity data'!AX14*EF!$H27)*kgtoGg)</f>
        <v>2.9905377872264268E-2</v>
      </c>
      <c r="AF1402" s="27">
        <f>IF(('Activity data'!AY14*EF!$H27)*kgtoGg=0,"NO",('Activity data'!AY14*EF!$H27)*kgtoGg)</f>
        <v>3.0033318832704214E-2</v>
      </c>
      <c r="AG1402" s="27">
        <f>IF(('Activity data'!AZ14*EF!$H27)*kgtoGg=0,"NO",('Activity data'!AZ14*EF!$H27)*kgtoGg)</f>
        <v>3.015677935039059E-2</v>
      </c>
      <c r="AH1402" s="27">
        <f>IF(('Activity data'!BA14*EF!$H27)*kgtoGg=0,"NO",('Activity data'!BA14*EF!$H27)*kgtoGg)</f>
        <v>3.0272191197929978E-2</v>
      </c>
      <c r="AI1402" s="27">
        <f>IF(('Activity data'!BB14*EF!$H27)*kgtoGg=0,"NO",('Activity data'!BB14*EF!$H27)*kgtoGg)</f>
        <v>3.0383880739773619E-2</v>
      </c>
      <c r="AJ1402" s="27">
        <f>IF(('Activity data'!BC14*EF!$H27)*kgtoGg=0,"NO",('Activity data'!BC14*EF!$H27)*kgtoGg)</f>
        <v>3.0492521403244526E-2</v>
      </c>
      <c r="AK1402" s="27">
        <f>IF(('Activity data'!BD14*EF!$H27)*kgtoGg=0,"NO",('Activity data'!BD14*EF!$H27)*kgtoGg)</f>
        <v>3.059695462758022E-2</v>
      </c>
      <c r="AL1402" s="27">
        <f>IF(('Activity data'!BE14*EF!$H27)*kgtoGg=0,"NO",('Activity data'!BE14*EF!$H27)*kgtoGg)</f>
        <v>3.0698018691499469E-2</v>
      </c>
      <c r="AM1402" s="27">
        <f>IF(('Activity data'!BF14*EF!$H27)*kgtoGg=0,"NO",('Activity data'!BF14*EF!$H27)*kgtoGg)</f>
        <v>3.0794262849600573E-2</v>
      </c>
      <c r="AN1402" s="27">
        <f>IF(('Activity data'!BG14*EF!$H27)*kgtoGg=0,"NO",('Activity data'!BG14*EF!$H27)*kgtoGg)</f>
        <v>3.0887965613368346E-2</v>
      </c>
      <c r="AO1402" s="27">
        <f>IF(('Activity data'!BH14*EF!$H27)*kgtoGg=0,"NO",('Activity data'!BH14*EF!$H27)*kgtoGg)</f>
        <v>3.0977526629756322E-2</v>
      </c>
      <c r="AP1402" s="27">
        <f>IF(('Activity data'!BI14*EF!$H27)*kgtoGg=0,"NO",('Activity data'!BI14*EF!$H27)*kgtoGg)</f>
        <v>3.1062982188827408E-2</v>
      </c>
      <c r="AQ1402" s="27">
        <f>IF(('Activity data'!BJ14*EF!$H27)*kgtoGg=0,"NO",('Activity data'!BJ14*EF!$H27)*kgtoGg)</f>
        <v>3.1144248739252273E-2</v>
      </c>
      <c r="AR1402" s="27">
        <f>IF(('Activity data'!BK14*EF!$H27)*kgtoGg=0,"NO",('Activity data'!BK14*EF!$H27)*kgtoGg)</f>
        <v>3.1221305560220326E-2</v>
      </c>
      <c r="AS1402" s="27">
        <f>IF(('Activity data'!BL14*EF!$H27)*kgtoGg=0,"NO",('Activity data'!BL14*EF!$H27)*kgtoGg)</f>
        <v>3.1295246646268753E-2</v>
      </c>
      <c r="AT1402" s="27">
        <f>IF(('Activity data'!BM14*EF!$H27)*kgtoGg=0,"NO",('Activity data'!BM14*EF!$H27)*kgtoGg)</f>
        <v>3.1359150672691655E-2</v>
      </c>
      <c r="AU1402" s="27">
        <f>IF(('Activity data'!BN14*EF!$H27)*kgtoGg=0,"NO",('Activity data'!BN14*EF!$H27)*kgtoGg)</f>
        <v>3.1417759628798669E-2</v>
      </c>
      <c r="AV1402" s="27">
        <f>IF(('Activity data'!BO14*EF!$H27)*kgtoGg=0,"NO",('Activity data'!BO14*EF!$H27)*kgtoGg)</f>
        <v>3.1471977077159069E-2</v>
      </c>
      <c r="AW1402" s="27">
        <f>IF(('Activity data'!BP14*EF!$H27)*kgtoGg=0,"NO",('Activity data'!BP14*EF!$H27)*kgtoGg)</f>
        <v>3.152134323867687E-2</v>
      </c>
    </row>
    <row r="1403" spans="1:49" x14ac:dyDescent="0.25">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3.9153871501852065E-3</v>
      </c>
      <c r="T1403" s="27">
        <f>IF(('Activity data'!AM15*EF!$H28)*kgtoGg=0,"NO",('Activity data'!AM15*EF!$H28)*kgtoGg)</f>
        <v>3.9605020635115288E-3</v>
      </c>
      <c r="U1403" s="27">
        <f>IF(('Activity data'!AN15*EF!$H28)*kgtoGg=0,"NO",('Activity data'!AN15*EF!$H28)*kgtoGg)</f>
        <v>3.9861399680085124E-3</v>
      </c>
      <c r="V1403" s="27">
        <f>IF(('Activity data'!AO15*EF!$H28)*kgtoGg=0,"NO",('Activity data'!AO15*EF!$H28)*kgtoGg)</f>
        <v>4.0052402052181664E-3</v>
      </c>
      <c r="W1403" s="27">
        <f>IF(('Activity data'!AP15*EF!$H28)*kgtoGg=0,"NO",('Activity data'!AP15*EF!$H28)*kgtoGg)</f>
        <v>4.0274760092747297E-3</v>
      </c>
      <c r="X1403" s="27">
        <f>IF(('Activity data'!AQ15*EF!$H28)*kgtoGg=0,"NO",('Activity data'!AQ15*EF!$H28)*kgtoGg)</f>
        <v>4.0449278016939415E-3</v>
      </c>
      <c r="Y1403" s="27">
        <f>IF(('Activity data'!AR15*EF!$H28)*kgtoGg=0,"NO",('Activity data'!AR15*EF!$H28)*kgtoGg)</f>
        <v>4.0558958163507746E-3</v>
      </c>
      <c r="Z1403" s="27">
        <f>IF(('Activity data'!AS15*EF!$H28)*kgtoGg=0,"NO",('Activity data'!AS15*EF!$H28)*kgtoGg)</f>
        <v>4.0680748429702722E-3</v>
      </c>
      <c r="AA1403" s="27">
        <f>IF(('Activity data'!AT15*EF!$H28)*kgtoGg=0,"NO",('Activity data'!AT15*EF!$H28)*kgtoGg)</f>
        <v>4.0830042347032814E-3</v>
      </c>
      <c r="AB1403" s="27">
        <f>IF(('Activity data'!AU15*EF!$H28)*kgtoGg=0,"NO",('Activity data'!AU15*EF!$H28)*kgtoGg)</f>
        <v>4.1161320023193042E-3</v>
      </c>
      <c r="AC1403" s="27">
        <f>IF(('Activity data'!AV15*EF!$H28)*kgtoGg=0,"NO",('Activity data'!AV15*EF!$H28)*kgtoGg)</f>
        <v>4.1431422264835115E-3</v>
      </c>
      <c r="AD1403" s="27">
        <f>IF(('Activity data'!AW15*EF!$H28)*kgtoGg=0,"NO",('Activity data'!AW15*EF!$H28)*kgtoGg)</f>
        <v>4.1816006262205717E-3</v>
      </c>
      <c r="AE1403" s="27">
        <f>IF(('Activity data'!AX15*EF!$H28)*kgtoGg=0,"NO",('Activity data'!AX15*EF!$H28)*kgtoGg)</f>
        <v>4.2229326692553469E-3</v>
      </c>
      <c r="AF1403" s="27">
        <f>IF(('Activity data'!AY15*EF!$H28)*kgtoGg=0,"NO",('Activity data'!AY15*EF!$H28)*kgtoGg)</f>
        <v>4.2770535594382183E-3</v>
      </c>
      <c r="AG1403" s="27">
        <f>IF(('Activity data'!AZ15*EF!$H28)*kgtoGg=0,"NO",('Activity data'!AZ15*EF!$H28)*kgtoGg)</f>
        <v>4.3376261209766417E-3</v>
      </c>
      <c r="AH1403" s="27">
        <f>IF(('Activity data'!BA15*EF!$H28)*kgtoGg=0,"NO",('Activity data'!BA15*EF!$H28)*kgtoGg)</f>
        <v>4.3797659241411619E-3</v>
      </c>
      <c r="AI1403" s="27">
        <f>IF(('Activity data'!BB15*EF!$H28)*kgtoGg=0,"NO",('Activity data'!BB15*EF!$H28)*kgtoGg)</f>
        <v>4.4220262821385685E-3</v>
      </c>
      <c r="AJ1403" s="27">
        <f>IF(('Activity data'!BC15*EF!$H28)*kgtoGg=0,"NO",('Activity data'!BC15*EF!$H28)*kgtoGg)</f>
        <v>4.4710957257023363E-3</v>
      </c>
      <c r="AK1403" s="27">
        <f>IF(('Activity data'!BD15*EF!$H28)*kgtoGg=0,"NO",('Activity data'!BD15*EF!$H28)*kgtoGg)</f>
        <v>4.5198304243208942E-3</v>
      </c>
      <c r="AL1403" s="27">
        <f>IF(('Activity data'!BE15*EF!$H28)*kgtoGg=0,"NO",('Activity data'!BE15*EF!$H28)*kgtoGg)</f>
        <v>4.5759469859987297E-3</v>
      </c>
      <c r="AM1403" s="27">
        <f>IF(('Activity data'!BF15*EF!$H28)*kgtoGg=0,"NO",('Activity data'!BF15*EF!$H28)*kgtoGg)</f>
        <v>4.630028490266478E-3</v>
      </c>
      <c r="AN1403" s="27">
        <f>IF(('Activity data'!BG15*EF!$H28)*kgtoGg=0,"NO",('Activity data'!BG15*EF!$H28)*kgtoGg)</f>
        <v>4.6957815432958801E-3</v>
      </c>
      <c r="AO1403" s="27">
        <f>IF(('Activity data'!BH15*EF!$H28)*kgtoGg=0,"NO",('Activity data'!BH15*EF!$H28)*kgtoGg)</f>
        <v>4.7625340751521698E-3</v>
      </c>
      <c r="AP1403" s="27">
        <f>IF(('Activity data'!BI15*EF!$H28)*kgtoGg=0,"NO",('Activity data'!BI15*EF!$H28)*kgtoGg)</f>
        <v>4.8317076615517086E-3</v>
      </c>
      <c r="AQ1403" s="27">
        <f>IF(('Activity data'!BJ15*EF!$H28)*kgtoGg=0,"NO",('Activity data'!BJ15*EF!$H28)*kgtoGg)</f>
        <v>4.9037751282491786E-3</v>
      </c>
      <c r="AR1403" s="27">
        <f>IF(('Activity data'!BK15*EF!$H28)*kgtoGg=0,"NO",('Activity data'!BK15*EF!$H28)*kgtoGg)</f>
        <v>4.9796128518307045E-3</v>
      </c>
      <c r="AS1403" s="27">
        <f>IF(('Activity data'!BL15*EF!$H28)*kgtoGg=0,"NO",('Activity data'!BL15*EF!$H28)*kgtoGg)</f>
        <v>5.0635139703429444E-3</v>
      </c>
      <c r="AT1403" s="27">
        <f>IF(('Activity data'!BM15*EF!$H28)*kgtoGg=0,"NO",('Activity data'!BM15*EF!$H28)*kgtoGg)</f>
        <v>5.1058512126937244E-3</v>
      </c>
      <c r="AU1403" s="27">
        <f>IF(('Activity data'!BN15*EF!$H28)*kgtoGg=0,"NO",('Activity data'!BN15*EF!$H28)*kgtoGg)</f>
        <v>5.1422384273914767E-3</v>
      </c>
      <c r="AV1403" s="27">
        <f>IF(('Activity data'!BO15*EF!$H28)*kgtoGg=0,"NO",('Activity data'!BO15*EF!$H28)*kgtoGg)</f>
        <v>5.1800768502285816E-3</v>
      </c>
      <c r="AW1403" s="27">
        <f>IF(('Activity data'!BP15*EF!$H28)*kgtoGg=0,"NO",('Activity data'!BP15*EF!$H28)*kgtoGg)</f>
        <v>5.2167784667618566E-3</v>
      </c>
    </row>
    <row r="1404" spans="1:49" x14ac:dyDescent="0.25">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5">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23.152530650802593</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21.465278056857684</v>
      </c>
      <c r="S1405" s="27">
        <f>IF(('Activity data'!AL17*EF!$H30)*kgtoGg=0,"NO",('Activity data'!AL17*EF!$H30)*kgtoGg)</f>
        <v>19.138650535672685</v>
      </c>
      <c r="T1405" s="27">
        <f>IF(('Activity data'!AM17*EF!$H30)*kgtoGg=0,"NO",('Activity data'!AM17*EF!$H30)*kgtoGg)</f>
        <v>19.422556528325604</v>
      </c>
      <c r="U1405" s="27">
        <f>IF(('Activity data'!AN17*EF!$H30)*kgtoGg=0,"NO",('Activity data'!AN17*EF!$H30)*kgtoGg)</f>
        <v>19.526593788460882</v>
      </c>
      <c r="V1405" s="27">
        <f>IF(('Activity data'!AO17*EF!$H30)*kgtoGg=0,"NO",('Activity data'!AO17*EF!$H30)*kgtoGg)</f>
        <v>19.572367159290774</v>
      </c>
      <c r="W1405" s="27">
        <f>IF(('Activity data'!AP17*EF!$H30)*kgtoGg=0,"NO",('Activity data'!AP17*EF!$H30)*kgtoGg)</f>
        <v>19.654350580416263</v>
      </c>
      <c r="X1405" s="27">
        <f>IF(('Activity data'!AQ17*EF!$H30)*kgtoGg=0,"NO",('Activity data'!AQ17*EF!$H30)*kgtoGg)</f>
        <v>19.69578529572718</v>
      </c>
      <c r="Y1405" s="27">
        <f>IF(('Activity data'!AR17*EF!$H30)*kgtoGg=0,"NO",('Activity data'!AR17*EF!$H30)*kgtoGg)</f>
        <v>19.663675184445491</v>
      </c>
      <c r="Z1405" s="27">
        <f>IF(('Activity data'!AS17*EF!$H30)*kgtoGg=0,"NO",('Activity data'!AS17*EF!$H30)*kgtoGg)</f>
        <v>19.631322294515954</v>
      </c>
      <c r="AA1405" s="27">
        <f>IF(('Activity data'!AT17*EF!$H30)*kgtoGg=0,"NO",('Activity data'!AT17*EF!$H30)*kgtoGg)</f>
        <v>19.612477584256517</v>
      </c>
      <c r="AB1405" s="27">
        <f>IF(('Activity data'!AU17*EF!$H30)*kgtoGg=0,"NO",('Activity data'!AU17*EF!$H30)*kgtoGg)</f>
        <v>19.749732429849548</v>
      </c>
      <c r="AC1405" s="27">
        <f>IF(('Activity data'!AV17*EF!$H30)*kgtoGg=0,"NO",('Activity data'!AV17*EF!$H30)*kgtoGg)</f>
        <v>19.814234833727586</v>
      </c>
      <c r="AD1405" s="27">
        <f>IF(('Activity data'!AW17*EF!$H30)*kgtoGg=0,"NO",('Activity data'!AW17*EF!$H30)*kgtoGg)</f>
        <v>19.978554643023834</v>
      </c>
      <c r="AE1405" s="27">
        <f>IF(('Activity data'!AX17*EF!$H30)*kgtoGg=0,"NO",('Activity data'!AX17*EF!$H30)*kgtoGg)</f>
        <v>20.161944788793271</v>
      </c>
      <c r="AF1405" s="27">
        <f>IF(('Activity data'!AY17*EF!$H30)*kgtoGg=0,"NO",('Activity data'!AY17*EF!$H30)*kgtoGg)</f>
        <v>20.452258675108563</v>
      </c>
      <c r="AG1405" s="27">
        <f>IF(('Activity data'!AZ17*EF!$H30)*kgtoGg=0,"NO",('Activity data'!AZ17*EF!$H30)*kgtoGg)</f>
        <v>20.789679778060538</v>
      </c>
      <c r="AH1405" s="27">
        <f>IF(('Activity data'!BA17*EF!$H30)*kgtoGg=0,"NO",('Activity data'!BA17*EF!$H30)*kgtoGg)</f>
        <v>20.953350807497621</v>
      </c>
      <c r="AI1405" s="27">
        <f>IF(('Activity data'!BB17*EF!$H30)*kgtoGg=0,"NO",('Activity data'!BB17*EF!$H30)*kgtoGg)</f>
        <v>21.110720094451256</v>
      </c>
      <c r="AJ1405" s="27">
        <f>IF(('Activity data'!BC17*EF!$H30)*kgtoGg=0,"NO",('Activity data'!BC17*EF!$H30)*kgtoGg)</f>
        <v>21.319215844077476</v>
      </c>
      <c r="AK1405" s="27">
        <f>IF(('Activity data'!BD17*EF!$H30)*kgtoGg=0,"NO",('Activity data'!BD17*EF!$H30)*kgtoGg)</f>
        <v>21.515855545488005</v>
      </c>
      <c r="AL1405" s="27">
        <f>IF(('Activity data'!BE17*EF!$H30)*kgtoGg=0,"NO",('Activity data'!BE17*EF!$H30)*kgtoGg)</f>
        <v>21.765735950398085</v>
      </c>
      <c r="AM1405" s="27">
        <f>IF(('Activity data'!BF17*EF!$H30)*kgtoGg=0,"NO",('Activity data'!BF17*EF!$H30)*kgtoGg)</f>
        <v>21.98793746618896</v>
      </c>
      <c r="AN1405" s="27">
        <f>IF(('Activity data'!BG17*EF!$H30)*kgtoGg=0,"NO",('Activity data'!BG17*EF!$H30)*kgtoGg)</f>
        <v>22.296680094775589</v>
      </c>
      <c r="AO1405" s="27">
        <f>IF(('Activity data'!BH17*EF!$H30)*kgtoGg=0,"NO",('Activity data'!BH17*EF!$H30)*kgtoGg)</f>
        <v>22.601286897800797</v>
      </c>
      <c r="AP1405" s="27">
        <f>IF(('Activity data'!BI17*EF!$H30)*kgtoGg=0,"NO",('Activity data'!BI17*EF!$H30)*kgtoGg)</f>
        <v>22.912817656578977</v>
      </c>
      <c r="AQ1405" s="27">
        <f>IF(('Activity data'!BJ17*EF!$H30)*kgtoGg=0,"NO",('Activity data'!BJ17*EF!$H30)*kgtoGg)</f>
        <v>23.23422849498256</v>
      </c>
      <c r="AR1405" s="27">
        <f>IF(('Activity data'!BK17*EF!$H30)*kgtoGg=0,"NO",('Activity data'!BK17*EF!$H30)*kgtoGg)</f>
        <v>23.571505278686633</v>
      </c>
      <c r="AS1405" s="27">
        <f>IF(('Activity data'!BL17*EF!$H30)*kgtoGg=0,"NO",('Activity data'!BL17*EF!$H30)*kgtoGg)</f>
        <v>23.957565234485394</v>
      </c>
      <c r="AT1405" s="27">
        <f>IF(('Activity data'!BM17*EF!$H30)*kgtoGg=0,"NO",('Activity data'!BM17*EF!$H30)*kgtoGg)</f>
        <v>24.005680938038509</v>
      </c>
      <c r="AU1405" s="27">
        <f>IF(('Activity data'!BN17*EF!$H30)*kgtoGg=0,"NO",('Activity data'!BN17*EF!$H30)*kgtoGg)</f>
        <v>23.999594900712601</v>
      </c>
      <c r="AV1405" s="27">
        <f>IF(('Activity data'!BO17*EF!$H30)*kgtoGg=0,"NO",('Activity data'!BO17*EF!$H30)*kgtoGg)</f>
        <v>23.996813335517075</v>
      </c>
      <c r="AW1405" s="27">
        <f>IF(('Activity data'!BP17*EF!$H30)*kgtoGg=0,"NO",('Activity data'!BP17*EF!$H30)*kgtoGg)</f>
        <v>23.977515577610244</v>
      </c>
    </row>
    <row r="1406" spans="1:49" x14ac:dyDescent="0.25">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7.7508449141861099E-2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7.1859980996426695E-2</v>
      </c>
      <c r="S1406" s="27">
        <f>IF(('Activity data'!AL18*EF!$H31)*kgtoGg=0,"NO",('Activity data'!AL18*EF!$H31)*kgtoGg)</f>
        <v>6.4071057460693442E-2</v>
      </c>
      <c r="T1406" s="27">
        <f>IF(('Activity data'!AM18*EF!$H31)*kgtoGg=0,"NO",('Activity data'!AM18*EF!$H31)*kgtoGg)</f>
        <v>6.5021498409223E-2</v>
      </c>
      <c r="U1406" s="27">
        <f>IF(('Activity data'!AN18*EF!$H31)*kgtoGg=0,"NO",('Activity data'!AN18*EF!$H31)*kgtoGg)</f>
        <v>6.536978719059533E-2</v>
      </c>
      <c r="V1406" s="27">
        <f>IF(('Activity data'!AO18*EF!$H31)*kgtoGg=0,"NO",('Activity data'!AO18*EF!$H31)*kgtoGg)</f>
        <v>6.5523024132099927E-2</v>
      </c>
      <c r="W1406" s="27">
        <f>IF(('Activity data'!AP18*EF!$H31)*kgtoGg=0,"NO",('Activity data'!AP18*EF!$H31)*kgtoGg)</f>
        <v>6.5797482588612552E-2</v>
      </c>
      <c r="X1406" s="27">
        <f>IF(('Activity data'!AQ18*EF!$H31)*kgtoGg=0,"NO",('Activity data'!AQ18*EF!$H31)*kgtoGg)</f>
        <v>6.5936194877684609E-2</v>
      </c>
      <c r="Y1406" s="27">
        <f>IF(('Activity data'!AR18*EF!$H31)*kgtoGg=0,"NO",('Activity data'!AR18*EF!$H31)*kgtoGg)</f>
        <v>6.5828698856417914E-2</v>
      </c>
      <c r="Z1406" s="27">
        <f>IF(('Activity data'!AS18*EF!$H31)*kgtoGg=0,"NO",('Activity data'!AS18*EF!$H31)*kgtoGg)</f>
        <v>6.5720390077497956E-2</v>
      </c>
      <c r="AA1406" s="27">
        <f>IF(('Activity data'!AT18*EF!$H31)*kgtoGg=0,"NO",('Activity data'!AT18*EF!$H31)*kgtoGg)</f>
        <v>6.5657303053069979E-2</v>
      </c>
      <c r="AB1406" s="27">
        <f>IF(('Activity data'!AU18*EF!$H31)*kgtoGg=0,"NO",('Activity data'!AU18*EF!$H31)*kgtoGg)</f>
        <v>6.6116795381557736E-2</v>
      </c>
      <c r="AC1406" s="27">
        <f>IF(('Activity data'!AV18*EF!$H31)*kgtoGg=0,"NO",('Activity data'!AV18*EF!$H31)*kgtoGg)</f>
        <v>6.6332732091281307E-2</v>
      </c>
      <c r="AD1406" s="27">
        <f>IF(('Activity data'!AW18*EF!$H31)*kgtoGg=0,"NO",('Activity data'!AW18*EF!$H31)*kgtoGg)</f>
        <v>6.6882830643095442E-2</v>
      </c>
      <c r="AE1406" s="27">
        <f>IF(('Activity data'!AX18*EF!$H31)*kgtoGg=0,"NO",('Activity data'!AX18*EF!$H31)*kgtoGg)</f>
        <v>6.7496771555252091E-2</v>
      </c>
      <c r="AF1406" s="27">
        <f>IF(('Activity data'!AY18*EF!$H31)*kgtoGg=0,"NO",('Activity data'!AY18*EF!$H31)*kgtoGg)</f>
        <v>6.8468664409300189E-2</v>
      </c>
      <c r="AG1406" s="27">
        <f>IF(('Activity data'!AZ18*EF!$H31)*kgtoGg=0,"NO",('Activity data'!AZ18*EF!$H31)*kgtoGg)</f>
        <v>6.9598259562071857E-2</v>
      </c>
      <c r="AH1406" s="27">
        <f>IF(('Activity data'!BA18*EF!$H31)*kgtoGg=0,"NO",('Activity data'!BA18*EF!$H31)*kgtoGg)</f>
        <v>7.0146186173311684E-2</v>
      </c>
      <c r="AI1406" s="27">
        <f>IF(('Activity data'!BB18*EF!$H31)*kgtoGg=0,"NO",('Activity data'!BB18*EF!$H31)*kgtoGg)</f>
        <v>7.0673016244646183E-2</v>
      </c>
      <c r="AJ1406" s="27">
        <f>IF(('Activity data'!BC18*EF!$H31)*kgtoGg=0,"NO",('Activity data'!BC18*EF!$H31)*kgtoGg)</f>
        <v>7.1371003970045782E-2</v>
      </c>
      <c r="AK1406" s="27">
        <f>IF(('Activity data'!BD18*EF!$H31)*kgtoGg=0,"NO",('Activity data'!BD18*EF!$H31)*kgtoGg)</f>
        <v>7.2029300832964327E-2</v>
      </c>
      <c r="AL1406" s="27">
        <f>IF(('Activity data'!BE18*EF!$H31)*kgtoGg=0,"NO",('Activity data'!BE18*EF!$H31)*kgtoGg)</f>
        <v>7.2865833259921686E-2</v>
      </c>
      <c r="AM1406" s="27">
        <f>IF(('Activity data'!BF18*EF!$H31)*kgtoGg=0,"NO",('Activity data'!BF18*EF!$H31)*kgtoGg)</f>
        <v>7.360970420628514E-2</v>
      </c>
      <c r="AN1406" s="27">
        <f>IF(('Activity data'!BG18*EF!$H31)*kgtoGg=0,"NO",('Activity data'!BG18*EF!$H31)*kgtoGg)</f>
        <v>7.4643291535750639E-2</v>
      </c>
      <c r="AO1406" s="27">
        <f>IF(('Activity data'!BH18*EF!$H31)*kgtoGg=0,"NO",('Activity data'!BH18*EF!$H31)*kgtoGg)</f>
        <v>7.5663033232960128E-2</v>
      </c>
      <c r="AP1406" s="27">
        <f>IF(('Activity data'!BI18*EF!$H31)*kgtoGg=0,"NO",('Activity data'!BI18*EF!$H31)*kgtoGg)</f>
        <v>7.6705954472848309E-2</v>
      </c>
      <c r="AQ1406" s="27">
        <f>IF(('Activity data'!BJ18*EF!$H31)*kgtoGg=0,"NO",('Activity data'!BJ18*EF!$H31)*kgtoGg)</f>
        <v>7.7781951563524146E-2</v>
      </c>
      <c r="AR1406" s="27">
        <f>IF(('Activity data'!BK18*EF!$H31)*kgtoGg=0,"NO",('Activity data'!BK18*EF!$H31)*kgtoGg)</f>
        <v>7.8911063574247334E-2</v>
      </c>
      <c r="AS1406" s="27">
        <f>IF(('Activity data'!BL18*EF!$H31)*kgtoGg=0,"NO",('Activity data'!BL18*EF!$H31)*kgtoGg)</f>
        <v>8.0203488532065076E-2</v>
      </c>
      <c r="AT1406" s="27">
        <f>IF(('Activity data'!BM18*EF!$H31)*kgtoGg=0,"NO",('Activity data'!BM18*EF!$H31)*kgtoGg)</f>
        <v>8.0364566973900195E-2</v>
      </c>
      <c r="AU1406" s="27">
        <f>IF(('Activity data'!BN18*EF!$H31)*kgtoGg=0,"NO",('Activity data'!BN18*EF!$H31)*kgtoGg)</f>
        <v>8.0344192556880079E-2</v>
      </c>
      <c r="AV1406" s="27">
        <f>IF(('Activity data'!BO18*EF!$H31)*kgtoGg=0,"NO",('Activity data'!BO18*EF!$H31)*kgtoGg)</f>
        <v>8.0334880624299401E-2</v>
      </c>
      <c r="AW1406" s="27">
        <f>IF(('Activity data'!BP18*EF!$H31)*kgtoGg=0,"NO",('Activity data'!BP18*EF!$H31)*kgtoGg)</f>
        <v>8.0270276918128672E-2</v>
      </c>
    </row>
    <row r="1407" spans="1:49" x14ac:dyDescent="0.25">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0.56716712532642322</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0.59567995442298338</v>
      </c>
      <c r="T1407" s="27">
        <f>IF(('Activity data'!AM19*EF!$H32)*kgtoGg=0,"NO",('Activity data'!AM19*EF!$H32)*kgtoGg)</f>
        <v>0.61258506681737179</v>
      </c>
      <c r="U1407" s="27">
        <f>IF(('Activity data'!AN19*EF!$H32)*kgtoGg=0,"NO",('Activity data'!AN19*EF!$H32)*kgtoGg)</f>
        <v>0.6268687597783329</v>
      </c>
      <c r="V1407" s="27">
        <f>IF(('Activity data'!AO19*EF!$H32)*kgtoGg=0,"NO",('Activity data'!AO19*EF!$H32)*kgtoGg)</f>
        <v>0.64032496531200889</v>
      </c>
      <c r="W1407" s="27">
        <f>IF(('Activity data'!AP19*EF!$H32)*kgtoGg=0,"NO",('Activity data'!AP19*EF!$H32)*kgtoGg)</f>
        <v>0.65458388204864981</v>
      </c>
      <c r="X1407" s="27">
        <f>IF(('Activity data'!AQ19*EF!$H32)*kgtoGg=0,"NO",('Activity data'!AQ19*EF!$H32)*kgtoGg)</f>
        <v>0.66830438134050119</v>
      </c>
      <c r="Y1407" s="27">
        <f>IF(('Activity data'!AR19*EF!$H32)*kgtoGg=0,"NO",('Activity data'!AR19*EF!$H32)*kgtoGg)</f>
        <v>0.68052036795324078</v>
      </c>
      <c r="Z1407" s="27">
        <f>IF(('Activity data'!AS19*EF!$H32)*kgtoGg=0,"NO",('Activity data'!AS19*EF!$H32)*kgtoGg)</f>
        <v>0.69252292909732049</v>
      </c>
      <c r="AA1407" s="27">
        <f>IF(('Activity data'!AT19*EF!$H32)*kgtoGg=0,"NO",('Activity data'!AT19*EF!$H32)*kgtoGg)</f>
        <v>0.70456909493958753</v>
      </c>
      <c r="AB1407" s="27">
        <f>IF(('Activity data'!AU19*EF!$H32)*kgtoGg=0,"NO",('Activity data'!AU19*EF!$H32)*kgtoGg)</f>
        <v>0.71947506019886931</v>
      </c>
      <c r="AC1407" s="27">
        <f>IF(('Activity data'!AV19*EF!$H32)*kgtoGg=0,"NO",('Activity data'!AV19*EF!$H32)*kgtoGg)</f>
        <v>0.73282403802218554</v>
      </c>
      <c r="AD1407" s="27">
        <f>IF(('Activity data'!AW19*EF!$H32)*kgtoGg=0,"NO",('Activity data'!AW19*EF!$H32)*kgtoGg)</f>
        <v>0.74827679567031213</v>
      </c>
      <c r="AE1407" s="27">
        <f>IF(('Activity data'!AX19*EF!$H32)*kgtoGg=0,"NO",('Activity data'!AX19*EF!$H32)*kgtoGg)</f>
        <v>0.76427003191217846</v>
      </c>
      <c r="AF1407" s="27">
        <f>IF(('Activity data'!AY19*EF!$H32)*kgtoGg=0,"NO",('Activity data'!AY19*EF!$H32)*kgtoGg)</f>
        <v>0.78270449195184111</v>
      </c>
      <c r="AG1407" s="27">
        <f>IF(('Activity data'!AZ19*EF!$H32)*kgtoGg=0,"NO",('Activity data'!AZ19*EF!$H32)*kgtoGg)</f>
        <v>0.80241815839258679</v>
      </c>
      <c r="AH1407" s="27">
        <f>IF(('Activity data'!BA19*EF!$H32)*kgtoGg=0,"NO",('Activity data'!BA19*EF!$H32)*kgtoGg)</f>
        <v>0.81858054125500712</v>
      </c>
      <c r="AI1407" s="27">
        <f>IF(('Activity data'!BB19*EF!$H32)*kgtoGg=0,"NO",('Activity data'!BB19*EF!$H32)*kgtoGg)</f>
        <v>0.83478577875901172</v>
      </c>
      <c r="AJ1407" s="27">
        <f>IF(('Activity data'!BC19*EF!$H32)*kgtoGg=0,"NO",('Activity data'!BC19*EF!$H32)*kgtoGg)</f>
        <v>0.85235375931551716</v>
      </c>
      <c r="AK1407" s="27">
        <f>IF(('Activity data'!BD19*EF!$H32)*kgtoGg=0,"NO",('Activity data'!BD19*EF!$H32)*kgtoGg)</f>
        <v>0.86987891850277199</v>
      </c>
      <c r="AL1407" s="27">
        <f>IF(('Activity data'!BE19*EF!$H32)*kgtoGg=0,"NO",('Activity data'!BE19*EF!$H32)*kgtoGg)</f>
        <v>0.88890926422007976</v>
      </c>
      <c r="AM1407" s="27">
        <f>IF(('Activity data'!BF19*EF!$H32)*kgtoGg=0,"NO",('Activity data'!BF19*EF!$H32)*kgtoGg)</f>
        <v>0.90755126049839108</v>
      </c>
      <c r="AN1407" s="27">
        <f>IF(('Activity data'!BG19*EF!$H32)*kgtoGg=0,"NO",('Activity data'!BG19*EF!$H32)*kgtoGg)</f>
        <v>0.92861956798204925</v>
      </c>
      <c r="AO1407" s="27">
        <f>IF(('Activity data'!BH19*EF!$H32)*kgtoGg=0,"NO",('Activity data'!BH19*EF!$H32)*kgtoGg)</f>
        <v>0.94994891779849933</v>
      </c>
      <c r="AP1407" s="27">
        <f>IF(('Activity data'!BI19*EF!$H32)*kgtoGg=0,"NO",('Activity data'!BI19*EF!$H32)*kgtoGg)</f>
        <v>0.97182881392978526</v>
      </c>
      <c r="AQ1407" s="27">
        <f>IF(('Activity data'!BJ19*EF!$H32)*kgtoGg=0,"NO",('Activity data'!BJ19*EF!$H32)*kgtoGg)</f>
        <v>0.99435758356337589</v>
      </c>
      <c r="AR1407" s="27">
        <f>IF(('Activity data'!BK19*EF!$H32)*kgtoGg=0,"NO",('Activity data'!BK19*EF!$H32)*kgtoGg)</f>
        <v>1.0177212232392898</v>
      </c>
      <c r="AS1407" s="27">
        <f>IF(('Activity data'!BL19*EF!$H32)*kgtoGg=0,"NO",('Activity data'!BL19*EF!$H32)*kgtoGg)</f>
        <v>1.0428609041820094</v>
      </c>
      <c r="AT1407" s="27">
        <f>IF(('Activity data'!BM19*EF!$H32)*kgtoGg=0,"NO",('Activity data'!BM19*EF!$H32)*kgtoGg)</f>
        <v>1.0591328338169261</v>
      </c>
      <c r="AU1407" s="27">
        <f>IF(('Activity data'!BN19*EF!$H32)*kgtoGg=0,"NO",('Activity data'!BN19*EF!$H32)*kgtoGg)</f>
        <v>1.0740511329803928</v>
      </c>
      <c r="AV1407" s="27">
        <f>IF(('Activity data'!BO19*EF!$H32)*kgtoGg=0,"NO",('Activity data'!BO19*EF!$H32)*kgtoGg)</f>
        <v>1.0891933187405669</v>
      </c>
      <c r="AW1407" s="27">
        <f>IF(('Activity data'!BP19*EF!$H32)*kgtoGg=0,"NO",('Activity data'!BP19*EF!$H32)*kgtoGg)</f>
        <v>1.1039896549201815</v>
      </c>
    </row>
    <row r="1408" spans="1:49" x14ac:dyDescent="0.25">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1.917582032562541</v>
      </c>
      <c r="T1408" s="27">
        <f>IF(('Activity data'!AM20*EF!$H33)*kgtoGg=0,"NO",('Activity data'!AM20*EF!$H33)*kgtoGg)</f>
        <v>1.9949306075186419</v>
      </c>
      <c r="U1408" s="27">
        <f>IF(('Activity data'!AN20*EF!$H33)*kgtoGg=0,"NO",('Activity data'!AN20*EF!$H33)*kgtoGg)</f>
        <v>2.044288904217296</v>
      </c>
      <c r="V1408" s="27">
        <f>IF(('Activity data'!AO20*EF!$H33)*kgtoGg=0,"NO",('Activity data'!AO20*EF!$H33)*kgtoGg)</f>
        <v>2.0845971300541457</v>
      </c>
      <c r="W1408" s="27">
        <f>IF(('Activity data'!AP20*EF!$H33)*kgtoGg=0,"NO",('Activity data'!AP20*EF!$H33)*kgtoGg)</f>
        <v>2.1309157041909628</v>
      </c>
      <c r="X1408" s="27">
        <f>IF(('Activity data'!AQ20*EF!$H33)*kgtoGg=0,"NO",('Activity data'!AQ20*EF!$H33)*kgtoGg)</f>
        <v>2.1708192639705723</v>
      </c>
      <c r="Y1408" s="27">
        <f>IF(('Activity data'!AR20*EF!$H33)*kgtoGg=0,"NO",('Activity data'!AR20*EF!$H33)*kgtoGg)</f>
        <v>2.1996220085381215</v>
      </c>
      <c r="Z1408" s="27">
        <f>IF(('Activity data'!AS20*EF!$H33)*kgtoGg=0,"NO",('Activity data'!AS20*EF!$H33)*kgtoGg)</f>
        <v>2.2293574604127704</v>
      </c>
      <c r="AA1408" s="27">
        <f>IF(('Activity data'!AT20*EF!$H33)*kgtoGg=0,"NO",('Activity data'!AT20*EF!$H33)*kgtoGg)</f>
        <v>2.2624467152349834</v>
      </c>
      <c r="AB1408" s="27">
        <f>IF(('Activity data'!AU20*EF!$H33)*kgtoGg=0,"NO",('Activity data'!AU20*EF!$H33)*kgtoGg)</f>
        <v>2.3238821657335698</v>
      </c>
      <c r="AC1408" s="27">
        <f>IF(('Activity data'!AV20*EF!$H33)*kgtoGg=0,"NO",('Activity data'!AV20*EF!$H33)*kgtoGg)</f>
        <v>2.3743691032177434</v>
      </c>
      <c r="AD1408" s="27">
        <f>IF(('Activity data'!AW20*EF!$H33)*kgtoGg=0,"NO",('Activity data'!AW20*EF!$H33)*kgtoGg)</f>
        <v>2.4436189064549914</v>
      </c>
      <c r="AE1408" s="27">
        <f>IF(('Activity data'!AX20*EF!$H33)*kgtoGg=0,"NO",('Activity data'!AX20*EF!$H33)*kgtoGg)</f>
        <v>2.517739825358988</v>
      </c>
      <c r="AF1408" s="27">
        <f>IF(('Activity data'!AY20*EF!$H33)*kgtoGg=0,"NO",('Activity data'!AY20*EF!$H33)*kgtoGg)</f>
        <v>2.6130234811816759</v>
      </c>
      <c r="AG1408" s="27">
        <f>IF(('Activity data'!AZ20*EF!$H33)*kgtoGg=0,"NO",('Activity data'!AZ20*EF!$H33)*kgtoGg)</f>
        <v>2.7191635068873463</v>
      </c>
      <c r="AH1408" s="27">
        <f>IF(('Activity data'!BA20*EF!$H33)*kgtoGg=0,"NO",('Activity data'!BA20*EF!$H33)*kgtoGg)</f>
        <v>2.795020539448708</v>
      </c>
      <c r="AI1408" s="27">
        <f>IF(('Activity data'!BB20*EF!$H33)*kgtoGg=0,"NO",('Activity data'!BB20*EF!$H33)*kgtoGg)</f>
        <v>2.8712201092386116</v>
      </c>
      <c r="AJ1408" s="27">
        <f>IF(('Activity data'!BC20*EF!$H33)*kgtoGg=0,"NO",('Activity data'!BC20*EF!$H33)*kgtoGg)</f>
        <v>2.9588444821985522</v>
      </c>
      <c r="AK1408" s="27">
        <f>IF(('Activity data'!BD20*EF!$H33)*kgtoGg=0,"NO",('Activity data'!BD20*EF!$H33)*kgtoGg)</f>
        <v>3.0460192698370157</v>
      </c>
      <c r="AL1408" s="27">
        <f>IF(('Activity data'!BE20*EF!$H33)*kgtoGg=0,"NO",('Activity data'!BE20*EF!$H33)*kgtoGg)</f>
        <v>3.1455909524901542</v>
      </c>
      <c r="AM1408" s="27">
        <f>IF(('Activity data'!BF20*EF!$H33)*kgtoGg=0,"NO",('Activity data'!BF20*EF!$H33)*kgtoGg)</f>
        <v>3.2418082968483239</v>
      </c>
      <c r="AN1408" s="27">
        <f>IF(('Activity data'!BG20*EF!$H33)*kgtoGg=0,"NO",('Activity data'!BG20*EF!$H33)*kgtoGg)</f>
        <v>3.3576747641873639</v>
      </c>
      <c r="AO1408" s="27">
        <f>IF(('Activity data'!BH20*EF!$H33)*kgtoGg=0,"NO",('Activity data'!BH20*EF!$H33)*kgtoGg)</f>
        <v>3.4752934753998708</v>
      </c>
      <c r="AP1408" s="27">
        <f>IF(('Activity data'!BI20*EF!$H33)*kgtoGg=0,"NO",('Activity data'!BI20*EF!$H33)*kgtoGg)</f>
        <v>3.597008474768483</v>
      </c>
      <c r="AQ1408" s="27">
        <f>IF(('Activity data'!BJ20*EF!$H33)*kgtoGg=0,"NO",('Activity data'!BJ20*EF!$H33)*kgtoGg)</f>
        <v>3.7235752205638795</v>
      </c>
      <c r="AR1408" s="27">
        <f>IF(('Activity data'!BK20*EF!$H33)*kgtoGg=0,"NO",('Activity data'!BK20*EF!$H33)*kgtoGg)</f>
        <v>3.8564324810735506</v>
      </c>
      <c r="AS1408" s="27">
        <f>IF(('Activity data'!BL20*EF!$H33)*kgtoGg=0,"NO",('Activity data'!BL20*EF!$H33)*kgtoGg)</f>
        <v>4.0028901226558187</v>
      </c>
      <c r="AT1408" s="27">
        <f>IF(('Activity data'!BM20*EF!$H33)*kgtoGg=0,"NO",('Activity data'!BM20*EF!$H33)*kgtoGg)</f>
        <v>4.078718140015364</v>
      </c>
      <c r="AU1408" s="27">
        <f>IF(('Activity data'!BN20*EF!$H33)*kgtoGg=0,"NO",('Activity data'!BN20*EF!$H33)*kgtoGg)</f>
        <v>4.144098467699119</v>
      </c>
      <c r="AV1408" s="27">
        <f>IF(('Activity data'!BO20*EF!$H33)*kgtoGg=0,"NO",('Activity data'!BO20*EF!$H33)*kgtoGg)</f>
        <v>4.211542823369804</v>
      </c>
      <c r="AW1408" s="27">
        <f>IF(('Activity data'!BP20*EF!$H33)*kgtoGg=0,"NO",('Activity data'!BP20*EF!$H33)*kgtoGg)</f>
        <v>4.2766119007305354</v>
      </c>
    </row>
    <row r="1409" spans="1:49" x14ac:dyDescent="0.25">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2.3631963555267654E-2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2.4819998100957669E-2</v>
      </c>
      <c r="T1409" s="27">
        <f>IF(('Activity data'!AM21*EF!$H34)*kgtoGg=0,"NO",('Activity data'!AM21*EF!$H34)*kgtoGg)</f>
        <v>2.5524377784057181E-2</v>
      </c>
      <c r="U1409" s="27">
        <f>IF(('Activity data'!AN21*EF!$H34)*kgtoGg=0,"NO",('Activity data'!AN21*EF!$H34)*kgtoGg)</f>
        <v>2.6119531657430559E-2</v>
      </c>
      <c r="V1409" s="27">
        <f>IF(('Activity data'!AO21*EF!$H34)*kgtoGg=0,"NO",('Activity data'!AO21*EF!$H34)*kgtoGg)</f>
        <v>2.668020688800039E-2</v>
      </c>
      <c r="W1409" s="27">
        <f>IF(('Activity data'!AP21*EF!$H34)*kgtoGg=0,"NO",('Activity data'!AP21*EF!$H34)*kgtoGg)</f>
        <v>2.7274328418693768E-2</v>
      </c>
      <c r="X1409" s="27">
        <f>IF(('Activity data'!AQ21*EF!$H34)*kgtoGg=0,"NO",('Activity data'!AQ21*EF!$H34)*kgtoGg)</f>
        <v>2.7846015889187579E-2</v>
      </c>
      <c r="Y1409" s="27">
        <f>IF(('Activity data'!AR21*EF!$H34)*kgtoGg=0,"NO",('Activity data'!AR21*EF!$H34)*kgtoGg)</f>
        <v>2.8355015331385056E-2</v>
      </c>
      <c r="Z1409" s="27">
        <f>IF(('Activity data'!AS21*EF!$H34)*kgtoGg=0,"NO",('Activity data'!AS21*EF!$H34)*kgtoGg)</f>
        <v>2.8855122045721715E-2</v>
      </c>
      <c r="AA1409" s="27">
        <f>IF(('Activity data'!AT21*EF!$H34)*kgtoGg=0,"NO",('Activity data'!AT21*EF!$H34)*kgtoGg)</f>
        <v>2.9357045622482838E-2</v>
      </c>
      <c r="AB1409" s="27">
        <f>IF(('Activity data'!AU21*EF!$H34)*kgtoGg=0,"NO",('Activity data'!AU21*EF!$H34)*kgtoGg)</f>
        <v>2.997812750828625E-2</v>
      </c>
      <c r="AC1409" s="27">
        <f>IF(('Activity data'!AV21*EF!$H34)*kgtoGg=0,"NO",('Activity data'!AV21*EF!$H34)*kgtoGg)</f>
        <v>3.0534334917591093E-2</v>
      </c>
      <c r="AD1409" s="27">
        <f>IF(('Activity data'!AW21*EF!$H34)*kgtoGg=0,"NO",('Activity data'!AW21*EF!$H34)*kgtoGg)</f>
        <v>3.1178199819596363E-2</v>
      </c>
      <c r="AE1409" s="27">
        <f>IF(('Activity data'!AX21*EF!$H34)*kgtoGg=0,"NO",('Activity data'!AX21*EF!$H34)*kgtoGg)</f>
        <v>3.1844584663007464E-2</v>
      </c>
      <c r="AF1409" s="27">
        <f>IF(('Activity data'!AY21*EF!$H34)*kgtoGg=0,"NO",('Activity data'!AY21*EF!$H34)*kgtoGg)</f>
        <v>3.2612687164660079E-2</v>
      </c>
      <c r="AG1409" s="27">
        <f>IF(('Activity data'!AZ21*EF!$H34)*kgtoGg=0,"NO",('Activity data'!AZ21*EF!$H34)*kgtoGg)</f>
        <v>3.3434089933024477E-2</v>
      </c>
      <c r="AH1409" s="27">
        <f>IF(('Activity data'!BA21*EF!$H34)*kgtoGg=0,"NO",('Activity data'!BA21*EF!$H34)*kgtoGg)</f>
        <v>3.4107522552291991E-2</v>
      </c>
      <c r="AI1409" s="27">
        <f>IF(('Activity data'!BB21*EF!$H34)*kgtoGg=0,"NO",('Activity data'!BB21*EF!$H34)*kgtoGg)</f>
        <v>3.4782740781625521E-2</v>
      </c>
      <c r="AJ1409" s="27">
        <f>IF(('Activity data'!BC21*EF!$H34)*kgtoGg=0,"NO",('Activity data'!BC21*EF!$H34)*kgtoGg)</f>
        <v>3.5514739971479907E-2</v>
      </c>
      <c r="AK1409" s="27">
        <f>IF(('Activity data'!BD21*EF!$H34)*kgtoGg=0,"NO",('Activity data'!BD21*EF!$H34)*kgtoGg)</f>
        <v>3.624495493761553E-2</v>
      </c>
      <c r="AL1409" s="27">
        <f>IF(('Activity data'!BE21*EF!$H34)*kgtoGg=0,"NO",('Activity data'!BE21*EF!$H34)*kgtoGg)</f>
        <v>3.7037886009170025E-2</v>
      </c>
      <c r="AM1409" s="27">
        <f>IF(('Activity data'!BF21*EF!$H34)*kgtoGg=0,"NO",('Activity data'!BF21*EF!$H34)*kgtoGg)</f>
        <v>3.7814635854099665E-2</v>
      </c>
      <c r="AN1409" s="27">
        <f>IF(('Activity data'!BG21*EF!$H34)*kgtoGg=0,"NO",('Activity data'!BG21*EF!$H34)*kgtoGg)</f>
        <v>3.8692481999252085E-2</v>
      </c>
      <c r="AO1409" s="27">
        <f>IF(('Activity data'!BH21*EF!$H34)*kgtoGg=0,"NO",('Activity data'!BH21*EF!$H34)*kgtoGg)</f>
        <v>3.9581204908270835E-2</v>
      </c>
      <c r="AP1409" s="27">
        <f>IF(('Activity data'!BI21*EF!$H34)*kgtoGg=0,"NO",('Activity data'!BI21*EF!$H34)*kgtoGg)</f>
        <v>4.0492867247074425E-2</v>
      </c>
      <c r="AQ1409" s="27">
        <f>IF(('Activity data'!BJ21*EF!$H34)*kgtoGg=0,"NO",('Activity data'!BJ21*EF!$H34)*kgtoGg)</f>
        <v>4.1431565981807375E-2</v>
      </c>
      <c r="AR1409" s="27">
        <f>IF(('Activity data'!BK21*EF!$H34)*kgtoGg=0,"NO",('Activity data'!BK21*EF!$H34)*kgtoGg)</f>
        <v>4.2405050968303784E-2</v>
      </c>
      <c r="AS1409" s="27">
        <f>IF(('Activity data'!BL21*EF!$H34)*kgtoGg=0,"NO",('Activity data'!BL21*EF!$H34)*kgtoGg)</f>
        <v>4.3452537674250426E-2</v>
      </c>
      <c r="AT1409" s="27">
        <f>IF(('Activity data'!BM21*EF!$H34)*kgtoGg=0,"NO",('Activity data'!BM21*EF!$H34)*kgtoGg)</f>
        <v>4.4130534742371962E-2</v>
      </c>
      <c r="AU1409" s="27">
        <f>IF(('Activity data'!BN21*EF!$H34)*kgtoGg=0,"NO",('Activity data'!BN21*EF!$H34)*kgtoGg)</f>
        <v>4.4752130540849741E-2</v>
      </c>
      <c r="AV1409" s="27">
        <f>IF(('Activity data'!BO21*EF!$H34)*kgtoGg=0,"NO",('Activity data'!BO21*EF!$H34)*kgtoGg)</f>
        <v>4.5383054947523663E-2</v>
      </c>
      <c r="AW1409" s="27">
        <f>IF(('Activity data'!BP21*EF!$H34)*kgtoGg=0,"NO",('Activity data'!BP21*EF!$H34)*kgtoGg)</f>
        <v>4.5999568955007598E-2</v>
      </c>
    </row>
    <row r="1410" spans="1:49" x14ac:dyDescent="0.25">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7.9899251356772616E-2</v>
      </c>
      <c r="T1410" s="27">
        <f>IF(('Activity data'!AM22*EF!$H35)*kgtoGg=0,"NO",('Activity data'!AM22*EF!$H35)*kgtoGg)</f>
        <v>8.3122108646610154E-2</v>
      </c>
      <c r="U1410" s="27">
        <f>IF(('Activity data'!AN22*EF!$H35)*kgtoGg=0,"NO",('Activity data'!AN22*EF!$H35)*kgtoGg)</f>
        <v>8.5178704342387404E-2</v>
      </c>
      <c r="V1410" s="27">
        <f>IF(('Activity data'!AO22*EF!$H35)*kgtoGg=0,"NO",('Activity data'!AO22*EF!$H35)*kgtoGg)</f>
        <v>8.6858213752256136E-2</v>
      </c>
      <c r="W1410" s="27">
        <f>IF(('Activity data'!AP22*EF!$H35)*kgtoGg=0,"NO",('Activity data'!AP22*EF!$H35)*kgtoGg)</f>
        <v>8.8788154341290212E-2</v>
      </c>
      <c r="X1410" s="27">
        <f>IF(('Activity data'!AQ22*EF!$H35)*kgtoGg=0,"NO",('Activity data'!AQ22*EF!$H35)*kgtoGg)</f>
        <v>9.0450802665440602E-2</v>
      </c>
      <c r="Y1410" s="27">
        <f>IF(('Activity data'!AR22*EF!$H35)*kgtoGg=0,"NO",('Activity data'!AR22*EF!$H35)*kgtoGg)</f>
        <v>9.1650917022421813E-2</v>
      </c>
      <c r="Z1410" s="27">
        <f>IF(('Activity data'!AS22*EF!$H35)*kgtoGg=0,"NO",('Activity data'!AS22*EF!$H35)*kgtoGg)</f>
        <v>9.2889894183865521E-2</v>
      </c>
      <c r="AA1410" s="27">
        <f>IF(('Activity data'!AT22*EF!$H35)*kgtoGg=0,"NO",('Activity data'!AT22*EF!$H35)*kgtoGg)</f>
        <v>9.4268613134791082E-2</v>
      </c>
      <c r="AB1410" s="27">
        <f>IF(('Activity data'!AU22*EF!$H35)*kgtoGg=0,"NO",('Activity data'!AU22*EF!$H35)*kgtoGg)</f>
        <v>9.6828423572232161E-2</v>
      </c>
      <c r="AC1410" s="27">
        <f>IF(('Activity data'!AV22*EF!$H35)*kgtoGg=0,"NO",('Activity data'!AV22*EF!$H35)*kgtoGg)</f>
        <v>9.8932045967406068E-2</v>
      </c>
      <c r="AD1410" s="27">
        <f>IF(('Activity data'!AW22*EF!$H35)*kgtoGg=0,"NO",('Activity data'!AW22*EF!$H35)*kgtoGg)</f>
        <v>0.10181745443562475</v>
      </c>
      <c r="AE1410" s="27">
        <f>IF(('Activity data'!AX22*EF!$H35)*kgtoGg=0,"NO",('Activity data'!AX22*EF!$H35)*kgtoGg)</f>
        <v>0.10490582605662462</v>
      </c>
      <c r="AF1410" s="27">
        <f>IF(('Activity data'!AY22*EF!$H35)*kgtoGg=0,"NO",('Activity data'!AY22*EF!$H35)*kgtoGg)</f>
        <v>0.10887597838256992</v>
      </c>
      <c r="AG1410" s="27">
        <f>IF(('Activity data'!AZ22*EF!$H35)*kgtoGg=0,"NO",('Activity data'!AZ22*EF!$H35)*kgtoGg)</f>
        <v>0.11329847945363954</v>
      </c>
      <c r="AH1410" s="27">
        <f>IF(('Activity data'!BA22*EF!$H35)*kgtoGg=0,"NO",('Activity data'!BA22*EF!$H35)*kgtoGg)</f>
        <v>0.11645918914369628</v>
      </c>
      <c r="AI1410" s="27">
        <f>IF(('Activity data'!BB22*EF!$H35)*kgtoGg=0,"NO",('Activity data'!BB22*EF!$H35)*kgtoGg)</f>
        <v>0.11963417121827559</v>
      </c>
      <c r="AJ1410" s="27">
        <f>IF(('Activity data'!BC22*EF!$H35)*kgtoGg=0,"NO",('Activity data'!BC22*EF!$H35)*kgtoGg)</f>
        <v>0.12328518675827312</v>
      </c>
      <c r="AK1410" s="27">
        <f>IF(('Activity data'!BD22*EF!$H35)*kgtoGg=0,"NO",('Activity data'!BD22*EF!$H35)*kgtoGg)</f>
        <v>0.12691746957654246</v>
      </c>
      <c r="AL1410" s="27">
        <f>IF(('Activity data'!BE22*EF!$H35)*kgtoGg=0,"NO",('Activity data'!BE22*EF!$H35)*kgtoGg)</f>
        <v>0.13106628968708986</v>
      </c>
      <c r="AM1410" s="27">
        <f>IF(('Activity data'!BF22*EF!$H35)*kgtoGg=0,"NO",('Activity data'!BF22*EF!$H35)*kgtoGg)</f>
        <v>0.13507534570201363</v>
      </c>
      <c r="AN1410" s="27">
        <f>IF(('Activity data'!BG22*EF!$H35)*kgtoGg=0,"NO",('Activity data'!BG22*EF!$H35)*kgtoGg)</f>
        <v>0.13990311517447362</v>
      </c>
      <c r="AO1410" s="27">
        <f>IF(('Activity data'!BH22*EF!$H35)*kgtoGg=0,"NO",('Activity data'!BH22*EF!$H35)*kgtoGg)</f>
        <v>0.14480389480832806</v>
      </c>
      <c r="AP1410" s="27">
        <f>IF(('Activity data'!BI22*EF!$H35)*kgtoGg=0,"NO",('Activity data'!BI22*EF!$H35)*kgtoGg)</f>
        <v>0.1498753531153536</v>
      </c>
      <c r="AQ1410" s="27">
        <f>IF(('Activity data'!BJ22*EF!$H35)*kgtoGg=0,"NO",('Activity data'!BJ22*EF!$H35)*kgtoGg)</f>
        <v>0.15514896752349511</v>
      </c>
      <c r="AR1410" s="27">
        <f>IF(('Activity data'!BK22*EF!$H35)*kgtoGg=0,"NO",('Activity data'!BK22*EF!$H35)*kgtoGg)</f>
        <v>0.1606846867113981</v>
      </c>
      <c r="AS1410" s="27">
        <f>IF(('Activity data'!BL22*EF!$H35)*kgtoGg=0,"NO",('Activity data'!BL22*EF!$H35)*kgtoGg)</f>
        <v>0.16678708844399262</v>
      </c>
      <c r="AT1410" s="27">
        <f>IF(('Activity data'!BM22*EF!$H35)*kgtoGg=0,"NO",('Activity data'!BM22*EF!$H35)*kgtoGg)</f>
        <v>0.16994658916730698</v>
      </c>
      <c r="AU1410" s="27">
        <f>IF(('Activity data'!BN22*EF!$H35)*kgtoGg=0,"NO",('Activity data'!BN22*EF!$H35)*kgtoGg)</f>
        <v>0.17267076948746343</v>
      </c>
      <c r="AV1410" s="27">
        <f>IF(('Activity data'!BO22*EF!$H35)*kgtoGg=0,"NO",('Activity data'!BO22*EF!$H35)*kgtoGg)</f>
        <v>0.175480950973742</v>
      </c>
      <c r="AW1410" s="27">
        <f>IF(('Activity data'!BP22*EF!$H35)*kgtoGg=0,"NO",('Activity data'!BP22*EF!$H35)*kgtoGg)</f>
        <v>0.17819216253043912</v>
      </c>
    </row>
    <row r="1411" spans="1:49" x14ac:dyDescent="0.25">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5.9641811308270655E-2</v>
      </c>
      <c r="T1411" s="27">
        <f>IF(('Activity data'!AM5*EF!$H36*EF!$H54)*NtoN2O*kgtoGg=0,"NO",('Activity data'!AM5*EF!$H36*EF!$H54)*NtoN2O*kgtoGg)</f>
        <v>6.043426420562531E-2</v>
      </c>
      <c r="U1411" s="27">
        <f>IF(('Activity data'!AN5*EF!$H36*EF!$H54)*NtoN2O*kgtoGg=0,"NO",('Activity data'!AN5*EF!$H36*EF!$H54)*NtoN2O*kgtoGg)</f>
        <v>6.1081376578117977E-2</v>
      </c>
      <c r="V1411" s="27">
        <f>IF(('Activity data'!AO5*EF!$H36*EF!$H54)*NtoN2O*kgtoGg=0,"NO",('Activity data'!AO5*EF!$H36*EF!$H54)*NtoN2O*kgtoGg)</f>
        <v>6.1685332936175313E-2</v>
      </c>
      <c r="W1411" s="27">
        <f>IF(('Activity data'!AP5*EF!$H36*EF!$H54)*NtoN2O*kgtoGg=0,"NO",('Activity data'!AP5*EF!$H36*EF!$H54)*NtoN2O*kgtoGg)</f>
        <v>6.2340744626146333E-2</v>
      </c>
      <c r="X1411" s="27">
        <f>IF(('Activity data'!AQ5*EF!$H36*EF!$H54)*NtoN2O*kgtoGg=0,"NO",('Activity data'!AQ5*EF!$H36*EF!$H54)*NtoN2O*kgtoGg)</f>
        <v>6.2969755029274155E-2</v>
      </c>
      <c r="Y1411" s="27">
        <f>IF(('Activity data'!AR5*EF!$H36*EF!$H54)*NtoN2O*kgtoGg=0,"NO",('Activity data'!AR5*EF!$H36*EF!$H54)*NtoN2O*kgtoGg)</f>
        <v>6.3507819898305687E-2</v>
      </c>
      <c r="Z1411" s="27">
        <f>IF(('Activity data'!AS5*EF!$H36*EF!$H54)*NtoN2O*kgtoGg=0,"NO",('Activity data'!AS5*EF!$H36*EF!$H54)*NtoN2O*kgtoGg)</f>
        <v>6.4028778067066902E-2</v>
      </c>
      <c r="AA1411" s="27">
        <f>IF(('Activity data'!AT5*EF!$H36*EF!$H54)*NtoN2O*kgtoGg=0,"NO",('Activity data'!AT5*EF!$H36*EF!$H54)*NtoN2O*kgtoGg)</f>
        <v>6.4546721745703667E-2</v>
      </c>
      <c r="AB1411" s="27">
        <f>IF(('Activity data'!AU5*EF!$H36*EF!$H54)*NtoN2O*kgtoGg=0,"NO",('Activity data'!AU5*EF!$H36*EF!$H54)*NtoN2O*kgtoGg)</f>
        <v>6.521919950445268E-2</v>
      </c>
      <c r="AC1411" s="27">
        <f>IF(('Activity data'!AV5*EF!$H36*EF!$H54)*NtoN2O*kgtoGg=0,"NO",('Activity data'!AV5*EF!$H36*EF!$H54)*NtoN2O*kgtoGg)</f>
        <v>6.5796692253485931E-2</v>
      </c>
      <c r="AD1411" s="27">
        <f>IF(('Activity data'!AW5*EF!$H36*EF!$H54)*NtoN2O*kgtoGg=0,"NO",('Activity data'!AW5*EF!$H36*EF!$H54)*NtoN2O*kgtoGg)</f>
        <v>6.6490173416900639E-2</v>
      </c>
      <c r="AE1411" s="27">
        <f>IF(('Activity data'!AX5*EF!$H36*EF!$H54)*NtoN2O*kgtoGg=0,"NO",('Activity data'!AX5*EF!$H36*EF!$H54)*NtoN2O*kgtoGg)</f>
        <v>6.7211267136014843E-2</v>
      </c>
      <c r="AF1411" s="27">
        <f>IF(('Activity data'!AY5*EF!$H36*EF!$H54)*NtoN2O*kgtoGg=0,"NO",('Activity data'!AY5*EF!$H36*EF!$H54)*NtoN2O*kgtoGg)</f>
        <v>6.8064295031581748E-2</v>
      </c>
      <c r="AG1411" s="27">
        <f>IF(('Activity data'!AZ5*EF!$H36*EF!$H54)*NtoN2O*kgtoGg=0,"NO",('Activity data'!AZ5*EF!$H36*EF!$H54)*NtoN2O*kgtoGg)</f>
        <v>6.8983586692724724E-2</v>
      </c>
      <c r="AH1411" s="27">
        <f>IF(('Activity data'!BA5*EF!$H36*EF!$H54)*NtoN2O*kgtoGg=0,"NO",('Activity data'!BA5*EF!$H36*EF!$H54)*NtoN2O*kgtoGg)</f>
        <v>6.9703775564882359E-2</v>
      </c>
      <c r="AI1411" s="27">
        <f>IF(('Activity data'!BB5*EF!$H36*EF!$H54)*NtoN2O*kgtoGg=0,"NO",('Activity data'!BB5*EF!$H36*EF!$H54)*NtoN2O*kgtoGg)</f>
        <v>7.042381859394542E-2</v>
      </c>
      <c r="AJ1411" s="27">
        <f>IF(('Activity data'!BC5*EF!$H36*EF!$H54)*NtoN2O*kgtoGg=0,"NO",('Activity data'!BC5*EF!$H36*EF!$H54)*NtoN2O*kgtoGg)</f>
        <v>7.1215265502280342E-2</v>
      </c>
      <c r="AK1411" s="27">
        <f>IF(('Activity data'!BD5*EF!$H36*EF!$H54)*NtoN2O*kgtoGg=0,"NO",('Activity data'!BD5*EF!$H36*EF!$H54)*NtoN2O*kgtoGg)</f>
        <v>7.2001113642181966E-2</v>
      </c>
      <c r="AL1411" s="27">
        <f>IF(('Activity data'!BE5*EF!$H36*EF!$H54)*NtoN2O*kgtoGg=0,"NO",('Activity data'!BE5*EF!$H36*EF!$H54)*NtoN2O*kgtoGg)</f>
        <v>7.2864774434639193E-2</v>
      </c>
      <c r="AM1411" s="27">
        <f>IF(('Activity data'!BF5*EF!$H36*EF!$H54)*NtoN2O*kgtoGg=0,"NO",('Activity data'!BF5*EF!$H36*EF!$H54)*NtoN2O*kgtoGg)</f>
        <v>7.3703564093754587E-2</v>
      </c>
      <c r="AN1411" s="27">
        <f>IF(('Activity data'!BG5*EF!$H36*EF!$H54)*NtoN2O*kgtoGg=0,"NO",('Activity data'!BG5*EF!$H36*EF!$H54)*NtoN2O*kgtoGg)</f>
        <v>7.4668573445140565E-2</v>
      </c>
      <c r="AO1411" s="27">
        <f>IF(('Activity data'!BH5*EF!$H36*EF!$H54)*NtoN2O*kgtoGg=0,"NO",('Activity data'!BH5*EF!$H36*EF!$H54)*NtoN2O*kgtoGg)</f>
        <v>7.5642882394362801E-2</v>
      </c>
      <c r="AP1411" s="27">
        <f>IF(('Activity data'!BI5*EF!$H36*EF!$H54)*NtoN2O*kgtoGg=0,"NO",('Activity data'!BI5*EF!$H36*EF!$H54)*NtoN2O*kgtoGg)</f>
        <v>7.6641726328613172E-2</v>
      </c>
      <c r="AQ1411" s="27">
        <f>IF(('Activity data'!BJ5*EF!$H36*EF!$H54)*NtoN2O*kgtoGg=0,"NO",('Activity data'!BJ5*EF!$H36*EF!$H54)*NtoN2O*kgtoGg)</f>
        <v>7.7670012007843584E-2</v>
      </c>
      <c r="AR1411" s="27">
        <f>IF(('Activity data'!BK5*EF!$H36*EF!$H54)*NtoN2O*kgtoGg=0,"NO",('Activity data'!BK5*EF!$H36*EF!$H54)*NtoN2O*kgtoGg)</f>
        <v>7.8737223391678227E-2</v>
      </c>
      <c r="AS1411" s="27">
        <f>IF(('Activity data'!BL5*EF!$H36*EF!$H54)*NtoN2O*kgtoGg=0,"NO",('Activity data'!BL5*EF!$H36*EF!$H54)*NtoN2O*kgtoGg)</f>
        <v>7.9892742991883328E-2</v>
      </c>
      <c r="AT1411" s="27">
        <f>IF(('Activity data'!BM5*EF!$H36*EF!$H54)*NtoN2O*kgtoGg=0,"NO",('Activity data'!BM5*EF!$H36*EF!$H54)*NtoN2O*kgtoGg)</f>
        <v>8.0576963713516872E-2</v>
      </c>
      <c r="AU1411" s="27">
        <f>IF(('Activity data'!BN5*EF!$H36*EF!$H54)*NtoN2O*kgtoGg=0,"NO",('Activity data'!BN5*EF!$H36*EF!$H54)*NtoN2O*kgtoGg)</f>
        <v>8.1187456859738785E-2</v>
      </c>
      <c r="AV1411" s="27">
        <f>IF(('Activity data'!BO5*EF!$H36*EF!$H54)*NtoN2O*kgtoGg=0,"NO",('Activity data'!BO5*EF!$H36*EF!$H54)*NtoN2O*kgtoGg)</f>
        <v>8.1807117652367575E-2</v>
      </c>
      <c r="AW1411" s="27">
        <f>IF(('Activity data'!BP5*EF!$H36*EF!$H54)*NtoN2O*kgtoGg=0,"NO",('Activity data'!BP5*EF!$H36*EF!$H54)*NtoN2O*kgtoGg)</f>
        <v>8.2406141624268278E-2</v>
      </c>
    </row>
    <row r="1412" spans="1:49" x14ac:dyDescent="0.25">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0.26114955156117181</v>
      </c>
      <c r="T1412" s="27">
        <f>IF(('Activity data'!AM6*EF!$H37*EF!$H55)*NtoN2O*kgtoGg=0,"NO",('Activity data'!AM6*EF!$H37*EF!$H55)*NtoN2O*kgtoGg)</f>
        <v>0.26461941128269945</v>
      </c>
      <c r="U1412" s="27">
        <f>IF(('Activity data'!AN6*EF!$H37*EF!$H55)*NtoN2O*kgtoGg=0,"NO",('Activity data'!AN6*EF!$H37*EF!$H55)*NtoN2O*kgtoGg)</f>
        <v>0.2674528783116043</v>
      </c>
      <c r="V1412" s="27">
        <f>IF(('Activity data'!AO6*EF!$H37*EF!$H55)*NtoN2O*kgtoGg=0,"NO",('Activity data'!AO6*EF!$H37*EF!$H55)*NtoN2O*kgtoGg)</f>
        <v>0.27009738102890052</v>
      </c>
      <c r="W1412" s="27">
        <f>IF(('Activity data'!AP6*EF!$H37*EF!$H55)*NtoN2O*kgtoGg=0,"NO",('Activity data'!AP6*EF!$H37*EF!$H55)*NtoN2O*kgtoGg)</f>
        <v>0.27296718771601136</v>
      </c>
      <c r="X1412" s="27">
        <f>IF(('Activity data'!AQ6*EF!$H37*EF!$H55)*NtoN2O*kgtoGg=0,"NO",('Activity data'!AQ6*EF!$H37*EF!$H55)*NtoN2O*kgtoGg)</f>
        <v>0.2757213928801554</v>
      </c>
      <c r="Y1412" s="27">
        <f>IF(('Activity data'!AR6*EF!$H37*EF!$H55)*NtoN2O*kgtoGg=0,"NO",('Activity data'!AR6*EF!$H37*EF!$H55)*NtoN2O*kgtoGg)</f>
        <v>0.27807738100620549</v>
      </c>
      <c r="Z1412" s="27">
        <f>IF(('Activity data'!AS6*EF!$H37*EF!$H55)*NtoN2O*kgtoGg=0,"NO",('Activity data'!AS6*EF!$H37*EF!$H55)*NtoN2O*kgtoGg)</f>
        <v>0.28035846518473473</v>
      </c>
      <c r="AA1412" s="27">
        <f>IF(('Activity data'!AT6*EF!$H37*EF!$H55)*NtoN2O*kgtoGg=0,"NO",('Activity data'!AT6*EF!$H37*EF!$H55)*NtoN2O*kgtoGg)</f>
        <v>0.28262635001993552</v>
      </c>
      <c r="AB1412" s="27">
        <f>IF(('Activity data'!AU6*EF!$H37*EF!$H55)*NtoN2O*kgtoGg=0,"NO",('Activity data'!AU6*EF!$H37*EF!$H55)*NtoN2O*kgtoGg)</f>
        <v>0.28557088274420922</v>
      </c>
      <c r="AC1412" s="27">
        <f>IF(('Activity data'!AV6*EF!$H37*EF!$H55)*NtoN2O*kgtoGg=0,"NO",('Activity data'!AV6*EF!$H37*EF!$H55)*NtoN2O*kgtoGg)</f>
        <v>0.2880995110526347</v>
      </c>
      <c r="AD1412" s="27">
        <f>IF(('Activity data'!AW6*EF!$H37*EF!$H55)*NtoN2O*kgtoGg=0,"NO",('Activity data'!AW6*EF!$H37*EF!$H55)*NtoN2O*kgtoGg)</f>
        <v>0.29113600995951411</v>
      </c>
      <c r="AE1412" s="27">
        <f>IF(('Activity data'!AX6*EF!$H37*EF!$H55)*NtoN2O*kgtoGg=0,"NO",('Activity data'!AX6*EF!$H37*EF!$H55)*NtoN2O*kgtoGg)</f>
        <v>0.29429341409009835</v>
      </c>
      <c r="AF1412" s="27">
        <f>IF(('Activity data'!AY6*EF!$H37*EF!$H55)*NtoN2O*kgtoGg=0,"NO",('Activity data'!AY6*EF!$H37*EF!$H55)*NtoN2O*kgtoGg)</f>
        <v>0.29802850944535247</v>
      </c>
      <c r="AG1412" s="27">
        <f>IF(('Activity data'!AZ6*EF!$H37*EF!$H55)*NtoN2O*kgtoGg=0,"NO",('Activity data'!AZ6*EF!$H37*EF!$H55)*NtoN2O*kgtoGg)</f>
        <v>0.30205374945391877</v>
      </c>
      <c r="AH1412" s="27">
        <f>IF(('Activity data'!BA6*EF!$H37*EF!$H55)*NtoN2O*kgtoGg=0,"NO",('Activity data'!BA6*EF!$H37*EF!$H55)*NtoN2O*kgtoGg)</f>
        <v>0.30520719159254189</v>
      </c>
      <c r="AI1412" s="27">
        <f>IF(('Activity data'!BB6*EF!$H37*EF!$H55)*NtoN2O*kgtoGg=0,"NO",('Activity data'!BB6*EF!$H37*EF!$H55)*NtoN2O*kgtoGg)</f>
        <v>0.30835999513790457</v>
      </c>
      <c r="AJ1412" s="27">
        <f>IF(('Activity data'!BC6*EF!$H37*EF!$H55)*NtoN2O*kgtoGg=0,"NO",('Activity data'!BC6*EF!$H37*EF!$H55)*NtoN2O*kgtoGg)</f>
        <v>0.3118254500035833</v>
      </c>
      <c r="AK1412" s="27">
        <f>IF(('Activity data'!BD6*EF!$H37*EF!$H55)*NtoN2O*kgtoGg=0,"NO",('Activity data'!BD6*EF!$H37*EF!$H55)*NtoN2O*kgtoGg)</f>
        <v>0.31526638992188577</v>
      </c>
      <c r="AL1412" s="27">
        <f>IF(('Activity data'!BE6*EF!$H37*EF!$H55)*NtoN2O*kgtoGg=0,"NO",('Activity data'!BE6*EF!$H37*EF!$H55)*NtoN2O*kgtoGg)</f>
        <v>0.31904804282114807</v>
      </c>
      <c r="AM1412" s="27">
        <f>IF(('Activity data'!BF6*EF!$H37*EF!$H55)*NtoN2O*kgtoGg=0,"NO",('Activity data'!BF6*EF!$H37*EF!$H55)*NtoN2O*kgtoGg)</f>
        <v>0.32272079417673527</v>
      </c>
      <c r="AN1412" s="27">
        <f>IF(('Activity data'!BG6*EF!$H37*EF!$H55)*NtoN2O*kgtoGg=0,"NO",('Activity data'!BG6*EF!$H37*EF!$H55)*NtoN2O*kgtoGg)</f>
        <v>0.32694621513292005</v>
      </c>
      <c r="AO1412" s="27">
        <f>IF(('Activity data'!BH6*EF!$H37*EF!$H55)*NtoN2O*kgtoGg=0,"NO",('Activity data'!BH6*EF!$H37*EF!$H55)*NtoN2O*kgtoGg)</f>
        <v>0.33121235560702972</v>
      </c>
      <c r="AP1412" s="27">
        <f>IF(('Activity data'!BI6*EF!$H37*EF!$H55)*NtoN2O*kgtoGg=0,"NO",('Activity data'!BI6*EF!$H37*EF!$H55)*NtoN2O*kgtoGg)</f>
        <v>0.3355859257550059</v>
      </c>
      <c r="AQ1412" s="27">
        <f>IF(('Activity data'!BJ6*EF!$H37*EF!$H55)*NtoN2O*kgtoGg=0,"NO",('Activity data'!BJ6*EF!$H37*EF!$H55)*NtoN2O*kgtoGg)</f>
        <v>0.34008841047365079</v>
      </c>
      <c r="AR1412" s="27">
        <f>IF(('Activity data'!BK6*EF!$H37*EF!$H55)*NtoN2O*kgtoGg=0,"NO",('Activity data'!BK6*EF!$H37*EF!$H55)*NtoN2O*kgtoGg)</f>
        <v>0.34476133653333862</v>
      </c>
      <c r="AS1412" s="27">
        <f>IF(('Activity data'!BL6*EF!$H37*EF!$H55)*NtoN2O*kgtoGg=0,"NO",('Activity data'!BL6*EF!$H37*EF!$H55)*NtoN2O*kgtoGg)</f>
        <v>0.34982093178697676</v>
      </c>
      <c r="AT1412" s="27">
        <f>IF(('Activity data'!BM6*EF!$H37*EF!$H55)*NtoN2O*kgtoGg=0,"NO",('Activity data'!BM6*EF!$H37*EF!$H55)*NtoN2O*kgtoGg)</f>
        <v>0.35281688262589234</v>
      </c>
      <c r="AU1412" s="27">
        <f>IF(('Activity data'!BN6*EF!$H37*EF!$H55)*NtoN2O*kgtoGg=0,"NO",('Activity data'!BN6*EF!$H37*EF!$H55)*NtoN2O*kgtoGg)</f>
        <v>0.35549000753390314</v>
      </c>
      <c r="AV1412" s="27">
        <f>IF(('Activity data'!BO6*EF!$H37*EF!$H55)*NtoN2O*kgtoGg=0,"NO",('Activity data'!BO6*EF!$H37*EF!$H55)*NtoN2O*kgtoGg)</f>
        <v>0.35820327419307002</v>
      </c>
      <c r="AW1412" s="27">
        <f>IF(('Activity data'!BP6*EF!$H37*EF!$H55)*NtoN2O*kgtoGg=0,"NO",('Activity data'!BP6*EF!$H37*EF!$H55)*NtoN2O*kgtoGg)</f>
        <v>0.36082617980584042</v>
      </c>
    </row>
    <row r="1413" spans="1:49" x14ac:dyDescent="0.25">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1.1619612942227023E-2</v>
      </c>
      <c r="T1413" s="27">
        <f>IF(('Activity data'!AM7*EF!$H38*EF!$H56)*NtoN2O*kgtoGg=0,"NO",('Activity data'!AM7*EF!$H38*EF!$H56)*NtoN2O*kgtoGg)</f>
        <v>1.177400121012543E-2</v>
      </c>
      <c r="U1413" s="27">
        <f>IF(('Activity data'!AN7*EF!$H38*EF!$H56)*NtoN2O*kgtoGg=0,"NO",('Activity data'!AN7*EF!$H38*EF!$H56)*NtoN2O*kgtoGg)</f>
        <v>1.190007376113544E-2</v>
      </c>
      <c r="V1413" s="27">
        <f>IF(('Activity data'!AO7*EF!$H38*EF!$H56)*NtoN2O*kgtoGg=0,"NO",('Activity data'!AO7*EF!$H38*EF!$H56)*NtoN2O*kgtoGg)</f>
        <v>1.2017738516123354E-2</v>
      </c>
      <c r="W1413" s="27">
        <f>IF(('Activity data'!AP7*EF!$H38*EF!$H56)*NtoN2O*kgtoGg=0,"NO",('Activity data'!AP7*EF!$H38*EF!$H56)*NtoN2O*kgtoGg)</f>
        <v>1.2145427967335877E-2</v>
      </c>
      <c r="X1413" s="27">
        <f>IF(('Activity data'!AQ7*EF!$H38*EF!$H56)*NtoN2O*kgtoGg=0,"NO",('Activity data'!AQ7*EF!$H38*EF!$H56)*NtoN2O*kgtoGg)</f>
        <v>1.2267973833409636E-2</v>
      </c>
      <c r="Y1413" s="27">
        <f>IF(('Activity data'!AR7*EF!$H38*EF!$H56)*NtoN2O*kgtoGg=0,"NO",('Activity data'!AR7*EF!$H38*EF!$H56)*NtoN2O*kgtoGg)</f>
        <v>1.2372801392781385E-2</v>
      </c>
      <c r="Z1413" s="27">
        <f>IF(('Activity data'!AS7*EF!$H38*EF!$H56)*NtoN2O*kgtoGg=0,"NO",('Activity data'!AS7*EF!$H38*EF!$H56)*NtoN2O*kgtoGg)</f>
        <v>1.2474296168800325E-2</v>
      </c>
      <c r="AA1413" s="27">
        <f>IF(('Activity data'!AT7*EF!$H38*EF!$H56)*NtoN2O*kgtoGg=0,"NO",('Activity data'!AT7*EF!$H38*EF!$H56)*NtoN2O*kgtoGg)</f>
        <v>1.2575203651983986E-2</v>
      </c>
      <c r="AB1413" s="27">
        <f>IF(('Activity data'!AU7*EF!$H38*EF!$H56)*NtoN2O*kgtoGg=0,"NO",('Activity data'!AU7*EF!$H38*EF!$H56)*NtoN2O*kgtoGg)</f>
        <v>1.2706217970588964E-2</v>
      </c>
      <c r="AC1413" s="27">
        <f>IF(('Activity data'!AV7*EF!$H38*EF!$H56)*NtoN2O*kgtoGg=0,"NO",('Activity data'!AV7*EF!$H38*EF!$H56)*NtoN2O*kgtoGg)</f>
        <v>1.281872699862679E-2</v>
      </c>
      <c r="AD1413" s="27">
        <f>IF(('Activity data'!AW7*EF!$H38*EF!$H56)*NtoN2O*kgtoGg=0,"NO",('Activity data'!AW7*EF!$H38*EF!$H56)*NtoN2O*kgtoGg)</f>
        <v>1.2953833269292428E-2</v>
      </c>
      <c r="AE1413" s="27">
        <f>IF(('Activity data'!AX7*EF!$H38*EF!$H56)*NtoN2O*kgtoGg=0,"NO",('Activity data'!AX7*EF!$H38*EF!$H56)*NtoN2O*kgtoGg)</f>
        <v>1.3094319108461041E-2</v>
      </c>
      <c r="AF1413" s="27">
        <f>IF(('Activity data'!AY7*EF!$H38*EF!$H56)*NtoN2O*kgtoGg=0,"NO",('Activity data'!AY7*EF!$H38*EF!$H56)*NtoN2O*kgtoGg)</f>
        <v>1.3260508795829495E-2</v>
      </c>
      <c r="AG1413" s="27">
        <f>IF(('Activity data'!AZ7*EF!$H38*EF!$H56)*NtoN2O*kgtoGg=0,"NO",('Activity data'!AZ7*EF!$H38*EF!$H56)*NtoN2O*kgtoGg)</f>
        <v>1.3439608206950445E-2</v>
      </c>
      <c r="AH1413" s="27">
        <f>IF(('Activity data'!BA7*EF!$H38*EF!$H56)*NtoN2O*kgtoGg=0,"NO",('Activity data'!BA7*EF!$H38*EF!$H56)*NtoN2O*kgtoGg)</f>
        <v>1.3579917760872567E-2</v>
      </c>
      <c r="AI1413" s="27">
        <f>IF(('Activity data'!BB7*EF!$H38*EF!$H56)*NtoN2O*kgtoGg=0,"NO",('Activity data'!BB7*EF!$H38*EF!$H56)*NtoN2O*kgtoGg)</f>
        <v>1.3720198901165522E-2</v>
      </c>
      <c r="AJ1413" s="27">
        <f>IF(('Activity data'!BC7*EF!$H38*EF!$H56)*NtoN2O*kgtoGg=0,"NO",('Activity data'!BC7*EF!$H38*EF!$H56)*NtoN2O*kgtoGg)</f>
        <v>1.3874391178989566E-2</v>
      </c>
      <c r="AK1413" s="27">
        <f>IF(('Activity data'!BD7*EF!$H38*EF!$H56)*NtoN2O*kgtoGg=0,"NO",('Activity data'!BD7*EF!$H38*EF!$H56)*NtoN2O*kgtoGg)</f>
        <v>1.4027492686417455E-2</v>
      </c>
      <c r="AL1413" s="27">
        <f>IF(('Activity data'!BE7*EF!$H38*EF!$H56)*NtoN2O*kgtoGg=0,"NO",('Activity data'!BE7*EF!$H38*EF!$H56)*NtoN2O*kgtoGg)</f>
        <v>1.4195753909569451E-2</v>
      </c>
      <c r="AM1413" s="27">
        <f>IF(('Activity data'!BF7*EF!$H38*EF!$H56)*NtoN2O*kgtoGg=0,"NO",('Activity data'!BF7*EF!$H38*EF!$H56)*NtoN2O*kgtoGg)</f>
        <v>1.4359169657097425E-2</v>
      </c>
      <c r="AN1413" s="27">
        <f>IF(('Activity data'!BG7*EF!$H38*EF!$H56)*NtoN2O*kgtoGg=0,"NO",('Activity data'!BG7*EF!$H38*EF!$H56)*NtoN2O*kgtoGg)</f>
        <v>1.4547175938308062E-2</v>
      </c>
      <c r="AO1413" s="27">
        <f>IF(('Activity data'!BH7*EF!$H38*EF!$H56)*NtoN2O*kgtoGg=0,"NO",('Activity data'!BH7*EF!$H38*EF!$H56)*NtoN2O*kgtoGg)</f>
        <v>1.4736993997615399E-2</v>
      </c>
      <c r="AP1413" s="27">
        <f>IF(('Activity data'!BI7*EF!$H38*EF!$H56)*NtoN2O*kgtoGg=0,"NO",('Activity data'!BI7*EF!$H38*EF!$H56)*NtoN2O*kgtoGg)</f>
        <v>1.4931592043031754E-2</v>
      </c>
      <c r="AQ1413" s="27">
        <f>IF(('Activity data'!BJ7*EF!$H38*EF!$H56)*NtoN2O*kgtoGg=0,"NO",('Activity data'!BJ7*EF!$H38*EF!$H56)*NtoN2O*kgtoGg)</f>
        <v>1.5131926025595346E-2</v>
      </c>
      <c r="AR1413" s="27">
        <f>IF(('Activity data'!BK7*EF!$H38*EF!$H56)*NtoN2O*kgtoGg=0,"NO",('Activity data'!BK7*EF!$H38*EF!$H56)*NtoN2O*kgtoGg)</f>
        <v>1.5339843641369999E-2</v>
      </c>
      <c r="AS1413" s="27">
        <f>IF(('Activity data'!BL7*EF!$H38*EF!$H56)*NtoN2O*kgtoGg=0,"NO",('Activity data'!BL7*EF!$H38*EF!$H56)*NtoN2O*kgtoGg)</f>
        <v>1.5564965752972906E-2</v>
      </c>
      <c r="AT1413" s="27">
        <f>IF(('Activity data'!BM7*EF!$H38*EF!$H56)*NtoN2O*kgtoGg=0,"NO",('Activity data'!BM7*EF!$H38*EF!$H56)*NtoN2O*kgtoGg)</f>
        <v>1.5698267874052697E-2</v>
      </c>
      <c r="AU1413" s="27">
        <f>IF(('Activity data'!BN7*EF!$H38*EF!$H56)*NtoN2O*kgtoGg=0,"NO",('Activity data'!BN7*EF!$H38*EF!$H56)*NtoN2O*kgtoGg)</f>
        <v>1.5817206147511829E-2</v>
      </c>
      <c r="AV1413" s="27">
        <f>IF(('Activity data'!BO7*EF!$H38*EF!$H56)*NtoN2O*kgtoGg=0,"NO",('Activity data'!BO7*EF!$H38*EF!$H56)*NtoN2O*kgtoGg)</f>
        <v>1.5937930491858186E-2</v>
      </c>
      <c r="AW1413" s="27">
        <f>IF(('Activity data'!BP7*EF!$H38*EF!$H56)*NtoN2O*kgtoGg=0,"NO",('Activity data'!BP7*EF!$H38*EF!$H56)*NtoN2O*kgtoGg)</f>
        <v>1.6054634303226775E-2</v>
      </c>
    </row>
    <row r="1414" spans="1:49" x14ac:dyDescent="0.25">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0.41647291639602518</v>
      </c>
      <c r="T1414" s="27">
        <f>IF(('Activity data'!AM8*EF!$H39*EF!$H57)*NtoN2O*kgtoGg=0,"NO",('Activity data'!AM8*EF!$H39*EF!$H57)*NtoN2O*kgtoGg)</f>
        <v>0.42451313630685894</v>
      </c>
      <c r="U1414" s="27">
        <f>IF(('Activity data'!AN8*EF!$H39*EF!$H57)*NtoN2O*kgtoGg=0,"NO",('Activity data'!AN8*EF!$H39*EF!$H57)*NtoN2O*kgtoGg)</f>
        <v>0.4286991163276202</v>
      </c>
      <c r="V1414" s="27">
        <f>IF(('Activity data'!AO8*EF!$H39*EF!$H57)*NtoN2O*kgtoGg=0,"NO",('Activity data'!AO8*EF!$H39*EF!$H57)*NtoN2O*kgtoGg)</f>
        <v>0.43157432624643138</v>
      </c>
      <c r="W1414" s="27">
        <f>IF(('Activity data'!AP8*EF!$H39*EF!$H57)*NtoN2O*kgtoGg=0,"NO",('Activity data'!AP8*EF!$H39*EF!$H57)*NtoN2O*kgtoGg)</f>
        <v>0.43515982036417711</v>
      </c>
      <c r="X1414" s="27">
        <f>IF(('Activity data'!AQ8*EF!$H39*EF!$H57)*NtoN2O*kgtoGg=0,"NO",('Activity data'!AQ8*EF!$H39*EF!$H57)*NtoN2O*kgtoGg)</f>
        <v>0.43781914980719577</v>
      </c>
      <c r="Y1414" s="27">
        <f>IF(('Activity data'!AR8*EF!$H39*EF!$H57)*NtoN2O*kgtoGg=0,"NO",('Activity data'!AR8*EF!$H39*EF!$H57)*NtoN2O*kgtoGg)</f>
        <v>0.4387616341293572</v>
      </c>
      <c r="Z1414" s="27">
        <f>IF(('Activity data'!AS8*EF!$H39*EF!$H57)*NtoN2O*kgtoGg=0,"NO",('Activity data'!AS8*EF!$H39*EF!$H57)*NtoN2O*kgtoGg)</f>
        <v>0.43955846787949271</v>
      </c>
      <c r="AA1414" s="27">
        <f>IF(('Activity data'!AT8*EF!$H39*EF!$H57)*NtoN2O*kgtoGg=0,"NO",('Activity data'!AT8*EF!$H39*EF!$H57)*NtoN2O*kgtoGg)</f>
        <v>0.44050931708898167</v>
      </c>
      <c r="AB1414" s="27">
        <f>IF(('Activity data'!AU8*EF!$H39*EF!$H57)*NtoN2O*kgtoGg=0,"NO",('Activity data'!AU8*EF!$H39*EF!$H57)*NtoN2O*kgtoGg)</f>
        <v>0.44468815973711034</v>
      </c>
      <c r="AC1414" s="27">
        <f>IF(('Activity data'!AV8*EF!$H39*EF!$H57)*NtoN2O*kgtoGg=0,"NO",('Activity data'!AV8*EF!$H39*EF!$H57)*NtoN2O*kgtoGg)</f>
        <v>0.44717916776077588</v>
      </c>
      <c r="AD1414" s="27">
        <f>IF(('Activity data'!AW8*EF!$H39*EF!$H57)*NtoN2O*kgtoGg=0,"NO",('Activity data'!AW8*EF!$H39*EF!$H57)*NtoN2O*kgtoGg)</f>
        <v>0.44795787394049319</v>
      </c>
      <c r="AE1414" s="27">
        <f>IF(('Activity data'!AX8*EF!$H39*EF!$H57)*NtoN2O*kgtoGg=0,"NO",('Activity data'!AX8*EF!$H39*EF!$H57)*NtoN2O*kgtoGg)</f>
        <v>0.44893794812886795</v>
      </c>
      <c r="AF1414" s="27">
        <f>IF(('Activity data'!AY8*EF!$H39*EF!$H57)*NtoN2O*kgtoGg=0,"NO",('Activity data'!AY8*EF!$H39*EF!$H57)*NtoN2O*kgtoGg)</f>
        <v>0.45195950346387948</v>
      </c>
      <c r="AG1414" s="27">
        <f>IF(('Activity data'!AZ8*EF!$H39*EF!$H57)*NtoN2O*kgtoGg=0,"NO",('Activity data'!AZ8*EF!$H39*EF!$H57)*NtoN2O*kgtoGg)</f>
        <v>0.45571709675818911</v>
      </c>
      <c r="AH1414" s="27">
        <f>IF(('Activity data'!BA8*EF!$H39*EF!$H57)*NtoN2O*kgtoGg=0,"NO",('Activity data'!BA8*EF!$H39*EF!$H57)*NtoN2O*kgtoGg)</f>
        <v>0.45560947851100364</v>
      </c>
      <c r="AI1414" s="27">
        <f>IF(('Activity data'!BB8*EF!$H39*EF!$H57)*NtoN2O*kgtoGg=0,"NO",('Activity data'!BB8*EF!$H39*EF!$H57)*NtoN2O*kgtoGg)</f>
        <v>0.45517080807564986</v>
      </c>
      <c r="AJ1414" s="27">
        <f>IF(('Activity data'!BC8*EF!$H39*EF!$H57)*NtoN2O*kgtoGg=0,"NO",('Activity data'!BC8*EF!$H39*EF!$H57)*NtoN2O*kgtoGg)</f>
        <v>0.45557129458330387</v>
      </c>
      <c r="AK1414" s="27">
        <f>IF(('Activity data'!BD8*EF!$H39*EF!$H57)*NtoN2O*kgtoGg=0,"NO",('Activity data'!BD8*EF!$H39*EF!$H57)*NtoN2O*kgtoGg)</f>
        <v>0.45551103520168579</v>
      </c>
      <c r="AL1414" s="27">
        <f>IF(('Activity data'!BE8*EF!$H39*EF!$H57)*NtoN2O*kgtoGg=0,"NO",('Activity data'!BE8*EF!$H39*EF!$H57)*NtoN2O*kgtoGg)</f>
        <v>0.45629339680693076</v>
      </c>
      <c r="AM1414" s="27">
        <f>IF(('Activity data'!BF8*EF!$H39*EF!$H57)*NtoN2O*kgtoGg=0,"NO",('Activity data'!BF8*EF!$H39*EF!$H57)*NtoN2O*kgtoGg)</f>
        <v>0.4562855211456151</v>
      </c>
      <c r="AN1414" s="27">
        <f>IF(('Activity data'!BG8*EF!$H39*EF!$H57)*NtoN2O*kgtoGg=0,"NO",('Activity data'!BG8*EF!$H39*EF!$H57)*NtoN2O*kgtoGg)</f>
        <v>0.46007027411432189</v>
      </c>
      <c r="AO1414" s="27">
        <f>IF(('Activity data'!BH8*EF!$H39*EF!$H57)*NtoN2O*kgtoGg=0,"NO",('Activity data'!BH8*EF!$H39*EF!$H57)*NtoN2O*kgtoGg)</f>
        <v>0.46360970707427518</v>
      </c>
      <c r="AP1414" s="27">
        <f>IF(('Activity data'!BI8*EF!$H39*EF!$H57)*NtoN2O*kgtoGg=0,"NO",('Activity data'!BI8*EF!$H39*EF!$H57)*NtoN2O*kgtoGg)</f>
        <v>0.46711770616793746</v>
      </c>
      <c r="AQ1414" s="27">
        <f>IF(('Activity data'!BJ8*EF!$H39*EF!$H57)*NtoN2O*kgtoGg=0,"NO",('Activity data'!BJ8*EF!$H39*EF!$H57)*NtoN2O*kgtoGg)</f>
        <v>0.47064653123907496</v>
      </c>
      <c r="AR1414" s="27">
        <f>IF(('Activity data'!BK8*EF!$H39*EF!$H57)*NtoN2O*kgtoGg=0,"NO",('Activity data'!BK8*EF!$H39*EF!$H57)*NtoN2O*kgtoGg)</f>
        <v>0.47430490918472545</v>
      </c>
      <c r="AS1414" s="27">
        <f>IF(('Activity data'!BL8*EF!$H39*EF!$H57)*NtoN2O*kgtoGg=0,"NO",('Activity data'!BL8*EF!$H39*EF!$H57)*NtoN2O*kgtoGg)</f>
        <v>0.47871314406279569</v>
      </c>
      <c r="AT1414" s="27">
        <f>IF(('Activity data'!BM8*EF!$H39*EF!$H57)*NtoN2O*kgtoGg=0,"NO",('Activity data'!BM8*EF!$H39*EF!$H57)*NtoN2O*kgtoGg)</f>
        <v>0.47652467640913432</v>
      </c>
      <c r="AU1414" s="27">
        <f>IF(('Activity data'!BN8*EF!$H39*EF!$H57)*NtoN2O*kgtoGg=0,"NO",('Activity data'!BN8*EF!$H39*EF!$H57)*NtoN2O*kgtoGg)</f>
        <v>0.47320373370283142</v>
      </c>
      <c r="AV1414" s="27">
        <f>IF(('Activity data'!BO8*EF!$H39*EF!$H57)*NtoN2O*kgtoGg=0,"NO",('Activity data'!BO8*EF!$H39*EF!$H57)*NtoN2O*kgtoGg)</f>
        <v>0.46984529022543825</v>
      </c>
      <c r="AW1414" s="27">
        <f>IF(('Activity data'!BP8*EF!$H39*EF!$H57)*NtoN2O*kgtoGg=0,"NO",('Activity data'!BP8*EF!$H39*EF!$H57)*NtoN2O*kgtoGg)</f>
        <v>0.46608012511214003</v>
      </c>
    </row>
    <row r="1415" spans="1:49" x14ac:dyDescent="0.25">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0.63790918193935475</v>
      </c>
      <c r="T1415" s="27">
        <f>IF(('Activity data'!AM9*EF!$H40*EF!$H58)*NtoN2O*kgtoGg=0,"NO",('Activity data'!AM9*EF!$H40*EF!$H58)*NtoN2O*kgtoGg)</f>
        <v>0.650224340750439</v>
      </c>
      <c r="U1415" s="27">
        <f>IF(('Activity data'!AN9*EF!$H40*EF!$H58)*NtoN2O*kgtoGg=0,"NO",('Activity data'!AN9*EF!$H40*EF!$H58)*NtoN2O*kgtoGg)</f>
        <v>0.65663598238554377</v>
      </c>
      <c r="V1415" s="27">
        <f>IF(('Activity data'!AO9*EF!$H40*EF!$H58)*NtoN2O*kgtoGg=0,"NO",('Activity data'!AO9*EF!$H40*EF!$H58)*NtoN2O*kgtoGg)</f>
        <v>0.66103992495901154</v>
      </c>
      <c r="W1415" s="27">
        <f>IF(('Activity data'!AP9*EF!$H40*EF!$H58)*NtoN2O*kgtoGg=0,"NO",('Activity data'!AP9*EF!$H40*EF!$H58)*NtoN2O*kgtoGg)</f>
        <v>0.66653180577395654</v>
      </c>
      <c r="X1415" s="27">
        <f>IF(('Activity data'!AQ9*EF!$H40*EF!$H58)*NtoN2O*kgtoGg=0,"NO",('Activity data'!AQ9*EF!$H40*EF!$H58)*NtoN2O*kgtoGg)</f>
        <v>0.67060508545846376</v>
      </c>
      <c r="Y1415" s="27">
        <f>IF(('Activity data'!AR9*EF!$H40*EF!$H58)*NtoN2O*kgtoGg=0,"NO",('Activity data'!AR9*EF!$H40*EF!$H58)*NtoN2O*kgtoGg)</f>
        <v>0.672048683299455</v>
      </c>
      <c r="Z1415" s="27">
        <f>IF(('Activity data'!AS9*EF!$H40*EF!$H58)*NtoN2O*kgtoGg=0,"NO",('Activity data'!AS9*EF!$H40*EF!$H58)*NtoN2O*kgtoGg)</f>
        <v>0.67326918899305277</v>
      </c>
      <c r="AA1415" s="27">
        <f>IF(('Activity data'!AT9*EF!$H40*EF!$H58)*NtoN2O*kgtoGg=0,"NO",('Activity data'!AT9*EF!$H40*EF!$H58)*NtoN2O*kgtoGg)</f>
        <v>0.67472559928407883</v>
      </c>
      <c r="AB1415" s="27">
        <f>IF(('Activity data'!AU9*EF!$H40*EF!$H58)*NtoN2O*kgtoGg=0,"NO",('Activity data'!AU9*EF!$H40*EF!$H58)*NtoN2O*kgtoGg)</f>
        <v>0.68112630864638002</v>
      </c>
      <c r="AC1415" s="27">
        <f>IF(('Activity data'!AV9*EF!$H40*EF!$H58)*NtoN2O*kgtoGg=0,"NO",('Activity data'!AV9*EF!$H40*EF!$H58)*NtoN2O*kgtoGg)</f>
        <v>0.68494177137642187</v>
      </c>
      <c r="AD1415" s="27">
        <f>IF(('Activity data'!AW9*EF!$H40*EF!$H58)*NtoN2O*kgtoGg=0,"NO",('Activity data'!AW9*EF!$H40*EF!$H58)*NtoN2O*kgtoGg)</f>
        <v>0.68613451117418145</v>
      </c>
      <c r="AE1415" s="27">
        <f>IF(('Activity data'!AX9*EF!$H40*EF!$H58)*NtoN2O*kgtoGg=0,"NO",('Activity data'!AX9*EF!$H40*EF!$H58)*NtoN2O*kgtoGg)</f>
        <v>0.68763568519806828</v>
      </c>
      <c r="AF1415" s="27">
        <f>IF(('Activity data'!AY9*EF!$H40*EF!$H58)*NtoN2O*kgtoGg=0,"NO",('Activity data'!AY9*EF!$H40*EF!$H58)*NtoN2O*kgtoGg)</f>
        <v>0.6922637842077739</v>
      </c>
      <c r="AG1415" s="27">
        <f>IF(('Activity data'!AZ9*EF!$H40*EF!$H58)*NtoN2O*kgtoGg=0,"NO",('Activity data'!AZ9*EF!$H40*EF!$H58)*NtoN2O*kgtoGg)</f>
        <v>0.69801926834627781</v>
      </c>
      <c r="AH1415" s="27">
        <f>IF(('Activity data'!BA9*EF!$H40*EF!$H58)*NtoN2O*kgtoGg=0,"NO",('Activity data'!BA9*EF!$H40*EF!$H58)*NtoN2O*kgtoGg)</f>
        <v>0.69785443009312609</v>
      </c>
      <c r="AI1415" s="27">
        <f>IF(('Activity data'!BB9*EF!$H40*EF!$H58)*NtoN2O*kgtoGg=0,"NO",('Activity data'!BB9*EF!$H40*EF!$H58)*NtoN2O*kgtoGg)</f>
        <v>0.69718252109846901</v>
      </c>
      <c r="AJ1415" s="27">
        <f>IF(('Activity data'!BC9*EF!$H40*EF!$H58)*NtoN2O*kgtoGg=0,"NO",('Activity data'!BC9*EF!$H40*EF!$H58)*NtoN2O*kgtoGg)</f>
        <v>0.69779594398965272</v>
      </c>
      <c r="AK1415" s="27">
        <f>IF(('Activity data'!BD9*EF!$H40*EF!$H58)*NtoN2O*kgtoGg=0,"NO",('Activity data'!BD9*EF!$H40*EF!$H58)*NtoN2O*kgtoGg)</f>
        <v>0.69770364503978377</v>
      </c>
      <c r="AL1415" s="27">
        <f>IF(('Activity data'!BE9*EF!$H40*EF!$H58)*NtoN2O*kgtoGg=0,"NO",('Activity data'!BE9*EF!$H40*EF!$H58)*NtoN2O*kgtoGg)</f>
        <v>0.69890198383189894</v>
      </c>
      <c r="AM1415" s="27">
        <f>IF(('Activity data'!BF9*EF!$H40*EF!$H58)*NtoN2O*kgtoGg=0,"NO",('Activity data'!BF9*EF!$H40*EF!$H58)*NtoN2O*kgtoGg)</f>
        <v>0.69888992072654588</v>
      </c>
      <c r="AN1415" s="27">
        <f>IF(('Activity data'!BG9*EF!$H40*EF!$H58)*NtoN2O*kgtoGg=0,"NO",('Activity data'!BG9*EF!$H40*EF!$H58)*NtoN2O*kgtoGg)</f>
        <v>0.70468700518284833</v>
      </c>
      <c r="AO1415" s="27">
        <f>IF(('Activity data'!BH9*EF!$H40*EF!$H58)*NtoN2O*kgtoGg=0,"NO",('Activity data'!BH9*EF!$H40*EF!$H58)*NtoN2O*kgtoGg)</f>
        <v>0.71010833438608023</v>
      </c>
      <c r="AP1415" s="27">
        <f>IF(('Activity data'!BI9*EF!$H40*EF!$H58)*NtoN2O*kgtoGg=0,"NO",('Activity data'!BI9*EF!$H40*EF!$H58)*NtoN2O*kgtoGg)</f>
        <v>0.71548151651625824</v>
      </c>
      <c r="AQ1415" s="27">
        <f>IF(('Activity data'!BJ9*EF!$H40*EF!$H58)*NtoN2O*kgtoGg=0,"NO",('Activity data'!BJ9*EF!$H40*EF!$H58)*NtoN2O*kgtoGg)</f>
        <v>0.72088659767691576</v>
      </c>
      <c r="AR1415" s="27">
        <f>IF(('Activity data'!BK9*EF!$H40*EF!$H58)*NtoN2O*kgtoGg=0,"NO",('Activity data'!BK9*EF!$H40*EF!$H58)*NtoN2O*kgtoGg)</f>
        <v>0.72649011423383802</v>
      </c>
      <c r="AS1415" s="27">
        <f>IF(('Activity data'!BL9*EF!$H40*EF!$H58)*NtoN2O*kgtoGg=0,"NO",('Activity data'!BL9*EF!$H40*EF!$H58)*NtoN2O*kgtoGg)</f>
        <v>0.73324218236158256</v>
      </c>
      <c r="AT1415" s="27">
        <f>IF(('Activity data'!BM9*EF!$H40*EF!$H58)*NtoN2O*kgtoGg=0,"NO",('Activity data'!BM9*EF!$H40*EF!$H58)*NtoN2O*kgtoGg)</f>
        <v>0.72989011898438005</v>
      </c>
      <c r="AU1415" s="27">
        <f>IF(('Activity data'!BN9*EF!$H40*EF!$H58)*NtoN2O*kgtoGg=0,"NO",('Activity data'!BN9*EF!$H40*EF!$H58)*NtoN2O*kgtoGg)</f>
        <v>0.72480345005191393</v>
      </c>
      <c r="AV1415" s="27">
        <f>IF(('Activity data'!BO9*EF!$H40*EF!$H58)*NtoN2O*kgtoGg=0,"NO",('Activity data'!BO9*EF!$H40*EF!$H58)*NtoN2O*kgtoGg)</f>
        <v>0.71965934140304277</v>
      </c>
      <c r="AW1415" s="27">
        <f>IF(('Activity data'!BP9*EF!$H40*EF!$H58)*NtoN2O*kgtoGg=0,"NO",('Activity data'!BP9*EF!$H40*EF!$H58)*NtoN2O*kgtoGg)</f>
        <v>0.71389225955273872</v>
      </c>
    </row>
    <row r="1416" spans="1:49" x14ac:dyDescent="0.25">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1.0735880393445663</v>
      </c>
      <c r="T1416" s="27">
        <f>IF(('Activity data'!AM10*EF!$H41*EF!$H59)*NtoN2O*kgtoGg=0,"NO",('Activity data'!AM10*EF!$H41*EF!$H59)*NtoN2O*kgtoGg)</f>
        <v>1.1206791752670291</v>
      </c>
      <c r="U1416" s="27">
        <f>IF(('Activity data'!AN10*EF!$H41*EF!$H59)*NtoN2O*kgtoGg=0,"NO",('Activity data'!AN10*EF!$H41*EF!$H59)*NtoN2O*kgtoGg)</f>
        <v>1.1586218116882778</v>
      </c>
      <c r="V1416" s="27">
        <f>IF(('Activity data'!AO10*EF!$H41*EF!$H59)*NtoN2O*kgtoGg=0,"NO",('Activity data'!AO10*EF!$H41*EF!$H59)*NtoN2O*kgtoGg)</f>
        <v>1.193755876753942</v>
      </c>
      <c r="W1416" s="27">
        <f>IF(('Activity data'!AP10*EF!$H41*EF!$H59)*NtoN2O*kgtoGg=0,"NO",('Activity data'!AP10*EF!$H41*EF!$H59)*NtoN2O*kgtoGg)</f>
        <v>1.2315791498975122</v>
      </c>
      <c r="X1416" s="27">
        <f>IF(('Activity data'!AQ10*EF!$H41*EF!$H59)*NtoN2O*kgtoGg=0,"NO",('Activity data'!AQ10*EF!$H41*EF!$H59)*NtoN2O*kgtoGg)</f>
        <v>1.2675193224067141</v>
      </c>
      <c r="Y1416" s="27">
        <f>IF(('Activity data'!AR10*EF!$H41*EF!$H59)*NtoN2O*kgtoGg=0,"NO",('Activity data'!AR10*EF!$H41*EF!$H59)*NtoN2O*kgtoGg)</f>
        <v>1.2990815062418122</v>
      </c>
      <c r="Z1416" s="27">
        <f>IF(('Activity data'!AS10*EF!$H41*EF!$H59)*NtoN2O*kgtoGg=0,"NO",('Activity data'!AS10*EF!$H41*EF!$H59)*NtoN2O*kgtoGg)</f>
        <v>1.330705924484584</v>
      </c>
      <c r="AA1416" s="27">
        <f>IF(('Activity data'!AT10*EF!$H41*EF!$H59)*NtoN2O*kgtoGg=0,"NO",('Activity data'!AT10*EF!$H41*EF!$H59)*NtoN2O*kgtoGg)</f>
        <v>1.3633125373913351</v>
      </c>
      <c r="AB1416" s="27">
        <f>IF(('Activity data'!AU10*EF!$H41*EF!$H59)*NtoN2O*kgtoGg=0,"NO",('Activity data'!AU10*EF!$H41*EF!$H59)*NtoN2O*kgtoGg)</f>
        <v>1.4066784058095376</v>
      </c>
      <c r="AC1416" s="27">
        <f>IF(('Activity data'!AV10*EF!$H41*EF!$H59)*NtoN2O*kgtoGg=0,"NO",('Activity data'!AV10*EF!$H41*EF!$H59)*NtoN2O*kgtoGg)</f>
        <v>1.4456064067190921</v>
      </c>
      <c r="AD1416" s="27">
        <f>IF(('Activity data'!AW10*EF!$H41*EF!$H59)*NtoN2O*kgtoGg=0,"NO",('Activity data'!AW10*EF!$H41*EF!$H59)*NtoN2O*kgtoGg)</f>
        <v>1.4961474550120406</v>
      </c>
      <c r="AE1416" s="27">
        <f>IF(('Activity data'!AX10*EF!$H41*EF!$H59)*NtoN2O*kgtoGg=0,"NO",('Activity data'!AX10*EF!$H41*EF!$H59)*NtoN2O*kgtoGg)</f>
        <v>1.5492410156104657</v>
      </c>
      <c r="AF1416" s="27">
        <f>IF(('Activity data'!AY10*EF!$H41*EF!$H59)*NtoN2O*kgtoGg=0,"NO",('Activity data'!AY10*EF!$H41*EF!$H59)*NtoN2O*kgtoGg)</f>
        <v>1.6116224355839281</v>
      </c>
      <c r="AG1416" s="27">
        <f>IF(('Activity data'!AZ10*EF!$H41*EF!$H59)*NtoN2O*kgtoGg=0,"NO",('Activity data'!AZ10*EF!$H41*EF!$H59)*NtoN2O*kgtoGg)</f>
        <v>1.679324833990389</v>
      </c>
      <c r="AH1416" s="27">
        <f>IF(('Activity data'!BA10*EF!$H41*EF!$H59)*NtoN2O*kgtoGg=0,"NO",('Activity data'!BA10*EF!$H41*EF!$H59)*NtoN2O*kgtoGg)</f>
        <v>1.7352457952977047</v>
      </c>
      <c r="AI1416" s="27">
        <f>IF(('Activity data'!BB10*EF!$H41*EF!$H59)*NtoN2O*kgtoGg=0,"NO",('Activity data'!BB10*EF!$H41*EF!$H59)*NtoN2O*kgtoGg)</f>
        <v>1.7919814632369884</v>
      </c>
      <c r="AJ1416" s="27">
        <f>IF(('Activity data'!BC10*EF!$H41*EF!$H59)*NtoN2O*kgtoGg=0,"NO",('Activity data'!BC10*EF!$H41*EF!$H59)*NtoN2O*kgtoGg)</f>
        <v>1.8542876245355222</v>
      </c>
      <c r="AK1416" s="27">
        <f>IF(('Activity data'!BD10*EF!$H41*EF!$H59)*NtoN2O*kgtoGg=0,"NO",('Activity data'!BD10*EF!$H41*EF!$H59)*NtoN2O*kgtoGg)</f>
        <v>1.9171712808139438</v>
      </c>
      <c r="AL1416" s="27">
        <f>IF(('Activity data'!BE10*EF!$H41*EF!$H59)*NtoN2O*kgtoGg=0,"NO",('Activity data'!BE10*EF!$H41*EF!$H59)*NtoN2O*kgtoGg)</f>
        <v>1.9862598301241912</v>
      </c>
      <c r="AM1416" s="27">
        <f>IF(('Activity data'!BF10*EF!$H41*EF!$H59)*NtoN2O*kgtoGg=0,"NO",('Activity data'!BF10*EF!$H41*EF!$H59)*NtoN2O*kgtoGg)</f>
        <v>2.0547366446751507</v>
      </c>
      <c r="AN1416" s="27">
        <f>IF(('Activity data'!BG10*EF!$H41*EF!$H59)*NtoN2O*kgtoGg=0,"NO",('Activity data'!BG10*EF!$H41*EF!$H59)*NtoN2O*kgtoGg)</f>
        <v>2.1302358375538848</v>
      </c>
      <c r="AO1416" s="27">
        <f>IF(('Activity data'!BH10*EF!$H41*EF!$H59)*NtoN2O*kgtoGg=0,"NO",('Activity data'!BH10*EF!$H41*EF!$H59)*NtoN2O*kgtoGg)</f>
        <v>2.2074011478677935</v>
      </c>
      <c r="AP1416" s="27">
        <f>IF(('Activity data'!BI10*EF!$H41*EF!$H59)*NtoN2O*kgtoGg=0,"NO",('Activity data'!BI10*EF!$H41*EF!$H59)*NtoN2O*kgtoGg)</f>
        <v>2.2873197269602517</v>
      </c>
      <c r="AQ1416" s="27">
        <f>IF(('Activity data'!BJ10*EF!$H41*EF!$H59)*NtoN2O*kgtoGg=0,"NO",('Activity data'!BJ10*EF!$H41*EF!$H59)*NtoN2O*kgtoGg)</f>
        <v>2.3703865568909399</v>
      </c>
      <c r="AR1416" s="27">
        <f>IF(('Activity data'!BK10*EF!$H41*EF!$H59)*NtoN2O*kgtoGg=0,"NO",('Activity data'!BK10*EF!$H41*EF!$H59)*NtoN2O*kgtoGg)</f>
        <v>2.4573278020022085</v>
      </c>
      <c r="AS1416" s="27">
        <f>IF(('Activity data'!BL10*EF!$H41*EF!$H59)*NtoN2O*kgtoGg=0,"NO",('Activity data'!BL10*EF!$H41*EF!$H59)*NtoN2O*kgtoGg)</f>
        <v>2.551672114039726</v>
      </c>
      <c r="AT1416" s="27">
        <f>IF(('Activity data'!BM10*EF!$H41*EF!$H59)*NtoN2O*kgtoGg=0,"NO",('Activity data'!BM10*EF!$H41*EF!$H59)*NtoN2O*kgtoGg)</f>
        <v>2.6136497793637963</v>
      </c>
      <c r="AU1416" s="27">
        <f>IF(('Activity data'!BN10*EF!$H41*EF!$H59)*NtoN2O*kgtoGg=0,"NO",('Activity data'!BN10*EF!$H41*EF!$H59)*NtoN2O*kgtoGg)</f>
        <v>2.6711405705973985</v>
      </c>
      <c r="AV1416" s="27">
        <f>IF(('Activity data'!BO10*EF!$H41*EF!$H59)*NtoN2O*kgtoGg=0,"NO",('Activity data'!BO10*EF!$H41*EF!$H59)*NtoN2O*kgtoGg)</f>
        <v>2.7300457042892705</v>
      </c>
      <c r="AW1416" s="27">
        <f>IF(('Activity data'!BP10*EF!$H41*EF!$H59)*NtoN2O*kgtoGg=0,"NO",('Activity data'!BP10*EF!$H41*EF!$H59)*NtoN2O*kgtoGg)</f>
        <v>2.7882253522868798</v>
      </c>
    </row>
    <row r="1417" spans="1:49" x14ac:dyDescent="0.25">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0.11740318150277544</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0.11945208166397166</v>
      </c>
      <c r="T1417" s="27">
        <f>IF(('Activity data'!AM11*EF!$H42*EF!$H60)*NtoN2O*kgtoGg=0,"NO",('Activity data'!AM11*EF!$H42*EF!$H60)*NtoN2O*kgtoGg)</f>
        <v>0.11996589244916799</v>
      </c>
      <c r="U1417" s="27">
        <f>IF(('Activity data'!AN11*EF!$H42*EF!$H60)*NtoN2O*kgtoGg=0,"NO",('Activity data'!AN11*EF!$H42*EF!$H60)*NtoN2O*kgtoGg)</f>
        <v>0.12053453259501594</v>
      </c>
      <c r="V1417" s="27">
        <f>IF(('Activity data'!AO11*EF!$H42*EF!$H60)*NtoN2O*kgtoGg=0,"NO",('Activity data'!AO11*EF!$H42*EF!$H60)*NtoN2O*kgtoGg)</f>
        <v>0.12113119194780692</v>
      </c>
      <c r="W1417" s="27">
        <f>IF(('Activity data'!AP11*EF!$H42*EF!$H60)*NtoN2O*kgtoGg=0,"NO",('Activity data'!AP11*EF!$H42*EF!$H60)*NtoN2O*kgtoGg)</f>
        <v>0.12176155038943258</v>
      </c>
      <c r="X1417" s="27">
        <f>IF(('Activity data'!AQ11*EF!$H42*EF!$H60)*NtoN2O*kgtoGg=0,"NO",('Activity data'!AQ11*EF!$H42*EF!$H60)*NtoN2O*kgtoGg)</f>
        <v>0.12242164450013776</v>
      </c>
      <c r="Y1417" s="27">
        <f>IF(('Activity data'!AR11*EF!$H42*EF!$H60)*NtoN2O*kgtoGg=0,"NO",('Activity data'!AR11*EF!$H42*EF!$H60)*NtoN2O*kgtoGg)</f>
        <v>0.12303316997803727</v>
      </c>
      <c r="Z1417" s="27">
        <f>IF(('Activity data'!AS11*EF!$H42*EF!$H60)*NtoN2O*kgtoGg=0,"NO",('Activity data'!AS11*EF!$H42*EF!$H60)*NtoN2O*kgtoGg)</f>
        <v>0.12359567571233554</v>
      </c>
      <c r="AA1417" s="27">
        <f>IF(('Activity data'!AT11*EF!$H42*EF!$H60)*NtoN2O*kgtoGg=0,"NO",('Activity data'!AT11*EF!$H42*EF!$H60)*NtoN2O*kgtoGg)</f>
        <v>0.12410672884634125</v>
      </c>
      <c r="AB1417" s="27">
        <f>IF(('Activity data'!AU11*EF!$H42*EF!$H60)*NtoN2O*kgtoGg=0,"NO",('Activity data'!AU11*EF!$H42*EF!$H60)*NtoN2O*kgtoGg)</f>
        <v>0.12456935317880485</v>
      </c>
      <c r="AC1417" s="27">
        <f>IF(('Activity data'!AV11*EF!$H42*EF!$H60)*NtoN2O*kgtoGg=0,"NO",('Activity data'!AV11*EF!$H42*EF!$H60)*NtoN2O*kgtoGg)</f>
        <v>0.12497188029607036</v>
      </c>
      <c r="AD1417" s="27">
        <f>IF(('Activity data'!AW11*EF!$H42*EF!$H60)*NtoN2O*kgtoGg=0,"NO",('Activity data'!AW11*EF!$H42*EF!$H60)*NtoN2O*kgtoGg)</f>
        <v>0.12536989596586467</v>
      </c>
      <c r="AE1417" s="27">
        <f>IF(('Activity data'!AX11*EF!$H42*EF!$H60)*NtoN2O*kgtoGg=0,"NO",('Activity data'!AX11*EF!$H42*EF!$H60)*NtoN2O*kgtoGg)</f>
        <v>0.12575896751332971</v>
      </c>
      <c r="AF1417" s="27">
        <f>IF(('Activity data'!AY11*EF!$H42*EF!$H60)*NtoN2O*kgtoGg=0,"NO",('Activity data'!AY11*EF!$H42*EF!$H60)*NtoN2O*kgtoGg)</f>
        <v>0.12614177638163557</v>
      </c>
      <c r="AG1417" s="27">
        <f>IF(('Activity data'!AZ11*EF!$H42*EF!$H60)*NtoN2O*kgtoGg=0,"NO",('Activity data'!AZ11*EF!$H42*EF!$H60)*NtoN2O*kgtoGg)</f>
        <v>0.12651484622650078</v>
      </c>
      <c r="AH1417" s="27">
        <f>IF(('Activity data'!BA11*EF!$H42*EF!$H60)*NtoN2O*kgtoGg=0,"NO",('Activity data'!BA11*EF!$H42*EF!$H60)*NtoN2O*kgtoGg)</f>
        <v>0.12686745922982584</v>
      </c>
      <c r="AI1417" s="27">
        <f>IF(('Activity data'!BB11*EF!$H42*EF!$H60)*NtoN2O*kgtoGg=0,"NO",('Activity data'!BB11*EF!$H42*EF!$H60)*NtoN2O*kgtoGg)</f>
        <v>0.12721208055263392</v>
      </c>
      <c r="AJ1417" s="27">
        <f>IF(('Activity data'!BC11*EF!$H42*EF!$H60)*NtoN2O*kgtoGg=0,"NO",('Activity data'!BC11*EF!$H42*EF!$H60)*NtoN2O*kgtoGg)</f>
        <v>0.12755050797833958</v>
      </c>
      <c r="AK1417" s="27">
        <f>IF(('Activity data'!BD11*EF!$H42*EF!$H60)*NtoN2O*kgtoGg=0,"NO",('Activity data'!BD11*EF!$H42*EF!$H60)*NtoN2O*kgtoGg)</f>
        <v>0.12787915025688415</v>
      </c>
      <c r="AL1417" s="27">
        <f>IF(('Activity data'!BE11*EF!$H42*EF!$H60)*NtoN2O*kgtoGg=0,"NO",('Activity data'!BE11*EF!$H42*EF!$H60)*NtoN2O*kgtoGg)</f>
        <v>0.12820031427030817</v>
      </c>
      <c r="AM1417" s="27">
        <f>IF(('Activity data'!BF11*EF!$H42*EF!$H60)*NtoN2O*kgtoGg=0,"NO",('Activity data'!BF11*EF!$H42*EF!$H60)*NtoN2O*kgtoGg)</f>
        <v>0.12850954378673363</v>
      </c>
      <c r="AN1417" s="27">
        <f>IF(('Activity data'!BG11*EF!$H42*EF!$H60)*NtoN2O*kgtoGg=0,"NO",('Activity data'!BG11*EF!$H42*EF!$H60)*NtoN2O*kgtoGg)</f>
        <v>0.12881344298730901</v>
      </c>
      <c r="AO1417" s="27">
        <f>IF(('Activity data'!BH11*EF!$H42*EF!$H60)*NtoN2O*kgtoGg=0,"NO",('Activity data'!BH11*EF!$H42*EF!$H60)*NtoN2O*kgtoGg)</f>
        <v>0.12910712424209544</v>
      </c>
      <c r="AP1417" s="27">
        <f>IF(('Activity data'!BI11*EF!$H42*EF!$H60)*NtoN2O*kgtoGg=0,"NO",('Activity data'!BI11*EF!$H42*EF!$H60)*NtoN2O*kgtoGg)</f>
        <v>0.12939055437105906</v>
      </c>
      <c r="AQ1417" s="27">
        <f>IF(('Activity data'!BJ11*EF!$H42*EF!$H60)*NtoN2O*kgtoGg=0,"NO",('Activity data'!BJ11*EF!$H42*EF!$H60)*NtoN2O*kgtoGg)</f>
        <v>0.12966334958227196</v>
      </c>
      <c r="AR1417" s="27">
        <f>IF(('Activity data'!BK11*EF!$H42*EF!$H60)*NtoN2O*kgtoGg=0,"NO",('Activity data'!BK11*EF!$H42*EF!$H60)*NtoN2O*kgtoGg)</f>
        <v>0.12992531849335337</v>
      </c>
      <c r="AS1417" s="27">
        <f>IF(('Activity data'!BL11*EF!$H42*EF!$H60)*NtoN2O*kgtoGg=0,"NO",('Activity data'!BL11*EF!$H42*EF!$H60)*NtoN2O*kgtoGg)</f>
        <v>0.13017961587308713</v>
      </c>
      <c r="AT1417" s="27">
        <f>IF(('Activity data'!BM11*EF!$H42*EF!$H60)*NtoN2O*kgtoGg=0,"NO",('Activity data'!BM11*EF!$H42*EF!$H60)*NtoN2O*kgtoGg)</f>
        <v>0.1304053609764971</v>
      </c>
      <c r="AU1417" s="27">
        <f>IF(('Activity data'!BN11*EF!$H42*EF!$H60)*NtoN2O*kgtoGg=0,"NO",('Activity data'!BN11*EF!$H42*EF!$H60)*NtoN2O*kgtoGg)</f>
        <v>0.13061661327960919</v>
      </c>
      <c r="AV1417" s="27">
        <f>IF(('Activity data'!BO11*EF!$H42*EF!$H60)*NtoN2O*kgtoGg=0,"NO",('Activity data'!BO11*EF!$H42*EF!$H60)*NtoN2O*kgtoGg)</f>
        <v>0.13081596944979548</v>
      </c>
      <c r="AW1417" s="27">
        <f>IF(('Activity data'!BP11*EF!$H42*EF!$H60)*NtoN2O*kgtoGg=0,"NO",('Activity data'!BP11*EF!$H42*EF!$H60)*NtoN2O*kgtoGg)</f>
        <v>0.13100193530910495</v>
      </c>
    </row>
    <row r="1418" spans="1:49" x14ac:dyDescent="0.25">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6.2665450726748353E-2</v>
      </c>
      <c r="L1418" s="27">
        <f>IF(('Activity data'!AE12*EF!$H43*EF!$H61)*NtoN2O*kgtoGg=0,"NO",('Activity data'!AE12*EF!$H43*EF!$H61)*NtoN2O*kgtoGg)</f>
        <v>6.269933373655362E-2</v>
      </c>
      <c r="M1418" s="27">
        <f>IF(('Activity data'!AF12*EF!$H43*EF!$H61)*NtoN2O*kgtoGg=0,"NO",('Activity data'!AF12*EF!$H43*EF!$H61)*NtoN2O*kgtoGg)</f>
        <v>6.2780346741822507E-2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6.3875978571495157E-2</v>
      </c>
      <c r="T1418" s="27">
        <f>IF(('Activity data'!AM12*EF!$H43*EF!$H61)*NtoN2O*kgtoGg=0,"NO",('Activity data'!AM12*EF!$H43*EF!$H61)*NtoN2O*kgtoGg)</f>
        <v>6.4150734492428599E-2</v>
      </c>
      <c r="U1418" s="27">
        <f>IF(('Activity data'!AN12*EF!$H43*EF!$H61)*NtoN2O*kgtoGg=0,"NO",('Activity data'!AN12*EF!$H43*EF!$H61)*NtoN2O*kgtoGg)</f>
        <v>6.4454809944820071E-2</v>
      </c>
      <c r="V1418" s="27">
        <f>IF(('Activity data'!AO12*EF!$H43*EF!$H61)*NtoN2O*kgtoGg=0,"NO",('Activity data'!AO12*EF!$H43*EF!$H61)*NtoN2O*kgtoGg)</f>
        <v>6.4773868428376444E-2</v>
      </c>
      <c r="W1418" s="27">
        <f>IF(('Activity data'!AP12*EF!$H43*EF!$H61)*NtoN2O*kgtoGg=0,"NO",('Activity data'!AP12*EF!$H43*EF!$H61)*NtoN2O*kgtoGg)</f>
        <v>6.5110947211339046E-2</v>
      </c>
      <c r="X1418" s="27">
        <f>IF(('Activity data'!AQ12*EF!$H43*EF!$H61)*NtoN2O*kgtoGg=0,"NO",('Activity data'!AQ12*EF!$H43*EF!$H61)*NtoN2O*kgtoGg)</f>
        <v>6.5463926888907065E-2</v>
      </c>
      <c r="Y1418" s="27">
        <f>IF(('Activity data'!AR12*EF!$H43*EF!$H61)*NtoN2O*kgtoGg=0,"NO",('Activity data'!AR12*EF!$H43*EF!$H61)*NtoN2O*kgtoGg)</f>
        <v>6.5790934905662388E-2</v>
      </c>
      <c r="Z1418" s="27">
        <f>IF(('Activity data'!AS12*EF!$H43*EF!$H61)*NtoN2O*kgtoGg=0,"NO",('Activity data'!AS12*EF!$H43*EF!$H61)*NtoN2O*kgtoGg)</f>
        <v>6.6091730033967122E-2</v>
      </c>
      <c r="AA1418" s="27">
        <f>IF(('Activity data'!AT12*EF!$H43*EF!$H61)*NtoN2O*kgtoGg=0,"NO",('Activity data'!AT12*EF!$H43*EF!$H61)*NtoN2O*kgtoGg)</f>
        <v>6.6365011324522383E-2</v>
      </c>
      <c r="AB1418" s="27">
        <f>IF(('Activity data'!AU12*EF!$H43*EF!$H61)*NtoN2O*kgtoGg=0,"NO",('Activity data'!AU12*EF!$H43*EF!$H61)*NtoN2O*kgtoGg)</f>
        <v>6.6612395727836712E-2</v>
      </c>
      <c r="AC1418" s="27">
        <f>IF(('Activity data'!AV12*EF!$H43*EF!$H61)*NtoN2O*kgtoGg=0,"NO",('Activity data'!AV12*EF!$H43*EF!$H61)*NtoN2O*kgtoGg)</f>
        <v>6.6827643659549019E-2</v>
      </c>
      <c r="AD1418" s="27">
        <f>IF(('Activity data'!AW12*EF!$H43*EF!$H61)*NtoN2O*kgtoGg=0,"NO",('Activity data'!AW12*EF!$H43*EF!$H61)*NtoN2O*kgtoGg)</f>
        <v>6.7040479133328515E-2</v>
      </c>
      <c r="AE1418" s="27">
        <f>IF(('Activity data'!AX12*EF!$H43*EF!$H61)*NtoN2O*kgtoGg=0,"NO",('Activity data'!AX12*EF!$H43*EF!$H61)*NtoN2O*kgtoGg)</f>
        <v>6.7248531814223342E-2</v>
      </c>
      <c r="AF1418" s="27">
        <f>IF(('Activity data'!AY12*EF!$H43*EF!$H61)*NtoN2O*kgtoGg=0,"NO",('Activity data'!AY12*EF!$H43*EF!$H61)*NtoN2O*kgtoGg)</f>
        <v>6.7453235581024756E-2</v>
      </c>
      <c r="AG1418" s="27">
        <f>IF(('Activity data'!AZ12*EF!$H43*EF!$H61)*NtoN2O*kgtoGg=0,"NO",('Activity data'!AZ12*EF!$H43*EF!$H61)*NtoN2O*kgtoGg)</f>
        <v>6.7652731488373724E-2</v>
      </c>
      <c r="AH1418" s="27">
        <f>IF(('Activity data'!BA12*EF!$H43*EF!$H61)*NtoN2O*kgtoGg=0,"NO",('Activity data'!BA12*EF!$H43*EF!$H61)*NtoN2O*kgtoGg)</f>
        <v>6.7841288274749237E-2</v>
      </c>
      <c r="AI1418" s="27">
        <f>IF(('Activity data'!BB12*EF!$H43*EF!$H61)*NtoN2O*kgtoGg=0,"NO",('Activity data'!BB12*EF!$H43*EF!$H61)*NtoN2O*kgtoGg)</f>
        <v>6.8025571578349556E-2</v>
      </c>
      <c r="AJ1418" s="27">
        <f>IF(('Activity data'!BC12*EF!$H43*EF!$H61)*NtoN2O*kgtoGg=0,"NO",('Activity data'!BC12*EF!$H43*EF!$H61)*NtoN2O*kgtoGg)</f>
        <v>6.8206542748472723E-2</v>
      </c>
      <c r="AK1418" s="27">
        <f>IF(('Activity data'!BD12*EF!$H43*EF!$H61)*NtoN2O*kgtoGg=0,"NO",('Activity data'!BD12*EF!$H43*EF!$H61)*NtoN2O*kgtoGg)</f>
        <v>6.8382281394878702E-2</v>
      </c>
      <c r="AL1418" s="27">
        <f>IF(('Activity data'!BE12*EF!$H43*EF!$H61)*NtoN2O*kgtoGg=0,"NO",('Activity data'!BE12*EF!$H43*EF!$H61)*NtoN2O*kgtoGg)</f>
        <v>6.8554021102999629E-2</v>
      </c>
      <c r="AM1418" s="27">
        <f>IF(('Activity data'!BF12*EF!$H43*EF!$H61)*NtoN2O*kgtoGg=0,"NO",('Activity data'!BF12*EF!$H43*EF!$H61)*NtoN2O*kgtoGg)</f>
        <v>6.8719378940968759E-2</v>
      </c>
      <c r="AN1418" s="27">
        <f>IF(('Activity data'!BG12*EF!$H43*EF!$H61)*NtoN2O*kgtoGg=0,"NO",('Activity data'!BG12*EF!$H43*EF!$H61)*NtoN2O*kgtoGg)</f>
        <v>6.8881886438146203E-2</v>
      </c>
      <c r="AO1418" s="27">
        <f>IF(('Activity data'!BH12*EF!$H43*EF!$H61)*NtoN2O*kgtoGg=0,"NO",('Activity data'!BH12*EF!$H43*EF!$H61)*NtoN2O*kgtoGg)</f>
        <v>6.9038929976243418E-2</v>
      </c>
      <c r="AP1418" s="27">
        <f>IF(('Activity data'!BI12*EF!$H43*EF!$H61)*NtoN2O*kgtoGg=0,"NO",('Activity data'!BI12*EF!$H43*EF!$H61)*NtoN2O*kgtoGg)</f>
        <v>6.919049181252121E-2</v>
      </c>
      <c r="AQ1418" s="27">
        <f>IF(('Activity data'!BJ12*EF!$H43*EF!$H61)*NtoN2O*kgtoGg=0,"NO",('Activity data'!BJ12*EF!$H43*EF!$H61)*NtoN2O*kgtoGg)</f>
        <v>6.933636671753006E-2</v>
      </c>
      <c r="AR1418" s="27">
        <f>IF(('Activity data'!BK12*EF!$H43*EF!$H61)*NtoN2O*kgtoGg=0,"NO",('Activity data'!BK12*EF!$H43*EF!$H61)*NtoN2O*kgtoGg)</f>
        <v>6.9476452351179455E-2</v>
      </c>
      <c r="AS1418" s="27">
        <f>IF(('Activity data'!BL12*EF!$H43*EF!$H61)*NtoN2O*kgtoGg=0,"NO",('Activity data'!BL12*EF!$H43*EF!$H61)*NtoN2O*kgtoGg)</f>
        <v>6.9612435699082542E-2</v>
      </c>
      <c r="AT1418" s="27">
        <f>IF(('Activity data'!BM12*EF!$H43*EF!$H61)*NtoN2O*kgtoGg=0,"NO",('Activity data'!BM12*EF!$H43*EF!$H61)*NtoN2O*kgtoGg)</f>
        <v>6.9733150961530599E-2</v>
      </c>
      <c r="AU1418" s="27">
        <f>IF(('Activity data'!BN12*EF!$H43*EF!$H61)*NtoN2O*kgtoGg=0,"NO",('Activity data'!BN12*EF!$H43*EF!$H61)*NtoN2O*kgtoGg)</f>
        <v>6.9846116323027854E-2</v>
      </c>
      <c r="AV1418" s="27">
        <f>IF(('Activity data'!BO12*EF!$H43*EF!$H61)*NtoN2O*kgtoGg=0,"NO",('Activity data'!BO12*EF!$H43*EF!$H61)*NtoN2O*kgtoGg)</f>
        <v>6.9952720329232901E-2</v>
      </c>
      <c r="AW1418" s="27">
        <f>IF(('Activity data'!BP12*EF!$H43*EF!$H61)*NtoN2O*kgtoGg=0,"NO",('Activity data'!BP12*EF!$H43*EF!$H61)*NtoN2O*kgtoGg)</f>
        <v>7.0052163981271523E-2</v>
      </c>
    </row>
    <row r="1419" spans="1:49" x14ac:dyDescent="0.25">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1.5059853867070929E-2</v>
      </c>
      <c r="T1419" s="27">
        <f>IF(('Activity data'!AM13*EF!$H44*EF!$H62)*NtoN2O*kgtoGg=0,"NO",('Activity data'!AM13*EF!$H44*EF!$H62)*NtoN2O*kgtoGg)</f>
        <v>1.5167124625631526E-2</v>
      </c>
      <c r="U1419" s="27">
        <f>IF(('Activity data'!AN13*EF!$H44*EF!$H62)*NtoN2O*kgtoGg=0,"NO",('Activity data'!AN13*EF!$H44*EF!$H62)*NtoN2O*kgtoGg)</f>
        <v>1.5283284642477728E-2</v>
      </c>
      <c r="V1419" s="27">
        <f>IF(('Activity data'!AO13*EF!$H44*EF!$H62)*NtoN2O*kgtoGg=0,"NO",('Activity data'!AO13*EF!$H44*EF!$H62)*NtoN2O*kgtoGg)</f>
        <v>1.5403277705574446E-2</v>
      </c>
      <c r="W1419" s="27">
        <f>IF(('Activity data'!AP13*EF!$H44*EF!$H62)*NtoN2O*kgtoGg=0,"NO",('Activity data'!AP13*EF!$H44*EF!$H62)*NtoN2O*kgtoGg)</f>
        <v>1.5528250734118242E-2</v>
      </c>
      <c r="X1419" s="27">
        <f>IF(('Activity data'!AQ13*EF!$H44*EF!$H62)*NtoN2O*kgtoGg=0,"NO",('Activity data'!AQ13*EF!$H44*EF!$H62)*NtoN2O*kgtoGg)</f>
        <v>1.5657505187360494E-2</v>
      </c>
      <c r="Y1419" s="27">
        <f>IF(('Activity data'!AR13*EF!$H44*EF!$H62)*NtoN2O*kgtoGg=0,"NO",('Activity data'!AR13*EF!$H44*EF!$H62)*NtoN2O*kgtoGg)</f>
        <v>1.5776302669215047E-2</v>
      </c>
      <c r="Z1419" s="27">
        <f>IF(('Activity data'!AS13*EF!$H44*EF!$H62)*NtoN2O*kgtoGg=0,"NO",('Activity data'!AS13*EF!$H44*EF!$H62)*NtoN2O*kgtoGg)</f>
        <v>1.5884699128932849E-2</v>
      </c>
      <c r="AA1419" s="27">
        <f>IF(('Activity data'!AT13*EF!$H44*EF!$H62)*NtoN2O*kgtoGg=0,"NO",('Activity data'!AT13*EF!$H44*EF!$H62)*NtoN2O*kgtoGg)</f>
        <v>1.5982367921845868E-2</v>
      </c>
      <c r="AB1419" s="27">
        <f>IF(('Activity data'!AU13*EF!$H44*EF!$H62)*NtoN2O*kgtoGg=0,"NO",('Activity data'!AU13*EF!$H44*EF!$H62)*NtoN2O*kgtoGg)</f>
        <v>1.6070000497479042E-2</v>
      </c>
      <c r="AC1419" s="27">
        <f>IF(('Activity data'!AV13*EF!$H44*EF!$H62)*NtoN2O*kgtoGg=0,"NO",('Activity data'!AV13*EF!$H44*EF!$H62)*NtoN2O*kgtoGg)</f>
        <v>1.6145524591945036E-2</v>
      </c>
      <c r="AD1419" s="27">
        <f>IF(('Activity data'!AW13*EF!$H44*EF!$H62)*NtoN2O*kgtoGg=0,"NO",('Activity data'!AW13*EF!$H44*EF!$H62)*NtoN2O*kgtoGg)</f>
        <v>1.6219442580938142E-2</v>
      </c>
      <c r="AE1419" s="27">
        <f>IF(('Activity data'!AX13*EF!$H44*EF!$H62)*NtoN2O*kgtoGg=0,"NO",('Activity data'!AX13*EF!$H44*EF!$H62)*NtoN2O*kgtoGg)</f>
        <v>1.6290975743204119E-2</v>
      </c>
      <c r="AF1419" s="27">
        <f>IF(('Activity data'!AY13*EF!$H44*EF!$H62)*NtoN2O*kgtoGg=0,"NO",('Activity data'!AY13*EF!$H44*EF!$H62)*NtoN2O*kgtoGg)</f>
        <v>1.6360671671875947E-2</v>
      </c>
      <c r="AG1419" s="27">
        <f>IF(('Activity data'!AZ13*EF!$H44*EF!$H62)*NtoN2O*kgtoGg=0,"NO",('Activity data'!AZ13*EF!$H44*EF!$H62)*NtoN2O*kgtoGg)</f>
        <v>1.6427926876189464E-2</v>
      </c>
      <c r="AH1419" s="27">
        <f>IF(('Activity data'!BA13*EF!$H44*EF!$H62)*NtoN2O*kgtoGg=0,"NO",('Activity data'!BA13*EF!$H44*EF!$H62)*NtoN2O*kgtoGg)</f>
        <v>1.6490797561748882E-2</v>
      </c>
      <c r="AI1419" s="27">
        <f>IF(('Activity data'!BB13*EF!$H44*EF!$H62)*NtoN2O*kgtoGg=0,"NO",('Activity data'!BB13*EF!$H44*EF!$H62)*NtoN2O*kgtoGg)</f>
        <v>1.6551640518648342E-2</v>
      </c>
      <c r="AJ1419" s="27">
        <f>IF(('Activity data'!BC13*EF!$H44*EF!$H62)*NtoN2O*kgtoGg=0,"NO",('Activity data'!BC13*EF!$H44*EF!$H62)*NtoN2O*kgtoGg)</f>
        <v>1.6610822596898271E-2</v>
      </c>
      <c r="AK1419" s="27">
        <f>IF(('Activity data'!BD13*EF!$H44*EF!$H62)*NtoN2O*kgtoGg=0,"NO",('Activity data'!BD13*EF!$H44*EF!$H62)*NtoN2O*kgtoGg)</f>
        <v>1.6667712669704054E-2</v>
      </c>
      <c r="AL1419" s="27">
        <f>IF(('Activity data'!BE13*EF!$H44*EF!$H62)*NtoN2O*kgtoGg=0,"NO",('Activity data'!BE13*EF!$H44*EF!$H62)*NtoN2O*kgtoGg)</f>
        <v>1.6722767389990501E-2</v>
      </c>
      <c r="AM1419" s="27">
        <f>IF(('Activity data'!BF13*EF!$H44*EF!$H62)*NtoN2O*kgtoGg=0,"NO",('Activity data'!BF13*EF!$H44*EF!$H62)*NtoN2O*kgtoGg)</f>
        <v>1.6775196463174172E-2</v>
      </c>
      <c r="AN1419" s="27">
        <f>IF(('Activity data'!BG13*EF!$H44*EF!$H62)*NtoN2O*kgtoGg=0,"NO",('Activity data'!BG13*EF!$H44*EF!$H62)*NtoN2O*kgtoGg)</f>
        <v>1.6826241109997638E-2</v>
      </c>
      <c r="AO1419" s="27">
        <f>IF(('Activity data'!BH13*EF!$H44*EF!$H62)*NtoN2O*kgtoGg=0,"NO",('Activity data'!BH13*EF!$H44*EF!$H62)*NtoN2O*kgtoGg)</f>
        <v>1.6875029537007157E-2</v>
      </c>
      <c r="AP1419" s="27">
        <f>IF(('Activity data'!BI13*EF!$H44*EF!$H62)*NtoN2O*kgtoGg=0,"NO",('Activity data'!BI13*EF!$H44*EF!$H62)*NtoN2O*kgtoGg)</f>
        <v>1.6921581513240178E-2</v>
      </c>
      <c r="AQ1419" s="27">
        <f>IF(('Activity data'!BJ13*EF!$H44*EF!$H62)*NtoN2O*kgtoGg=0,"NO",('Activity data'!BJ13*EF!$H44*EF!$H62)*NtoN2O*kgtoGg)</f>
        <v>1.6965851524050946E-2</v>
      </c>
      <c r="AR1419" s="27">
        <f>IF(('Activity data'!BK13*EF!$H44*EF!$H62)*NtoN2O*kgtoGg=0,"NO",('Activity data'!BK13*EF!$H44*EF!$H62)*NtoN2O*kgtoGg)</f>
        <v>1.7007828281763254E-2</v>
      </c>
      <c r="AS1419" s="27">
        <f>IF(('Activity data'!BL13*EF!$H44*EF!$H62)*NtoN2O*kgtoGg=0,"NO",('Activity data'!BL13*EF!$H44*EF!$H62)*NtoN2O*kgtoGg)</f>
        <v>1.7048107740674834E-2</v>
      </c>
      <c r="AT1419" s="27">
        <f>IF(('Activity data'!BM13*EF!$H44*EF!$H62)*NtoN2O*kgtoGg=0,"NO",('Activity data'!BM13*EF!$H44*EF!$H62)*NtoN2O*kgtoGg)</f>
        <v>1.7082919504257801E-2</v>
      </c>
      <c r="AU1419" s="27">
        <f>IF(('Activity data'!BN13*EF!$H44*EF!$H62)*NtoN2O*kgtoGg=0,"NO",('Activity data'!BN13*EF!$H44*EF!$H62)*NtoN2O*kgtoGg)</f>
        <v>1.711484677454183E-2</v>
      </c>
      <c r="AV1419" s="27">
        <f>IF(('Activity data'!BO13*EF!$H44*EF!$H62)*NtoN2O*kgtoGg=0,"NO",('Activity data'!BO13*EF!$H44*EF!$H62)*NtoN2O*kgtoGg)</f>
        <v>1.7144381767875482E-2</v>
      </c>
      <c r="AW1419" s="27">
        <f>IF(('Activity data'!BP13*EF!$H44*EF!$H62)*NtoN2O*kgtoGg=0,"NO",('Activity data'!BP13*EF!$H44*EF!$H62)*NtoN2O*kgtoGg)</f>
        <v>1.7171274019271092E-2</v>
      </c>
    </row>
    <row r="1420" spans="1:49" x14ac:dyDescent="0.25">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0.11732381389682568</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0.11939281317295336</v>
      </c>
      <c r="T1420" s="27">
        <f>IF(('Activity data'!AM14*EF!$H45*EF!$H63)*NtoN2O*kgtoGg=0,"NO",('Activity data'!AM14*EF!$H45*EF!$H63)*NtoN2O*kgtoGg)</f>
        <v>0.1202432435787722</v>
      </c>
      <c r="U1420" s="27">
        <f>IF(('Activity data'!AN14*EF!$H45*EF!$H63)*NtoN2O*kgtoGg=0,"NO",('Activity data'!AN14*EF!$H45*EF!$H63)*NtoN2O*kgtoGg)</f>
        <v>0.12116414701594369</v>
      </c>
      <c r="V1420" s="27">
        <f>IF(('Activity data'!AO14*EF!$H45*EF!$H63)*NtoN2O*kgtoGg=0,"NO",('Activity data'!AO14*EF!$H45*EF!$H63)*NtoN2O*kgtoGg)</f>
        <v>0.12211543840899508</v>
      </c>
      <c r="W1420" s="27">
        <f>IF(('Activity data'!AP14*EF!$H45*EF!$H63)*NtoN2O*kgtoGg=0,"NO",('Activity data'!AP14*EF!$H45*EF!$H63)*NtoN2O*kgtoGg)</f>
        <v>0.12310621040321831</v>
      </c>
      <c r="X1420" s="27">
        <f>IF(('Activity data'!AQ14*EF!$H45*EF!$H63)*NtoN2O*kgtoGg=0,"NO",('Activity data'!AQ14*EF!$H45*EF!$H63)*NtoN2O*kgtoGg)</f>
        <v>0.12413092504679578</v>
      </c>
      <c r="Y1420" s="27">
        <f>IF(('Activity data'!AR14*EF!$H45*EF!$H63)*NtoN2O*kgtoGg=0,"NO",('Activity data'!AR14*EF!$H45*EF!$H63)*NtoN2O*kgtoGg)</f>
        <v>0.12507273800737775</v>
      </c>
      <c r="Z1420" s="27">
        <f>IF(('Activity data'!AS14*EF!$H45*EF!$H63)*NtoN2O*kgtoGg=0,"NO",('Activity data'!AS14*EF!$H45*EF!$H63)*NtoN2O*kgtoGg)</f>
        <v>0.12593209284427923</v>
      </c>
      <c r="AA1420" s="27">
        <f>IF(('Activity data'!AT14*EF!$H45*EF!$H63)*NtoN2O*kgtoGg=0,"NO",('Activity data'!AT14*EF!$H45*EF!$H63)*NtoN2O*kgtoGg)</f>
        <v>0.12670639995562441</v>
      </c>
      <c r="AB1420" s="27">
        <f>IF(('Activity data'!AU14*EF!$H45*EF!$H63)*NtoN2O*kgtoGg=0,"NO",('Activity data'!AU14*EF!$H45*EF!$H63)*NtoN2O*kgtoGg)</f>
        <v>0.12740114107481371</v>
      </c>
      <c r="AC1420" s="27">
        <f>IF(('Activity data'!AV14*EF!$H45*EF!$H63)*NtoN2O*kgtoGg=0,"NO",('Activity data'!AV14*EF!$H45*EF!$H63)*NtoN2O*kgtoGg)</f>
        <v>0.12799988752881153</v>
      </c>
      <c r="AD1420" s="27">
        <f>IF(('Activity data'!AW14*EF!$H45*EF!$H63)*NtoN2O*kgtoGg=0,"NO",('Activity data'!AW14*EF!$H45*EF!$H63)*NtoN2O*kgtoGg)</f>
        <v>0.12858590096080583</v>
      </c>
      <c r="AE1420" s="27">
        <f>IF(('Activity data'!AX14*EF!$H45*EF!$H63)*NtoN2O*kgtoGg=0,"NO",('Activity data'!AX14*EF!$H45*EF!$H63)*NtoN2O*kgtoGg)</f>
        <v>0.1291530077570256</v>
      </c>
      <c r="AF1420" s="27">
        <f>IF(('Activity data'!AY14*EF!$H45*EF!$H63)*NtoN2O*kgtoGg=0,"NO",('Activity data'!AY14*EF!$H45*EF!$H63)*NtoN2O*kgtoGg)</f>
        <v>0.12970554917371394</v>
      </c>
      <c r="AG1420" s="27">
        <f>IF(('Activity data'!AZ14*EF!$H45*EF!$H63)*NtoN2O*kgtoGg=0,"NO",('Activity data'!AZ14*EF!$H45*EF!$H63)*NtoN2O*kgtoGg)</f>
        <v>0.13023874080454845</v>
      </c>
      <c r="AH1420" s="27">
        <f>IF(('Activity data'!BA14*EF!$H45*EF!$H63)*NtoN2O*kgtoGg=0,"NO",('Activity data'!BA14*EF!$H45*EF!$H63)*NtoN2O*kgtoGg)</f>
        <v>0.13073717246804978</v>
      </c>
      <c r="AI1420" s="27">
        <f>IF(('Activity data'!BB14*EF!$H45*EF!$H63)*NtoN2O*kgtoGg=0,"NO",('Activity data'!BB14*EF!$H45*EF!$H63)*NtoN2O*kgtoGg)</f>
        <v>0.13121952852874641</v>
      </c>
      <c r="AJ1420" s="27">
        <f>IF(('Activity data'!BC14*EF!$H45*EF!$H63)*NtoN2O*kgtoGg=0,"NO",('Activity data'!BC14*EF!$H45*EF!$H63)*NtoN2O*kgtoGg)</f>
        <v>0.13168871733190812</v>
      </c>
      <c r="AK1420" s="27">
        <f>IF(('Activity data'!BD14*EF!$H45*EF!$H63)*NtoN2O*kgtoGg=0,"NO",('Activity data'!BD14*EF!$H45*EF!$H63)*NtoN2O*kgtoGg)</f>
        <v>0.13213973537589774</v>
      </c>
      <c r="AL1420" s="27">
        <f>IF(('Activity data'!BE14*EF!$H45*EF!$H63)*NtoN2O*kgtoGg=0,"NO",('Activity data'!BE14*EF!$H45*EF!$H63)*NtoN2O*kgtoGg)</f>
        <v>0.13257620295330377</v>
      </c>
      <c r="AM1420" s="27">
        <f>IF(('Activity data'!BF14*EF!$H45*EF!$H63)*NtoN2O*kgtoGg=0,"NO",('Activity data'!BF14*EF!$H45*EF!$H63)*NtoN2O*kgtoGg)</f>
        <v>0.13299185469831412</v>
      </c>
      <c r="AN1420" s="27">
        <f>IF(('Activity data'!BG14*EF!$H45*EF!$H63)*NtoN2O*kgtoGg=0,"NO",('Activity data'!BG14*EF!$H45*EF!$H63)*NtoN2O*kgtoGg)</f>
        <v>0.13339653086818046</v>
      </c>
      <c r="AO1420" s="27">
        <f>IF(('Activity data'!BH14*EF!$H45*EF!$H63)*NtoN2O*kgtoGg=0,"NO",('Activity data'!BH14*EF!$H45*EF!$H63)*NtoN2O*kgtoGg)</f>
        <v>0.13378331998329182</v>
      </c>
      <c r="AP1420" s="27">
        <f>IF(('Activity data'!BI14*EF!$H45*EF!$H63)*NtoN2O*kgtoGg=0,"NO",('Activity data'!BI14*EF!$H45*EF!$H63)*NtoN2O*kgtoGg)</f>
        <v>0.13415237877033442</v>
      </c>
      <c r="AQ1420" s="27">
        <f>IF(('Activity data'!BJ14*EF!$H45*EF!$H63)*NtoN2O*kgtoGg=0,"NO",('Activity data'!BJ14*EF!$H45*EF!$H63)*NtoN2O*kgtoGg)</f>
        <v>0.13450334639435979</v>
      </c>
      <c r="AR1420" s="27">
        <f>IF(('Activity data'!BK14*EF!$H45*EF!$H63)*NtoN2O*kgtoGg=0,"NO",('Activity data'!BK14*EF!$H45*EF!$H63)*NtoN2O*kgtoGg)</f>
        <v>0.13483613336795122</v>
      </c>
      <c r="AS1420" s="27">
        <f>IF(('Activity data'!BL14*EF!$H45*EF!$H63)*NtoN2O*kgtoGg=0,"NO",('Activity data'!BL14*EF!$H45*EF!$H63)*NtoN2O*kgtoGg)</f>
        <v>0.13515546434918027</v>
      </c>
      <c r="AT1420" s="27">
        <f>IF(('Activity data'!BM14*EF!$H45*EF!$H63)*NtoN2O*kgtoGg=0,"NO",('Activity data'!BM14*EF!$H45*EF!$H63)*NtoN2O*kgtoGg)</f>
        <v>0.13543144806206145</v>
      </c>
      <c r="AU1420" s="27">
        <f>IF(('Activity data'!BN14*EF!$H45*EF!$H63)*NtoN2O*kgtoGg=0,"NO",('Activity data'!BN14*EF!$H45*EF!$H63)*NtoN2O*kgtoGg)</f>
        <v>0.13568456383926555</v>
      </c>
      <c r="AV1420" s="27">
        <f>IF(('Activity data'!BO14*EF!$H45*EF!$H63)*NtoN2O*kgtoGg=0,"NO",('Activity data'!BO14*EF!$H45*EF!$H63)*NtoN2O*kgtoGg)</f>
        <v>0.13591871391617028</v>
      </c>
      <c r="AW1420" s="27">
        <f>IF(('Activity data'!BP14*EF!$H45*EF!$H63)*NtoN2O*kgtoGg=0,"NO",('Activity data'!BP14*EF!$H45*EF!$H63)*NtoN2O*kgtoGg)</f>
        <v>0.13613191263476454</v>
      </c>
    </row>
    <row r="1421" spans="1:49" x14ac:dyDescent="0.25">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5">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5">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9.6937181363551492E-2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8.9872834352323586E-2</v>
      </c>
      <c r="S1423" s="27">
        <f>IF(('Activity data'!AL17*EF!$H48*EF!$H66)*NtoN2O*kgtoGg=0,"NO",('Activity data'!AL17*EF!$H48*EF!$H66)*NtoN2O*kgtoGg)</f>
        <v>8.0131492579011976E-2</v>
      </c>
      <c r="T1423" s="27">
        <f>IF(('Activity data'!AM17*EF!$H48*EF!$H66)*NtoN2O*kgtoGg=0,"NO",('Activity data'!AM17*EF!$H48*EF!$H66)*NtoN2O*kgtoGg)</f>
        <v>8.1320176749873491E-2</v>
      </c>
      <c r="U1423" s="27">
        <f>IF(('Activity data'!AN17*EF!$H48*EF!$H66)*NtoN2O*kgtoGg=0,"NO",('Activity data'!AN17*EF!$H48*EF!$H66)*NtoN2O*kgtoGg)</f>
        <v>8.1755769683812693E-2</v>
      </c>
      <c r="V1423" s="27">
        <f>IF(('Activity data'!AO17*EF!$H48*EF!$H66)*NtoN2O*kgtoGg=0,"NO",('Activity data'!AO17*EF!$H48*EF!$H66)*NtoN2O*kgtoGg)</f>
        <v>8.1947417915130535E-2</v>
      </c>
      <c r="W1423" s="27">
        <f>IF(('Activity data'!AP17*EF!$H48*EF!$H66)*NtoN2O*kgtoGg=0,"NO",('Activity data'!AP17*EF!$H48*EF!$H66)*NtoN2O*kgtoGg)</f>
        <v>8.2290673772656878E-2</v>
      </c>
      <c r="X1423" s="27">
        <f>IF(('Activity data'!AQ17*EF!$H48*EF!$H66)*NtoN2O*kgtoGg=0,"NO",('Activity data'!AQ17*EF!$H48*EF!$H66)*NtoN2O*kgtoGg)</f>
        <v>8.2464156515144993E-2</v>
      </c>
      <c r="Y1423" s="27">
        <f>IF(('Activity data'!AR17*EF!$H48*EF!$H66)*NtoN2O*kgtoGg=0,"NO",('Activity data'!AR17*EF!$H48*EF!$H66)*NtoN2O*kgtoGg)</f>
        <v>8.2329714897169684E-2</v>
      </c>
      <c r="Z1423" s="27">
        <f>IF(('Activity data'!AS17*EF!$H48*EF!$H66)*NtoN2O*kgtoGg=0,"NO",('Activity data'!AS17*EF!$H48*EF!$H66)*NtoN2O*kgtoGg)</f>
        <v>8.2194256790838402E-2</v>
      </c>
      <c r="AA1423" s="27">
        <f>IF(('Activity data'!AT17*EF!$H48*EF!$H66)*NtoN2O*kgtoGg=0,"NO",('Activity data'!AT17*EF!$H48*EF!$H66)*NtoN2O*kgtoGg)</f>
        <v>8.2115355994907518E-2</v>
      </c>
      <c r="AB1423" s="27">
        <f>IF(('Activity data'!AU17*EF!$H48*EF!$H66)*NtoN2O*kgtoGg=0,"NO",('Activity data'!AU17*EF!$H48*EF!$H66)*NtoN2O*kgtoGg)</f>
        <v>8.2690027423312107E-2</v>
      </c>
      <c r="AC1423" s="27">
        <f>IF(('Activity data'!AV17*EF!$H48*EF!$H66)*NtoN2O*kgtoGg=0,"NO",('Activity data'!AV17*EF!$H48*EF!$H66)*NtoN2O*kgtoGg)</f>
        <v>8.296009212239043E-2</v>
      </c>
      <c r="AD1423" s="27">
        <f>IF(('Activity data'!AW17*EF!$H48*EF!$H66)*NtoN2O*kgtoGg=0,"NO",('Activity data'!AW17*EF!$H48*EF!$H66)*NtoN2O*kgtoGg)</f>
        <v>8.3648081672890048E-2</v>
      </c>
      <c r="AE1423" s="27">
        <f>IF(('Activity data'!AX17*EF!$H48*EF!$H66)*NtoN2O*kgtoGg=0,"NO",('Activity data'!AX17*EF!$H48*EF!$H66)*NtoN2O*kgtoGg)</f>
        <v>8.441591669226077E-2</v>
      </c>
      <c r="AF1423" s="27">
        <f>IF(('Activity data'!AY17*EF!$H48*EF!$H66)*NtoN2O*kgtoGg=0,"NO",('Activity data'!AY17*EF!$H48*EF!$H66)*NtoN2O*kgtoGg)</f>
        <v>8.5631430031798308E-2</v>
      </c>
      <c r="AG1423" s="27">
        <f>IF(('Activity data'!AZ17*EF!$H48*EF!$H66)*NtoN2O*kgtoGg=0,"NO",('Activity data'!AZ17*EF!$H48*EF!$H66)*NtoN2O*kgtoGg)</f>
        <v>8.7044176273065529E-2</v>
      </c>
      <c r="AH1423" s="27">
        <f>IF(('Activity data'!BA17*EF!$H48*EF!$H66)*NtoN2O*kgtoGg=0,"NO",('Activity data'!BA17*EF!$H48*EF!$H66)*NtoN2O*kgtoGg)</f>
        <v>8.7729449451354205E-2</v>
      </c>
      <c r="AI1423" s="27">
        <f>IF(('Activity data'!BB17*EF!$H48*EF!$H66)*NtoN2O*kgtoGg=0,"NO",('Activity data'!BB17*EF!$H48*EF!$H66)*NtoN2O*kgtoGg)</f>
        <v>8.8388337904653738E-2</v>
      </c>
      <c r="AJ1423" s="27">
        <f>IF(('Activity data'!BC17*EF!$H48*EF!$H66)*NtoN2O*kgtoGg=0,"NO",('Activity data'!BC17*EF!$H48*EF!$H66)*NtoN2O*kgtoGg)</f>
        <v>8.9261287415006552E-2</v>
      </c>
      <c r="AK1423" s="27">
        <f>IF(('Activity data'!BD17*EF!$H48*EF!$H66)*NtoN2O*kgtoGg=0,"NO",('Activity data'!BD17*EF!$H48*EF!$H66)*NtoN2O*kgtoGg)</f>
        <v>9.0084596913497461E-2</v>
      </c>
      <c r="AL1423" s="27">
        <f>IF(('Activity data'!BE17*EF!$H48*EF!$H66)*NtoN2O*kgtoGg=0,"NO",('Activity data'!BE17*EF!$H48*EF!$H66)*NtoN2O*kgtoGg)</f>
        <v>9.113081957033374E-2</v>
      </c>
      <c r="AM1423" s="27">
        <f>IF(('Activity data'!BF17*EF!$H48*EF!$H66)*NtoN2O*kgtoGg=0,"NO",('Activity data'!BF17*EF!$H48*EF!$H66)*NtoN2O*kgtoGg)</f>
        <v>9.2061153664707532E-2</v>
      </c>
      <c r="AN1423" s="27">
        <f>IF(('Activity data'!BG17*EF!$H48*EF!$H66)*NtoN2O*kgtoGg=0,"NO",('Activity data'!BG17*EF!$H48*EF!$H66)*NtoN2O*kgtoGg)</f>
        <v>9.3353826186487521E-2</v>
      </c>
      <c r="AO1423" s="27">
        <f>IF(('Activity data'!BH17*EF!$H48*EF!$H66)*NtoN2O*kgtoGg=0,"NO",('Activity data'!BH17*EF!$H48*EF!$H66)*NtoN2O*kgtoGg)</f>
        <v>9.4629182446879845E-2</v>
      </c>
      <c r="AP1423" s="27">
        <f>IF(('Activity data'!BI17*EF!$H48*EF!$H66)*NtoN2O*kgtoGg=0,"NO",('Activity data'!BI17*EF!$H48*EF!$H66)*NtoN2O*kgtoGg)</f>
        <v>9.5933528572989299E-2</v>
      </c>
      <c r="AQ1423" s="27">
        <f>IF(('Activity data'!BJ17*EF!$H48*EF!$H66)*NtoN2O*kgtoGg=0,"NO",('Activity data'!BJ17*EF!$H48*EF!$H66)*NtoN2O*kgtoGg)</f>
        <v>9.7279241540805181E-2</v>
      </c>
      <c r="AR1423" s="27">
        <f>IF(('Activity data'!BK17*EF!$H48*EF!$H66)*NtoN2O*kgtoGg=0,"NO",('Activity data'!BK17*EF!$H48*EF!$H66)*NtoN2O*kgtoGg)</f>
        <v>9.8691383532743496E-2</v>
      </c>
      <c r="AS1423" s="27">
        <f>IF(('Activity data'!BL17*EF!$H48*EF!$H66)*NtoN2O*kgtoGg=0,"NO",('Activity data'!BL17*EF!$H48*EF!$H66)*NtoN2O*kgtoGg)</f>
        <v>0.10030777547351701</v>
      </c>
      <c r="AT1423" s="27">
        <f>IF(('Activity data'!BM17*EF!$H48*EF!$H66)*NtoN2O*kgtoGg=0,"NO",('Activity data'!BM17*EF!$H48*EF!$H66)*NtoN2O*kgtoGg)</f>
        <v>0.10050923080261732</v>
      </c>
      <c r="AU1423" s="27">
        <f>IF(('Activity data'!BN17*EF!$H48*EF!$H66)*NtoN2O*kgtoGg=0,"NO",('Activity data'!BN17*EF!$H48*EF!$H66)*NtoN2O*kgtoGg)</f>
        <v>0.10048374921216208</v>
      </c>
      <c r="AV1423" s="27">
        <f>IF(('Activity data'!BO17*EF!$H48*EF!$H66)*NtoN2O*kgtoGg=0,"NO",('Activity data'!BO17*EF!$H48*EF!$H66)*NtoN2O*kgtoGg)</f>
        <v>0.10047210309477214</v>
      </c>
      <c r="AW1423" s="27">
        <f>IF(('Activity data'!BP17*EF!$H48*EF!$H66)*NtoN2O*kgtoGg=0,"NO",('Activity data'!BP17*EF!$H48*EF!$H66)*NtoN2O*kgtoGg)</f>
        <v>0.10039130543656628</v>
      </c>
    </row>
    <row r="1424" spans="1:49" x14ac:dyDescent="0.25">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3.7923788015899955E-2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3.1349062302184247E-2</v>
      </c>
      <c r="T1424" s="27">
        <f>IF(('Activity data'!AM18*EF!$H49*EF!$H67)*NtoN2O*kgtoGg=0,"NO",('Activity data'!AM18*EF!$H49*EF!$H67)*NtoN2O*kgtoGg)</f>
        <v>3.1814099616860686E-2</v>
      </c>
      <c r="U1424" s="27">
        <f>IF(('Activity data'!AN18*EF!$H49*EF!$H67)*NtoN2O*kgtoGg=0,"NO",('Activity data'!AN18*EF!$H49*EF!$H67)*NtoN2O*kgtoGg)</f>
        <v>3.1984512391975112E-2</v>
      </c>
      <c r="V1424" s="27">
        <f>IF(('Activity data'!AO18*EF!$H49*EF!$H67)*NtoN2O*kgtoGg=0,"NO",('Activity data'!AO18*EF!$H49*EF!$H67)*NtoN2O*kgtoGg)</f>
        <v>3.2059489060327608E-2</v>
      </c>
      <c r="W1424" s="27">
        <f>IF(('Activity data'!AP18*EF!$H49*EF!$H67)*NtoN2O*kgtoGg=0,"NO",('Activity data'!AP18*EF!$H49*EF!$H67)*NtoN2O*kgtoGg)</f>
        <v>3.2193777701620192E-2</v>
      </c>
      <c r="X1424" s="27">
        <f>IF(('Activity data'!AQ18*EF!$H49*EF!$H67)*NtoN2O*kgtoGg=0,"NO",('Activity data'!AQ18*EF!$H49*EF!$H67)*NtoN2O*kgtoGg)</f>
        <v>3.2261647662949706E-2</v>
      </c>
      <c r="Y1424" s="27">
        <f>IF(('Activity data'!AR18*EF!$H49*EF!$H67)*NtoN2O*kgtoGg=0,"NO",('Activity data'!AR18*EF!$H49*EF!$H67)*NtoN2O*kgtoGg)</f>
        <v>3.2209051379986933E-2</v>
      </c>
      <c r="Z1424" s="27">
        <f>IF(('Activity data'!AS18*EF!$H49*EF!$H67)*NtoN2O*kgtoGg=0,"NO",('Activity data'!AS18*EF!$H49*EF!$H67)*NtoN2O*kgtoGg)</f>
        <v>3.2156057426198696E-2</v>
      </c>
      <c r="AA1424" s="27">
        <f>IF(('Activity data'!AT18*EF!$H49*EF!$H67)*NtoN2O*kgtoGg=0,"NO",('Activity data'!AT18*EF!$H49*EF!$H67)*NtoN2O*kgtoGg)</f>
        <v>3.2125189837342923E-2</v>
      </c>
      <c r="AB1424" s="27">
        <f>IF(('Activity data'!AU18*EF!$H49*EF!$H67)*NtoN2O*kgtoGg=0,"NO",('Activity data'!AU18*EF!$H49*EF!$H67)*NtoN2O*kgtoGg)</f>
        <v>3.2350012935384892E-2</v>
      </c>
      <c r="AC1424" s="27">
        <f>IF(('Activity data'!AV18*EF!$H49*EF!$H67)*NtoN2O*kgtoGg=0,"NO",('Activity data'!AV18*EF!$H49*EF!$H67)*NtoN2O*kgtoGg)</f>
        <v>3.2455667713606806E-2</v>
      </c>
      <c r="AD1424" s="27">
        <f>IF(('Activity data'!AW18*EF!$H49*EF!$H67)*NtoN2O*kgtoGg=0,"NO",('Activity data'!AW18*EF!$H49*EF!$H67)*NtoN2O*kgtoGg)</f>
        <v>3.2724823155340255E-2</v>
      </c>
      <c r="AE1424" s="27">
        <f>IF(('Activity data'!AX18*EF!$H49*EF!$H67)*NtoN2O*kgtoGg=0,"NO",('Activity data'!AX18*EF!$H49*EF!$H67)*NtoN2O*kgtoGg)</f>
        <v>3.302521576111029E-2</v>
      </c>
      <c r="AF1424" s="27">
        <f>IF(('Activity data'!AY18*EF!$H49*EF!$H67)*NtoN2O*kgtoGg=0,"NO",('Activity data'!AY18*EF!$H49*EF!$H67)*NtoN2O*kgtoGg)</f>
        <v>3.3500749189777246E-2</v>
      </c>
      <c r="AG1424" s="27">
        <f>IF(('Activity data'!AZ18*EF!$H49*EF!$H67)*NtoN2O*kgtoGg=0,"NO",('Activity data'!AZ18*EF!$H49*EF!$H67)*NtoN2O*kgtoGg)</f>
        <v>3.4053444122933429E-2</v>
      </c>
      <c r="AH1424" s="27">
        <f>IF(('Activity data'!BA18*EF!$H49*EF!$H67)*NtoN2O*kgtoGg=0,"NO",('Activity data'!BA18*EF!$H49*EF!$H67)*NtoN2O*kgtoGg)</f>
        <v>3.4321536864860155E-2</v>
      </c>
      <c r="AI1424" s="27">
        <f>IF(('Activity data'!BB18*EF!$H49*EF!$H67)*NtoN2O*kgtoGg=0,"NO",('Activity data'!BB18*EF!$H49*EF!$H67)*NtoN2O*kgtoGg)</f>
        <v>3.457930736816521E-2</v>
      </c>
      <c r="AJ1424" s="27">
        <f>IF(('Activity data'!BC18*EF!$H49*EF!$H67)*NtoN2O*kgtoGg=0,"NO",('Activity data'!BC18*EF!$H49*EF!$H67)*NtoN2O*kgtoGg)</f>
        <v>3.4920822891038157E-2</v>
      </c>
      <c r="AK1424" s="27">
        <f>IF(('Activity data'!BD18*EF!$H49*EF!$H67)*NtoN2O*kgtoGg=0,"NO",('Activity data'!BD18*EF!$H49*EF!$H67)*NtoN2O*kgtoGg)</f>
        <v>3.5242918236219972E-2</v>
      </c>
      <c r="AL1424" s="27">
        <f>IF(('Activity data'!BE18*EF!$H49*EF!$H67)*NtoN2O*kgtoGg=0,"NO",('Activity data'!BE18*EF!$H49*EF!$H67)*NtoN2O*kgtoGg)</f>
        <v>3.565222172222178E-2</v>
      </c>
      <c r="AM1424" s="27">
        <f>IF(('Activity data'!BF18*EF!$H49*EF!$H67)*NtoN2O*kgtoGg=0,"NO",('Activity data'!BF18*EF!$H49*EF!$H67)*NtoN2O*kgtoGg)</f>
        <v>3.6016187256217198E-2</v>
      </c>
      <c r="AN1424" s="27">
        <f>IF(('Activity data'!BG18*EF!$H49*EF!$H67)*NtoN2O*kgtoGg=0,"NO",('Activity data'!BG18*EF!$H49*EF!$H67)*NtoN2O*kgtoGg)</f>
        <v>3.6521906919202943E-2</v>
      </c>
      <c r="AO1424" s="27">
        <f>IF(('Activity data'!BH18*EF!$H49*EF!$H67)*NtoN2O*kgtoGg=0,"NO",('Activity data'!BH18*EF!$H49*EF!$H67)*NtoN2O*kgtoGg)</f>
        <v>3.7020852110135179E-2</v>
      </c>
      <c r="AP1424" s="27">
        <f>IF(('Activity data'!BI18*EF!$H49*EF!$H67)*NtoN2O*kgtoGg=0,"NO",('Activity data'!BI18*EF!$H49*EF!$H67)*NtoN2O*kgtoGg)</f>
        <v>3.7531138723487602E-2</v>
      </c>
      <c r="AQ1424" s="27">
        <f>IF(('Activity data'!BJ18*EF!$H49*EF!$H67)*NtoN2O*kgtoGg=0,"NO",('Activity data'!BJ18*EF!$H49*EF!$H67)*NtoN2O*kgtoGg)</f>
        <v>3.8057608882861187E-2</v>
      </c>
      <c r="AR1424" s="27">
        <f>IF(('Activity data'!BK18*EF!$H49*EF!$H67)*NtoN2O*kgtoGg=0,"NO",('Activity data'!BK18*EF!$H49*EF!$H67)*NtoN2O*kgtoGg)</f>
        <v>3.86100674214458E-2</v>
      </c>
      <c r="AS1424" s="27">
        <f>IF(('Activity data'!BL18*EF!$H49*EF!$H67)*NtoN2O*kgtoGg=0,"NO",('Activity data'!BL18*EF!$H49*EF!$H67)*NtoN2O*kgtoGg)</f>
        <v>3.9242432675419991E-2</v>
      </c>
      <c r="AT1424" s="27">
        <f>IF(('Activity data'!BM18*EF!$H49*EF!$H67)*NtoN2O*kgtoGg=0,"NO",('Activity data'!BM18*EF!$H49*EF!$H67)*NtoN2O*kgtoGg)</f>
        <v>3.9321246078987203E-2</v>
      </c>
      <c r="AU1424" s="27">
        <f>IF(('Activity data'!BN18*EF!$H49*EF!$H67)*NtoN2O*kgtoGg=0,"NO",('Activity data'!BN18*EF!$H49*EF!$H67)*NtoN2O*kgtoGg)</f>
        <v>3.9311277164880767E-2</v>
      </c>
      <c r="AV1424" s="27">
        <f>IF(('Activity data'!BO18*EF!$H49*EF!$H67)*NtoN2O*kgtoGg=0,"NO",('Activity data'!BO18*EF!$H49*EF!$H67)*NtoN2O*kgtoGg)</f>
        <v>3.9306720967961367E-2</v>
      </c>
      <c r="AW1424" s="27">
        <f>IF(('Activity data'!BP18*EF!$H49*EF!$H67)*NtoN2O*kgtoGg=0,"NO",('Activity data'!BP18*EF!$H49*EF!$H67)*NtoN2O*kgtoGg)</f>
        <v>3.9275111288178247E-2</v>
      </c>
    </row>
    <row r="1425" spans="1:49" x14ac:dyDescent="0.25">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0.33450793008613727</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0.3513244326937256</v>
      </c>
      <c r="T1425" s="27">
        <f>IF(('Activity data'!AM19*EF!$H50*EF!$H68)*NtoN2O*kgtoGg=0,"NO",('Activity data'!AM19*EF!$H50*EF!$H68)*NtoN2O*kgtoGg)</f>
        <v>0.36129485217399038</v>
      </c>
      <c r="U1425" s="27">
        <f>IF(('Activity data'!AN19*EF!$H50*EF!$H68)*NtoN2O*kgtoGg=0,"NO",('Activity data'!AN19*EF!$H50*EF!$H68)*NtoN2O*kgtoGg)</f>
        <v>0.36971919193734865</v>
      </c>
      <c r="V1425" s="27">
        <f>IF(('Activity data'!AO19*EF!$H50*EF!$H68)*NtoN2O*kgtoGg=0,"NO",('Activity data'!AO19*EF!$H50*EF!$H68)*NtoN2O*kgtoGg)</f>
        <v>0.37765549017976352</v>
      </c>
      <c r="W1425" s="27">
        <f>IF(('Activity data'!AP19*EF!$H50*EF!$H68)*NtoN2O*kgtoGg=0,"NO",('Activity data'!AP19*EF!$H50*EF!$H68)*NtoN2O*kgtoGg)</f>
        <v>0.38606521724231002</v>
      </c>
      <c r="X1425" s="27">
        <f>IF(('Activity data'!AQ19*EF!$H50*EF!$H68)*NtoN2O*kgtoGg=0,"NO",('Activity data'!AQ19*EF!$H50*EF!$H68)*NtoN2O*kgtoGg)</f>
        <v>0.39415739256933385</v>
      </c>
      <c r="Y1425" s="27">
        <f>IF(('Activity data'!AR19*EF!$H50*EF!$H68)*NtoN2O*kgtoGg=0,"NO",('Activity data'!AR19*EF!$H50*EF!$H68)*NtoN2O*kgtoGg)</f>
        <v>0.40136222552476242</v>
      </c>
      <c r="Z1425" s="27">
        <f>IF(('Activity data'!AS19*EF!$H50*EF!$H68)*NtoN2O*kgtoGg=0,"NO",('Activity data'!AS19*EF!$H50*EF!$H68)*NtoN2O*kgtoGg)</f>
        <v>0.4084411828633559</v>
      </c>
      <c r="AA1425" s="27">
        <f>IF(('Activity data'!AT19*EF!$H50*EF!$H68)*NtoN2O*kgtoGg=0,"NO",('Activity data'!AT19*EF!$H50*EF!$H68)*NtoN2O*kgtoGg)</f>
        <v>0.41554585769628438</v>
      </c>
      <c r="AB1425" s="27">
        <f>IF(('Activity data'!AU19*EF!$H50*EF!$H68)*NtoN2O*kgtoGg=0,"NO",('Activity data'!AU19*EF!$H50*EF!$H68)*NtoN2O*kgtoGg)</f>
        <v>0.42433720571729061</v>
      </c>
      <c r="AC1425" s="27">
        <f>IF(('Activity data'!AV19*EF!$H50*EF!$H68)*NtoN2O*kgtoGg=0,"NO",('Activity data'!AV19*EF!$H50*EF!$H68)*NtoN2O*kgtoGg)</f>
        <v>0.43221026242499966</v>
      </c>
      <c r="AD1425" s="27">
        <f>IF(('Activity data'!AW19*EF!$H50*EF!$H68)*NtoN2O*kgtoGg=0,"NO",('Activity data'!AW19*EF!$H50*EF!$H68)*NtoN2O*kgtoGg)</f>
        <v>0.44132410161661811</v>
      </c>
      <c r="AE1425" s="27">
        <f>IF(('Activity data'!AX19*EF!$H50*EF!$H68)*NtoN2O*kgtoGg=0,"NO",('Activity data'!AX19*EF!$H50*EF!$H68)*NtoN2O*kgtoGg)</f>
        <v>0.4507567081830976</v>
      </c>
      <c r="AF1425" s="27">
        <f>IF(('Activity data'!AY19*EF!$H50*EF!$H68)*NtoN2O*kgtoGg=0,"NO",('Activity data'!AY19*EF!$H50*EF!$H68)*NtoN2O*kgtoGg)</f>
        <v>0.46162911738095824</v>
      </c>
      <c r="AG1425" s="27">
        <f>IF(('Activity data'!AZ19*EF!$H50*EF!$H68)*NtoN2O*kgtoGg=0,"NO",('Activity data'!AZ19*EF!$H50*EF!$H68)*NtoN2O*kgtoGg)</f>
        <v>0.47325598618388309</v>
      </c>
      <c r="AH1425" s="27">
        <f>IF(('Activity data'!BA19*EF!$H50*EF!$H68)*NtoN2O*kgtoGg=0,"NO",('Activity data'!BA19*EF!$H50*EF!$H68)*NtoN2O*kgtoGg)</f>
        <v>0.4827883532678468</v>
      </c>
      <c r="AI1425" s="27">
        <f>IF(('Activity data'!BB19*EF!$H50*EF!$H68)*NtoN2O*kgtoGg=0,"NO",('Activity data'!BB19*EF!$H50*EF!$H68)*NtoN2O*kgtoGg)</f>
        <v>0.49234599547233626</v>
      </c>
      <c r="AJ1425" s="27">
        <f>IF(('Activity data'!BC19*EF!$H50*EF!$H68)*NtoN2O*kgtoGg=0,"NO",('Activity data'!BC19*EF!$H50*EF!$H68)*NtoN2O*kgtoGg)</f>
        <v>0.50270736613247102</v>
      </c>
      <c r="AK1425" s="27">
        <f>IF(('Activity data'!BD19*EF!$H50*EF!$H68)*NtoN2O*kgtoGg=0,"NO",('Activity data'!BD19*EF!$H50*EF!$H68)*NtoN2O*kgtoGg)</f>
        <v>0.51304348129567745</v>
      </c>
      <c r="AL1425" s="27">
        <f>IF(('Activity data'!BE19*EF!$H50*EF!$H68)*NtoN2O*kgtoGg=0,"NO",('Activity data'!BE19*EF!$H50*EF!$H68)*NtoN2O*kgtoGg)</f>
        <v>0.52426733625916189</v>
      </c>
      <c r="AM1425" s="27">
        <f>IF(('Activity data'!BF19*EF!$H50*EF!$H68)*NtoN2O*kgtoGg=0,"NO",('Activity data'!BF19*EF!$H50*EF!$H68)*NtoN2O*kgtoGg)</f>
        <v>0.53526214768117875</v>
      </c>
      <c r="AN1425" s="27">
        <f>IF(('Activity data'!BG19*EF!$H50*EF!$H68)*NtoN2O*kgtoGg=0,"NO",('Activity data'!BG19*EF!$H50*EF!$H68)*NtoN2O*kgtoGg)</f>
        <v>0.54768796647792339</v>
      </c>
      <c r="AO1425" s="27">
        <f>IF(('Activity data'!BH19*EF!$H50*EF!$H68)*NtoN2O*kgtoGg=0,"NO",('Activity data'!BH19*EF!$H50*EF!$H68)*NtoN2O*kgtoGg)</f>
        <v>0.56026774471009355</v>
      </c>
      <c r="AP1425" s="27">
        <f>IF(('Activity data'!BI19*EF!$H50*EF!$H68)*NtoN2O*kgtoGg=0,"NO",('Activity data'!BI19*EF!$H50*EF!$H68)*NtoN2O*kgtoGg)</f>
        <v>0.57317222813050317</v>
      </c>
      <c r="AQ1425" s="27">
        <f>IF(('Activity data'!BJ19*EF!$H50*EF!$H68)*NtoN2O*kgtoGg=0,"NO",('Activity data'!BJ19*EF!$H50*EF!$H68)*NtoN2O*kgtoGg)</f>
        <v>0.58645940885908054</v>
      </c>
      <c r="AR1425" s="27">
        <f>IF(('Activity data'!BK19*EF!$H50*EF!$H68)*NtoN2O*kgtoGg=0,"NO",('Activity data'!BK19*EF!$H50*EF!$H68)*NtoN2O*kgtoGg)</f>
        <v>0.60023898528070463</v>
      </c>
      <c r="AS1425" s="27">
        <f>IF(('Activity data'!BL19*EF!$H50*EF!$H68)*NtoN2O*kgtoGg=0,"NO",('Activity data'!BL19*EF!$H50*EF!$H68)*NtoN2O*kgtoGg)</f>
        <v>0.61506604816862342</v>
      </c>
      <c r="AT1425" s="27">
        <f>IF(('Activity data'!BM19*EF!$H50*EF!$H68)*NtoN2O*kgtoGg=0,"NO",('Activity data'!BM19*EF!$H50*EF!$H68)*NtoN2O*kgtoGg)</f>
        <v>0.62466302454053602</v>
      </c>
      <c r="AU1425" s="27">
        <f>IF(('Activity data'!BN19*EF!$H50*EF!$H68)*NtoN2O*kgtoGg=0,"NO",('Activity data'!BN19*EF!$H50*EF!$H68)*NtoN2O*kgtoGg)</f>
        <v>0.63346164694077634</v>
      </c>
      <c r="AV1425" s="27">
        <f>IF(('Activity data'!BO19*EF!$H50*EF!$H68)*NtoN2O*kgtoGg=0,"NO",('Activity data'!BO19*EF!$H50*EF!$H68)*NtoN2O*kgtoGg)</f>
        <v>0.64239231479762804</v>
      </c>
      <c r="AW1425" s="27">
        <f>IF(('Activity data'!BP19*EF!$H50*EF!$H68)*NtoN2O*kgtoGg=0,"NO",('Activity data'!BP19*EF!$H50*EF!$H68)*NtoN2O*kgtoGg)</f>
        <v>0.65111900498696662</v>
      </c>
    </row>
    <row r="1426" spans="1:49" x14ac:dyDescent="0.25">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1.4765381650731566</v>
      </c>
      <c r="T1426" s="27">
        <f>IF(('Activity data'!AM20*EF!$H51*EF!$H69)*NtoN2O*kgtoGg=0,"NO",('Activity data'!AM20*EF!$H51*EF!$H69)*NtoN2O*kgtoGg)</f>
        <v>1.5360965677893541</v>
      </c>
      <c r="U1426" s="27">
        <f>IF(('Activity data'!AN20*EF!$H51*EF!$H69)*NtoN2O*kgtoGg=0,"NO",('Activity data'!AN20*EF!$H51*EF!$H69)*NtoN2O*kgtoGg)</f>
        <v>1.5741024562473178</v>
      </c>
      <c r="V1426" s="27">
        <f>IF(('Activity data'!AO20*EF!$H51*EF!$H69)*NtoN2O*kgtoGg=0,"NO",('Activity data'!AO20*EF!$H51*EF!$H69)*NtoN2O*kgtoGg)</f>
        <v>1.6051397901416917</v>
      </c>
      <c r="W1426" s="27">
        <f>IF(('Activity data'!AP20*EF!$H51*EF!$H69)*NtoN2O*kgtoGg=0,"NO",('Activity data'!AP20*EF!$H51*EF!$H69)*NtoN2O*kgtoGg)</f>
        <v>1.6408050922270412</v>
      </c>
      <c r="X1426" s="27">
        <f>IF(('Activity data'!AQ20*EF!$H51*EF!$H69)*NtoN2O*kgtoGg=0,"NO",('Activity data'!AQ20*EF!$H51*EF!$H69)*NtoN2O*kgtoGg)</f>
        <v>1.6715308332573406</v>
      </c>
      <c r="Y1426" s="27">
        <f>IF(('Activity data'!AR20*EF!$H51*EF!$H69)*NtoN2O*kgtoGg=0,"NO",('Activity data'!AR20*EF!$H51*EF!$H69)*NtoN2O*kgtoGg)</f>
        <v>1.6937089465743533</v>
      </c>
      <c r="Z1426" s="27">
        <f>IF(('Activity data'!AS20*EF!$H51*EF!$H69)*NtoN2O*kgtoGg=0,"NO",('Activity data'!AS20*EF!$H51*EF!$H69)*NtoN2O*kgtoGg)</f>
        <v>1.7166052445178333</v>
      </c>
      <c r="AA1426" s="27">
        <f>IF(('Activity data'!AT20*EF!$H51*EF!$H69)*NtoN2O*kgtoGg=0,"NO",('Activity data'!AT20*EF!$H51*EF!$H69)*NtoN2O*kgtoGg)</f>
        <v>1.7420839707309372</v>
      </c>
      <c r="AB1426" s="27">
        <f>IF(('Activity data'!AU20*EF!$H51*EF!$H69)*NtoN2O*kgtoGg=0,"NO",('Activity data'!AU20*EF!$H51*EF!$H69)*NtoN2O*kgtoGg)</f>
        <v>1.7893892676148484</v>
      </c>
      <c r="AC1426" s="27">
        <f>IF(('Activity data'!AV20*EF!$H51*EF!$H69)*NtoN2O*kgtoGg=0,"NO",('Activity data'!AV20*EF!$H51*EF!$H69)*NtoN2O*kgtoGg)</f>
        <v>1.828264209477662</v>
      </c>
      <c r="AD1426" s="27">
        <f>IF(('Activity data'!AW20*EF!$H51*EF!$H69)*NtoN2O*kgtoGg=0,"NO",('Activity data'!AW20*EF!$H51*EF!$H69)*NtoN2O*kgtoGg)</f>
        <v>1.8815865579703432</v>
      </c>
      <c r="AE1426" s="27">
        <f>IF(('Activity data'!AX20*EF!$H51*EF!$H69)*NtoN2O*kgtoGg=0,"NO",('Activity data'!AX20*EF!$H51*EF!$H69)*NtoN2O*kgtoGg)</f>
        <v>1.9386596655264206</v>
      </c>
      <c r="AF1426" s="27">
        <f>IF(('Activity data'!AY20*EF!$H51*EF!$H69)*NtoN2O*kgtoGg=0,"NO",('Activity data'!AY20*EF!$H51*EF!$H69)*NtoN2O*kgtoGg)</f>
        <v>2.0120280805098902</v>
      </c>
      <c r="AG1426" s="27">
        <f>IF(('Activity data'!AZ20*EF!$H51*EF!$H69)*NtoN2O*kgtoGg=0,"NO",('Activity data'!AZ20*EF!$H51*EF!$H69)*NtoN2O*kgtoGg)</f>
        <v>2.0937559003032562</v>
      </c>
      <c r="AH1426" s="27">
        <f>IF(('Activity data'!BA20*EF!$H51*EF!$H69)*NtoN2O*kgtoGg=0,"NO",('Activity data'!BA20*EF!$H51*EF!$H69)*NtoN2O*kgtoGg)</f>
        <v>2.152165815375505</v>
      </c>
      <c r="AI1426" s="27">
        <f>IF(('Activity data'!BB20*EF!$H51*EF!$H69)*NtoN2O*kgtoGg=0,"NO",('Activity data'!BB20*EF!$H51*EF!$H69)*NtoN2O*kgtoGg)</f>
        <v>2.2108394841137309</v>
      </c>
      <c r="AJ1426" s="27">
        <f>IF(('Activity data'!BC20*EF!$H51*EF!$H69)*NtoN2O*kgtoGg=0,"NO",('Activity data'!BC20*EF!$H51*EF!$H69)*NtoN2O*kgtoGg)</f>
        <v>2.2783102512928846</v>
      </c>
      <c r="AK1426" s="27">
        <f>IF(('Activity data'!BD20*EF!$H51*EF!$H69)*NtoN2O*kgtoGg=0,"NO",('Activity data'!BD20*EF!$H51*EF!$H69)*NtoN2O*kgtoGg)</f>
        <v>2.3454348377745018</v>
      </c>
      <c r="AL1426" s="27">
        <f>IF(('Activity data'!BE20*EF!$H51*EF!$H69)*NtoN2O*kgtoGg=0,"NO",('Activity data'!BE20*EF!$H51*EF!$H69)*NtoN2O*kgtoGg)</f>
        <v>2.4221050334174183</v>
      </c>
      <c r="AM1426" s="27">
        <f>IF(('Activity data'!BF20*EF!$H51*EF!$H69)*NtoN2O*kgtoGg=0,"NO",('Activity data'!BF20*EF!$H51*EF!$H69)*NtoN2O*kgtoGg)</f>
        <v>2.4961923885732098</v>
      </c>
      <c r="AN1426" s="27">
        <f>IF(('Activity data'!BG20*EF!$H51*EF!$H69)*NtoN2O*kgtoGg=0,"NO",('Activity data'!BG20*EF!$H51*EF!$H69)*NtoN2O*kgtoGg)</f>
        <v>2.5854095684242697</v>
      </c>
      <c r="AO1426" s="27">
        <f>IF(('Activity data'!BH20*EF!$H51*EF!$H69)*NtoN2O*kgtoGg=0,"NO",('Activity data'!BH20*EF!$H51*EF!$H69)*NtoN2O*kgtoGg)</f>
        <v>2.6759759760579005</v>
      </c>
      <c r="AP1426" s="27">
        <f>IF(('Activity data'!BI20*EF!$H51*EF!$H69)*NtoN2O*kgtoGg=0,"NO",('Activity data'!BI20*EF!$H51*EF!$H69)*NtoN2O*kgtoGg)</f>
        <v>2.7696965255717316</v>
      </c>
      <c r="AQ1426" s="27">
        <f>IF(('Activity data'!BJ20*EF!$H51*EF!$H69)*NtoN2O*kgtoGg=0,"NO",('Activity data'!BJ20*EF!$H51*EF!$H69)*NtoN2O*kgtoGg)</f>
        <v>2.8671529198341865</v>
      </c>
      <c r="AR1426" s="27">
        <f>IF(('Activity data'!BK20*EF!$H51*EF!$H69)*NtoN2O*kgtoGg=0,"NO",('Activity data'!BK20*EF!$H51*EF!$H69)*NtoN2O*kgtoGg)</f>
        <v>2.9694530104266339</v>
      </c>
      <c r="AS1426" s="27">
        <f>IF(('Activity data'!BL20*EF!$H51*EF!$H69)*NtoN2O*kgtoGg=0,"NO",('Activity data'!BL20*EF!$H51*EF!$H69)*NtoN2O*kgtoGg)</f>
        <v>3.0822253944449796</v>
      </c>
      <c r="AT1426" s="27">
        <f>IF(('Activity data'!BM20*EF!$H51*EF!$H69)*NtoN2O*kgtoGg=0,"NO",('Activity data'!BM20*EF!$H51*EF!$H69)*NtoN2O*kgtoGg)</f>
        <v>3.1406129678118302</v>
      </c>
      <c r="AU1426" s="27">
        <f>IF(('Activity data'!BN20*EF!$H51*EF!$H69)*NtoN2O*kgtoGg=0,"NO",('Activity data'!BN20*EF!$H51*EF!$H69)*NtoN2O*kgtoGg)</f>
        <v>3.190955820128321</v>
      </c>
      <c r="AV1426" s="27">
        <f>IF(('Activity data'!BO20*EF!$H51*EF!$H69)*NtoN2O*kgtoGg=0,"NO",('Activity data'!BO20*EF!$H51*EF!$H69)*NtoN2O*kgtoGg)</f>
        <v>3.242887973994748</v>
      </c>
      <c r="AW1426" s="27">
        <f>IF(('Activity data'!BP20*EF!$H51*EF!$H69)*NtoN2O*kgtoGg=0,"NO",('Activity data'!BP20*EF!$H51*EF!$H69)*NtoN2O*kgtoGg)</f>
        <v>3.2929911635625113</v>
      </c>
    </row>
    <row r="1427" spans="1:49" x14ac:dyDescent="0.25">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1.3937830420255733E-2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1.4638518028905246E-2</v>
      </c>
      <c r="T1427" s="27">
        <f>IF(('Activity data'!AM21*EF!$H52*EF!$H70)*NtoN2O*kgtoGg=0,"NO",('Activity data'!AM21*EF!$H52*EF!$H70)*NtoN2O*kgtoGg)</f>
        <v>1.505395217391628E-2</v>
      </c>
      <c r="U1427" s="27">
        <f>IF(('Activity data'!AN21*EF!$H52*EF!$H70)*NtoN2O*kgtoGg=0,"NO",('Activity data'!AN21*EF!$H52*EF!$H70)*NtoN2O*kgtoGg)</f>
        <v>1.5404966330722875E-2</v>
      </c>
      <c r="V1427" s="27">
        <f>IF(('Activity data'!AO21*EF!$H52*EF!$H70)*NtoN2O*kgtoGg=0,"NO",('Activity data'!AO21*EF!$H52*EF!$H70)*NtoN2O*kgtoGg)</f>
        <v>1.5735645424156824E-2</v>
      </c>
      <c r="W1427" s="27">
        <f>IF(('Activity data'!AP21*EF!$H52*EF!$H70)*NtoN2O*kgtoGg=0,"NO",('Activity data'!AP21*EF!$H52*EF!$H70)*NtoN2O*kgtoGg)</f>
        <v>1.6086050718429598E-2</v>
      </c>
      <c r="X1427" s="27">
        <f>IF(('Activity data'!AQ21*EF!$H52*EF!$H70)*NtoN2O*kgtoGg=0,"NO",('Activity data'!AQ21*EF!$H52*EF!$H70)*NtoN2O*kgtoGg)</f>
        <v>1.642322469038893E-2</v>
      </c>
      <c r="Y1427" s="27">
        <f>IF(('Activity data'!AR21*EF!$H52*EF!$H70)*NtoN2O*kgtoGg=0,"NO",('Activity data'!AR21*EF!$H52*EF!$H70)*NtoN2O*kgtoGg)</f>
        <v>1.6723426063531784E-2</v>
      </c>
      <c r="Z1427" s="27">
        <f>IF(('Activity data'!AS21*EF!$H52*EF!$H70)*NtoN2O*kgtoGg=0,"NO",('Activity data'!AS21*EF!$H52*EF!$H70)*NtoN2O*kgtoGg)</f>
        <v>1.7018382619306511E-2</v>
      </c>
      <c r="AA1427" s="27">
        <f>IF(('Activity data'!AT21*EF!$H52*EF!$H70)*NtoN2O*kgtoGg=0,"NO",('Activity data'!AT21*EF!$H52*EF!$H70)*NtoN2O*kgtoGg)</f>
        <v>1.7314410737345198E-2</v>
      </c>
      <c r="AB1427" s="27">
        <f>IF(('Activity data'!AU21*EF!$H52*EF!$H70)*NtoN2O*kgtoGg=0,"NO",('Activity data'!AU21*EF!$H52*EF!$H70)*NtoN2O*kgtoGg)</f>
        <v>1.7680716904887126E-2</v>
      </c>
      <c r="AC1427" s="27">
        <f>IF(('Activity data'!AV21*EF!$H52*EF!$H70)*NtoN2O*kgtoGg=0,"NO",('Activity data'!AV21*EF!$H52*EF!$H70)*NtoN2O*kgtoGg)</f>
        <v>1.8008760934375E-2</v>
      </c>
      <c r="AD1427" s="27">
        <f>IF(('Activity data'!AW21*EF!$H52*EF!$H70)*NtoN2O*kgtoGg=0,"NO",('Activity data'!AW21*EF!$H52*EF!$H70)*NtoN2O*kgtoGg)</f>
        <v>1.8388504234025771E-2</v>
      </c>
      <c r="AE1427" s="27">
        <f>IF(('Activity data'!AX21*EF!$H52*EF!$H70)*NtoN2O*kgtoGg=0,"NO",('Activity data'!AX21*EF!$H52*EF!$H70)*NtoN2O*kgtoGg)</f>
        <v>1.8781529507629086E-2</v>
      </c>
      <c r="AF1427" s="27">
        <f>IF(('Activity data'!AY21*EF!$H52*EF!$H70)*NtoN2O*kgtoGg=0,"NO",('Activity data'!AY21*EF!$H52*EF!$H70)*NtoN2O*kgtoGg)</f>
        <v>1.9234546557539943E-2</v>
      </c>
      <c r="AG1427" s="27">
        <f>IF(('Activity data'!AZ21*EF!$H52*EF!$H70)*NtoN2O*kgtoGg=0,"NO",('Activity data'!AZ21*EF!$H52*EF!$H70)*NtoN2O*kgtoGg)</f>
        <v>1.9718999424328476E-2</v>
      </c>
      <c r="AH1427" s="27">
        <f>IF(('Activity data'!BA21*EF!$H52*EF!$H70)*NtoN2O*kgtoGg=0,"NO",('Activity data'!BA21*EF!$H52*EF!$H70)*NtoN2O*kgtoGg)</f>
        <v>2.0116181386160299E-2</v>
      </c>
      <c r="AI1427" s="27">
        <f>IF(('Activity data'!BB21*EF!$H52*EF!$H70)*NtoN2O*kgtoGg=0,"NO",('Activity data'!BB21*EF!$H52*EF!$H70)*NtoN2O*kgtoGg)</f>
        <v>2.0514416478014028E-2</v>
      </c>
      <c r="AJ1427" s="27">
        <f>IF(('Activity data'!BC21*EF!$H52*EF!$H70)*NtoN2O*kgtoGg=0,"NO",('Activity data'!BC21*EF!$H52*EF!$H70)*NtoN2O*kgtoGg)</f>
        <v>2.0946140255519642E-2</v>
      </c>
      <c r="AK1427" s="27">
        <f>IF(('Activity data'!BD21*EF!$H52*EF!$H70)*NtoN2O*kgtoGg=0,"NO",('Activity data'!BD21*EF!$H52*EF!$H70)*NtoN2O*kgtoGg)</f>
        <v>2.1376811720653244E-2</v>
      </c>
      <c r="AL1427" s="27">
        <f>IF(('Activity data'!BE21*EF!$H52*EF!$H70)*NtoN2O*kgtoGg=0,"NO",('Activity data'!BE21*EF!$H52*EF!$H70)*NtoN2O*kgtoGg)</f>
        <v>2.1844472344131772E-2</v>
      </c>
      <c r="AM1427" s="27">
        <f>IF(('Activity data'!BF21*EF!$H52*EF!$H70)*NtoN2O*kgtoGg=0,"NO",('Activity data'!BF21*EF!$H52*EF!$H70)*NtoN2O*kgtoGg)</f>
        <v>2.2302589486715801E-2</v>
      </c>
      <c r="AN1427" s="27">
        <f>IF(('Activity data'!BG21*EF!$H52*EF!$H70)*NtoN2O*kgtoGg=0,"NO",('Activity data'!BG21*EF!$H52*EF!$H70)*NtoN2O*kgtoGg)</f>
        <v>2.2820331936580167E-2</v>
      </c>
      <c r="AO1427" s="27">
        <f>IF(('Activity data'!BH21*EF!$H52*EF!$H70)*NtoN2O*kgtoGg=0,"NO",('Activity data'!BH21*EF!$H52*EF!$H70)*NtoN2O*kgtoGg)</f>
        <v>2.3344489362920589E-2</v>
      </c>
      <c r="AP1427" s="27">
        <f>IF(('Activity data'!BI21*EF!$H52*EF!$H70)*NtoN2O*kgtoGg=0,"NO",('Activity data'!BI21*EF!$H52*EF!$H70)*NtoN2O*kgtoGg)</f>
        <v>2.3882176172104322E-2</v>
      </c>
      <c r="AQ1427" s="27">
        <f>IF(('Activity data'!BJ21*EF!$H52*EF!$H70)*NtoN2O*kgtoGg=0,"NO",('Activity data'!BJ21*EF!$H52*EF!$H70)*NtoN2O*kgtoGg)</f>
        <v>2.443580870246171E-2</v>
      </c>
      <c r="AR1427" s="27">
        <f>IF(('Activity data'!BK21*EF!$H52*EF!$H70)*NtoN2O*kgtoGg=0,"NO",('Activity data'!BK21*EF!$H52*EF!$H70)*NtoN2O*kgtoGg)</f>
        <v>2.5009957720029383E-2</v>
      </c>
      <c r="AS1427" s="27">
        <f>IF(('Activity data'!BL21*EF!$H52*EF!$H70)*NtoN2O*kgtoGg=0,"NO",('Activity data'!BL21*EF!$H52*EF!$H70)*NtoN2O*kgtoGg)</f>
        <v>2.5627752007025998E-2</v>
      </c>
      <c r="AT1427" s="27">
        <f>IF(('Activity data'!BM21*EF!$H52*EF!$H70)*NtoN2O*kgtoGg=0,"NO",('Activity data'!BM21*EF!$H52*EF!$H70)*NtoN2O*kgtoGg)</f>
        <v>2.6027626022522357E-2</v>
      </c>
      <c r="AU1427" s="27">
        <f>IF(('Activity data'!BN21*EF!$H52*EF!$H70)*NtoN2O*kgtoGg=0,"NO",('Activity data'!BN21*EF!$H52*EF!$H70)*NtoN2O*kgtoGg)</f>
        <v>2.6394235289199042E-2</v>
      </c>
      <c r="AV1427" s="27">
        <f>IF(('Activity data'!BO21*EF!$H52*EF!$H70)*NtoN2O*kgtoGg=0,"NO",('Activity data'!BO21*EF!$H52*EF!$H70)*NtoN2O*kgtoGg)</f>
        <v>2.6766346449901193E-2</v>
      </c>
      <c r="AW1427" s="27">
        <f>IF(('Activity data'!BP21*EF!$H52*EF!$H70)*NtoN2O*kgtoGg=0,"NO",('Activity data'!BP21*EF!$H52*EF!$H70)*NtoN2O*kgtoGg)</f>
        <v>2.7129958541123631E-2</v>
      </c>
    </row>
    <row r="1428" spans="1:49" x14ac:dyDescent="0.25">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6.1522423544714912E-2</v>
      </c>
      <c r="T1428" s="27">
        <f>IF(('Activity data'!AM22*EF!$H53*EF!$H71)*NtoN2O*kgtoGg=0,"NO",('Activity data'!AM22*EF!$H53*EF!$H71)*NtoN2O*kgtoGg)</f>
        <v>6.4004023657889819E-2</v>
      </c>
      <c r="U1428" s="27">
        <f>IF(('Activity data'!AN22*EF!$H53*EF!$H71)*NtoN2O*kgtoGg=0,"NO",('Activity data'!AN22*EF!$H53*EF!$H71)*NtoN2O*kgtoGg)</f>
        <v>6.5587602343638293E-2</v>
      </c>
      <c r="V1428" s="27">
        <f>IF(('Activity data'!AO22*EF!$H53*EF!$H71)*NtoN2O*kgtoGg=0,"NO",('Activity data'!AO22*EF!$H53*EF!$H71)*NtoN2O*kgtoGg)</f>
        <v>6.688082458923722E-2</v>
      </c>
      <c r="W1428" s="27">
        <f>IF(('Activity data'!AP22*EF!$H53*EF!$H71)*NtoN2O*kgtoGg=0,"NO",('Activity data'!AP22*EF!$H53*EF!$H71)*NtoN2O*kgtoGg)</f>
        <v>6.8366878842793452E-2</v>
      </c>
      <c r="X1428" s="27">
        <f>IF(('Activity data'!AQ22*EF!$H53*EF!$H71)*NtoN2O*kgtoGg=0,"NO",('Activity data'!AQ22*EF!$H53*EF!$H71)*NtoN2O*kgtoGg)</f>
        <v>6.9647118052389267E-2</v>
      </c>
      <c r="Y1428" s="27">
        <f>IF(('Activity data'!AR22*EF!$H53*EF!$H71)*NtoN2O*kgtoGg=0,"NO",('Activity data'!AR22*EF!$H53*EF!$H71)*NtoN2O*kgtoGg)</f>
        <v>7.0571206107264792E-2</v>
      </c>
      <c r="Z1428" s="27">
        <f>IF(('Activity data'!AS22*EF!$H53*EF!$H71)*NtoN2O*kgtoGg=0,"NO",('Activity data'!AS22*EF!$H53*EF!$H71)*NtoN2O*kgtoGg)</f>
        <v>7.1525218521576464E-2</v>
      </c>
      <c r="AA1428" s="27">
        <f>IF(('Activity data'!AT22*EF!$H53*EF!$H71)*NtoN2O*kgtoGg=0,"NO",('Activity data'!AT22*EF!$H53*EF!$H71)*NtoN2O*kgtoGg)</f>
        <v>7.2586832113789121E-2</v>
      </c>
      <c r="AB1428" s="27">
        <f>IF(('Activity data'!AU22*EF!$H53*EF!$H71)*NtoN2O*kgtoGg=0,"NO",('Activity data'!AU22*EF!$H53*EF!$H71)*NtoN2O*kgtoGg)</f>
        <v>7.4557886150618743E-2</v>
      </c>
      <c r="AC1428" s="27">
        <f>IF(('Activity data'!AV22*EF!$H53*EF!$H71)*NtoN2O*kgtoGg=0,"NO",('Activity data'!AV22*EF!$H53*EF!$H71)*NtoN2O*kgtoGg)</f>
        <v>7.6177675394902652E-2</v>
      </c>
      <c r="AD1428" s="27">
        <f>IF(('Activity data'!AW22*EF!$H53*EF!$H71)*NtoN2O*kgtoGg=0,"NO",('Activity data'!AW22*EF!$H53*EF!$H71)*NtoN2O*kgtoGg)</f>
        <v>7.8399439915431052E-2</v>
      </c>
      <c r="AE1428" s="27">
        <f>IF(('Activity data'!AX22*EF!$H53*EF!$H71)*NtoN2O*kgtoGg=0,"NO",('Activity data'!AX22*EF!$H53*EF!$H71)*NtoN2O*kgtoGg)</f>
        <v>8.0777486063600953E-2</v>
      </c>
      <c r="AF1428" s="27">
        <f>IF(('Activity data'!AY22*EF!$H53*EF!$H71)*NtoN2O*kgtoGg=0,"NO",('Activity data'!AY22*EF!$H53*EF!$H71)*NtoN2O*kgtoGg)</f>
        <v>8.3834503354578829E-2</v>
      </c>
      <c r="AG1428" s="27">
        <f>IF(('Activity data'!AZ22*EF!$H53*EF!$H71)*NtoN2O*kgtoGg=0,"NO",('Activity data'!AZ22*EF!$H53*EF!$H71)*NtoN2O*kgtoGg)</f>
        <v>8.7239829179302425E-2</v>
      </c>
      <c r="AH1428" s="27">
        <f>IF(('Activity data'!BA22*EF!$H53*EF!$H71)*NtoN2O*kgtoGg=0,"NO",('Activity data'!BA22*EF!$H53*EF!$H71)*NtoN2O*kgtoGg)</f>
        <v>8.9673575640646125E-2</v>
      </c>
      <c r="AI1428" s="27">
        <f>IF(('Activity data'!BB22*EF!$H53*EF!$H71)*NtoN2O*kgtoGg=0,"NO",('Activity data'!BB22*EF!$H53*EF!$H71)*NtoN2O*kgtoGg)</f>
        <v>9.2118311838072203E-2</v>
      </c>
      <c r="AJ1428" s="27">
        <f>IF(('Activity data'!BC22*EF!$H53*EF!$H71)*NtoN2O*kgtoGg=0,"NO",('Activity data'!BC22*EF!$H53*EF!$H71)*NtoN2O*kgtoGg)</f>
        <v>9.4929593803870282E-2</v>
      </c>
      <c r="AK1428" s="27">
        <f>IF(('Activity data'!BD22*EF!$H53*EF!$H71)*NtoN2O*kgtoGg=0,"NO",('Activity data'!BD22*EF!$H53*EF!$H71)*NtoN2O*kgtoGg)</f>
        <v>9.7726451573937681E-2</v>
      </c>
      <c r="AL1428" s="27">
        <f>IF(('Activity data'!BE22*EF!$H53*EF!$H71)*NtoN2O*kgtoGg=0,"NO",('Activity data'!BE22*EF!$H53*EF!$H71)*NtoN2O*kgtoGg)</f>
        <v>0.10092104305905919</v>
      </c>
      <c r="AM1428" s="27">
        <f>IF(('Activity data'!BF22*EF!$H53*EF!$H71)*NtoN2O*kgtoGg=0,"NO",('Activity data'!BF22*EF!$H53*EF!$H71)*NtoN2O*kgtoGg)</f>
        <v>0.10400801619055049</v>
      </c>
      <c r="AN1428" s="27">
        <f>IF(('Activity data'!BG22*EF!$H53*EF!$H71)*NtoN2O*kgtoGg=0,"NO",('Activity data'!BG22*EF!$H53*EF!$H71)*NtoN2O*kgtoGg)</f>
        <v>0.10772539868434468</v>
      </c>
      <c r="AO1428" s="27">
        <f>IF(('Activity data'!BH22*EF!$H53*EF!$H71)*NtoN2O*kgtoGg=0,"NO",('Activity data'!BH22*EF!$H53*EF!$H71)*NtoN2O*kgtoGg)</f>
        <v>0.11149899900241261</v>
      </c>
      <c r="AP1428" s="27">
        <f>IF(('Activity data'!BI22*EF!$H53*EF!$H71)*NtoN2O*kgtoGg=0,"NO",('Activity data'!BI22*EF!$H53*EF!$H71)*NtoN2O*kgtoGg)</f>
        <v>0.11540402189882226</v>
      </c>
      <c r="AQ1428" s="27">
        <f>IF(('Activity data'!BJ22*EF!$H53*EF!$H71)*NtoN2O*kgtoGg=0,"NO",('Activity data'!BJ22*EF!$H53*EF!$H71)*NtoN2O*kgtoGg)</f>
        <v>0.11946470499309121</v>
      </c>
      <c r="AR1428" s="27">
        <f>IF(('Activity data'!BK22*EF!$H53*EF!$H71)*NtoN2O*kgtoGg=0,"NO",('Activity data'!BK22*EF!$H53*EF!$H71)*NtoN2O*kgtoGg)</f>
        <v>0.1237272087677765</v>
      </c>
      <c r="AS1428" s="27">
        <f>IF(('Activity data'!BL22*EF!$H53*EF!$H71)*NtoN2O*kgtoGg=0,"NO",('Activity data'!BL22*EF!$H53*EF!$H71)*NtoN2O*kgtoGg)</f>
        <v>0.1284260581018743</v>
      </c>
      <c r="AT1428" s="27">
        <f>IF(('Activity data'!BM22*EF!$H53*EF!$H71)*NtoN2O*kgtoGg=0,"NO",('Activity data'!BM22*EF!$H53*EF!$H71)*NtoN2O*kgtoGg)</f>
        <v>0.13085887365882637</v>
      </c>
      <c r="AU1428" s="27">
        <f>IF(('Activity data'!BN22*EF!$H53*EF!$H71)*NtoN2O*kgtoGg=0,"NO",('Activity data'!BN22*EF!$H53*EF!$H71)*NtoN2O*kgtoGg)</f>
        <v>0.13295649250534683</v>
      </c>
      <c r="AV1428" s="27">
        <f>IF(('Activity data'!BO22*EF!$H53*EF!$H71)*NtoN2O*kgtoGg=0,"NO",('Activity data'!BO22*EF!$H53*EF!$H71)*NtoN2O*kgtoGg)</f>
        <v>0.13512033224978132</v>
      </c>
      <c r="AW1428" s="27">
        <f>IF(('Activity data'!BP22*EF!$H53*EF!$H71)*NtoN2O*kgtoGg=0,"NO",('Activity data'!BP22*EF!$H53*EF!$H71)*NtoN2O*kgtoGg)</f>
        <v>0.13720796514843811</v>
      </c>
    </row>
    <row r="1429" spans="1:49" x14ac:dyDescent="0.25">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893.03570048379652</v>
      </c>
      <c r="U1461" s="22">
        <f>'Activity data'!AN45*EF!$H$149*CtoCO2*ttoGg</f>
        <v>897.75050855247002</v>
      </c>
      <c r="V1461" s="22">
        <f>'Activity data'!AO45*EF!$H$149*CtoCO2*ttoGg</f>
        <v>901.41331497263798</v>
      </c>
      <c r="W1461" s="22">
        <f>'Activity data'!AP45*EF!$H$149*CtoCO2*ttoGg</f>
        <v>904.71380330078057</v>
      </c>
      <c r="X1461" s="22">
        <f>'Activity data'!AQ45*EF!$H$149*CtoCO2*ttoGg</f>
        <v>908.20500855686078</v>
      </c>
      <c r="Y1461" s="22">
        <f>'Activity data'!AR45*EF!$H$149*CtoCO2*ttoGg</f>
        <v>911.43996858629851</v>
      </c>
      <c r="Z1461" s="22">
        <f>'Activity data'!AS45*EF!$H$149*CtoCO2*ttoGg</f>
        <v>914.19272561761863</v>
      </c>
      <c r="AA1461" s="22">
        <f>'Activity data'!AT45*EF!$H$149*CtoCO2*ttoGg</f>
        <v>916.89440643569799</v>
      </c>
      <c r="AB1461" s="22">
        <f>'Activity data'!AU45*EF!$H$149*CtoCO2*ttoGg</f>
        <v>919.6295770213552</v>
      </c>
      <c r="AC1461" s="22">
        <f>'Activity data'!AV45*EF!$H$149*CtoCO2*ttoGg</f>
        <v>923.26255709721102</v>
      </c>
      <c r="AD1461" s="22">
        <f>'Activity data'!AW45*EF!$H$149*CtoCO2*ttoGg</f>
        <v>926.42076444204258</v>
      </c>
      <c r="AE1461" s="22">
        <f>'Activity data'!AX45*EF!$H$149*CtoCO2*ttoGg</f>
        <v>930.16639152266441</v>
      </c>
      <c r="AF1461" s="22">
        <f>'Activity data'!AY45*EF!$H$149*CtoCO2*ttoGg</f>
        <v>934.01384504693101</v>
      </c>
      <c r="AG1461" s="22">
        <f>'Activity data'!AZ45*EF!$H$149*CtoCO2*ttoGg</f>
        <v>938.49499692262714</v>
      </c>
      <c r="AH1461" s="22">
        <f>'Activity data'!BA45*EF!$H$149*CtoCO2*ttoGg</f>
        <v>943.24544354000125</v>
      </c>
      <c r="AI1461" s="22">
        <f>'Activity data'!BB45*EF!$H$149*CtoCO2*ttoGg</f>
        <v>946.93992351486327</v>
      </c>
      <c r="AJ1461" s="22">
        <f>'Activity data'!BC45*EF!$H$149*CtoCO2*ttoGg</f>
        <v>950.58912100180544</v>
      </c>
      <c r="AK1461" s="22">
        <f>'Activity data'!BD45*EF!$H$149*CtoCO2*ttoGg</f>
        <v>954.53889983067154</v>
      </c>
      <c r="AL1461" s="22">
        <f>'Activity data'!BE45*EF!$H$149*CtoCO2*ttoGg</f>
        <v>958.41176236077661</v>
      </c>
      <c r="AM1461" s="22">
        <f>'Activity data'!BF45*EF!$H$149*CtoCO2*ttoGg</f>
        <v>962.59843220718994</v>
      </c>
      <c r="AN1461" s="22">
        <f>'Activity data'!BG45*EF!$H$149*CtoCO2*ttoGg</f>
        <v>966.6147902267171</v>
      </c>
      <c r="AO1461" s="22">
        <f>'Activity data'!BH45*EF!$H$149*CtoCO2*ttoGg</f>
        <v>971.1429371263506</v>
      </c>
      <c r="AP1461" s="22">
        <f>'Activity data'!BI45*EF!$H$149*CtoCO2*ttoGg</f>
        <v>975.64093784338002</v>
      </c>
      <c r="AQ1461" s="22">
        <f>'Activity data'!BJ45*EF!$H$149*CtoCO2*ttoGg</f>
        <v>980.17496458510834</v>
      </c>
      <c r="AR1461" s="22">
        <f>'Activity data'!BK45*EF!$H$149*CtoCO2*ttoGg</f>
        <v>984.76247839379755</v>
      </c>
      <c r="AS1461" s="22">
        <f>'Activity data'!BL45*EF!$H$149*CtoCO2*ttoGg</f>
        <v>989.43819595230968</v>
      </c>
      <c r="AT1461" s="22">
        <f>'Activity data'!BM45*EF!$H$149*CtoCO2*ttoGg</f>
        <v>994.39229079699851</v>
      </c>
      <c r="AU1461" s="22">
        <f>'Activity data'!BN45*EF!$H$149*CtoCO2*ttoGg</f>
        <v>997.3891746279678</v>
      </c>
      <c r="AV1461" s="22">
        <f>'Activity data'!BO45*EF!$H$149*CtoCO2*ttoGg</f>
        <v>1000.0726110336085</v>
      </c>
      <c r="AW1461" s="22">
        <f>'Activity data'!BP45*EF!$H$149*CtoCO2*ttoGg</f>
        <v>1002.7760830754939</v>
      </c>
    </row>
    <row r="1462" spans="1:49" x14ac:dyDescent="0.25">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469.93000326648109</v>
      </c>
      <c r="U1462" s="22">
        <f>'Activity data'!AN46*EF!$H$150*CtoCO2*ttoGg</f>
        <v>469.81120974710927</v>
      </c>
      <c r="V1462" s="22">
        <f>'Activity data'!AO46*EF!$H$150*CtoCO2*ttoGg</f>
        <v>469.71892228617935</v>
      </c>
      <c r="W1462" s="22">
        <f>'Activity data'!AP46*EF!$H$150*CtoCO2*ttoGg</f>
        <v>469.63576373159242</v>
      </c>
      <c r="X1462" s="22">
        <f>'Activity data'!AQ46*EF!$H$150*CtoCO2*ttoGg</f>
        <v>469.54779990503181</v>
      </c>
      <c r="Y1462" s="22">
        <f>'Activity data'!AR46*EF!$H$150*CtoCO2*ttoGg</f>
        <v>469.4662923905525</v>
      </c>
      <c r="Z1462" s="22">
        <f>'Activity data'!AS46*EF!$H$150*CtoCO2*ttoGg</f>
        <v>469.39693438255659</v>
      </c>
      <c r="AA1462" s="22">
        <f>'Activity data'!AT46*EF!$H$150*CtoCO2*ttoGg</f>
        <v>469.32886328232848</v>
      </c>
      <c r="AB1462" s="22">
        <f>'Activity data'!AU46*EF!$H$150*CtoCO2*ttoGg</f>
        <v>469.25994837949042</v>
      </c>
      <c r="AC1462" s="22">
        <f>'Activity data'!AV46*EF!$H$150*CtoCO2*ttoGg</f>
        <v>469.16841241816758</v>
      </c>
      <c r="AD1462" s="22">
        <f>'Activity data'!AW46*EF!$H$150*CtoCO2*ttoGg</f>
        <v>469.08883875155504</v>
      </c>
      <c r="AE1462" s="22">
        <f>'Activity data'!AX46*EF!$H$150*CtoCO2*ttoGg</f>
        <v>468.99446455504892</v>
      </c>
      <c r="AF1462" s="22">
        <f>'Activity data'!AY46*EF!$H$150*CtoCO2*ttoGg</f>
        <v>468.89752475641649</v>
      </c>
      <c r="AG1462" s="22">
        <f>'Activity data'!AZ46*EF!$H$150*CtoCO2*ttoGg</f>
        <v>468.7846183995934</v>
      </c>
      <c r="AH1462" s="22">
        <f>'Activity data'!BA46*EF!$H$150*CtoCO2*ttoGg</f>
        <v>468.66492693728014</v>
      </c>
      <c r="AI1462" s="22">
        <f>'Activity data'!BB46*EF!$H$150*CtoCO2*ttoGg</f>
        <v>468.57184143473791</v>
      </c>
      <c r="AJ1462" s="22">
        <f>'Activity data'!BC46*EF!$H$150*CtoCO2*ttoGg</f>
        <v>468.47989686222451</v>
      </c>
      <c r="AK1462" s="22">
        <f>'Activity data'!BD46*EF!$H$150*CtoCO2*ttoGg</f>
        <v>468.38037889224842</v>
      </c>
      <c r="AL1462" s="22">
        <f>'Activity data'!BE46*EF!$H$150*CtoCO2*ttoGg</f>
        <v>468.282798892534</v>
      </c>
      <c r="AM1462" s="22">
        <f>'Activity data'!BF46*EF!$H$150*CtoCO2*ttoGg</f>
        <v>468.17731225590751</v>
      </c>
      <c r="AN1462" s="22">
        <f>'Activity data'!BG46*EF!$H$150*CtoCO2*ttoGg</f>
        <v>468.07611676772478</v>
      </c>
      <c r="AO1462" s="22">
        <f>'Activity data'!BH46*EF!$H$150*CtoCO2*ttoGg</f>
        <v>467.96202633210038</v>
      </c>
      <c r="AP1462" s="22">
        <f>'Activity data'!BI46*EF!$H$150*CtoCO2*ttoGg</f>
        <v>467.84869545467535</v>
      </c>
      <c r="AQ1462" s="22">
        <f>'Activity data'!BJ46*EF!$H$150*CtoCO2*ttoGg</f>
        <v>467.73445687152821</v>
      </c>
      <c r="AR1462" s="22">
        <f>'Activity data'!BK46*EF!$H$150*CtoCO2*ttoGg</f>
        <v>467.61887063714414</v>
      </c>
      <c r="AS1462" s="22">
        <f>'Activity data'!BL46*EF!$H$150*CtoCO2*ttoGg</f>
        <v>467.50106203576007</v>
      </c>
      <c r="AT1462" s="22">
        <f>'Activity data'!BM46*EF!$H$150*CtoCO2*ttoGg</f>
        <v>467.37623948660638</v>
      </c>
      <c r="AU1462" s="22">
        <f>'Activity data'!BN46*EF!$H$150*CtoCO2*ttoGg</f>
        <v>467.30073050039869</v>
      </c>
      <c r="AV1462" s="22">
        <f>'Activity data'!BO46*EF!$H$150*CtoCO2*ttoGg</f>
        <v>467.23311908334972</v>
      </c>
      <c r="AW1462" s="22">
        <f>'Activity data'!BP46*EF!$H$150*CtoCO2*ttoGg</f>
        <v>467.16500285174465</v>
      </c>
    </row>
    <row r="1463" spans="1:49" x14ac:dyDescent="0.25">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6.6038726306154443</v>
      </c>
      <c r="U1463" s="22">
        <f>'Activity data'!AN47*ttokg*SNEF*NtoN2O*kgtoGg</f>
        <v>6.6020002997082523</v>
      </c>
      <c r="V1463" s="22">
        <f>'Activity data'!AO47*ttokg*SNEF*NtoN2O*kgtoGg</f>
        <v>6.6005457366448876</v>
      </c>
      <c r="W1463" s="22">
        <f>'Activity data'!AP47*ttokg*SNEF*NtoN2O*kgtoGg</f>
        <v>6.5992350562914988</v>
      </c>
      <c r="X1463" s="22">
        <f>'Activity data'!AQ47*ttokg*SNEF*NtoN2O*kgtoGg</f>
        <v>6.5978486389847708</v>
      </c>
      <c r="Y1463" s="22">
        <f>'Activity data'!AR47*ttokg*SNEF*NtoN2O*kgtoGg</f>
        <v>6.5965639810393304</v>
      </c>
      <c r="Z1463" s="22">
        <f>'Activity data'!AS47*ttokg*SNEF*NtoN2O*kgtoGg</f>
        <v>6.5954708141501044</v>
      </c>
      <c r="AA1463" s="22">
        <f>'Activity data'!AT47*ttokg*SNEF*NtoN2O*kgtoGg</f>
        <v>6.5943979304985572</v>
      </c>
      <c r="AB1463" s="22">
        <f>'Activity data'!AU47*ttokg*SNEF*NtoN2O*kgtoGg</f>
        <v>6.5933117474876308</v>
      </c>
      <c r="AC1463" s="22">
        <f>'Activity data'!AV47*ttokg*SNEF*NtoN2O*kgtoGg</f>
        <v>6.5918690289756237</v>
      </c>
      <c r="AD1463" s="22">
        <f>'Activity data'!AW47*ttokg*SNEF*NtoN2O*kgtoGg</f>
        <v>6.5906148508337079</v>
      </c>
      <c r="AE1463" s="22">
        <f>'Activity data'!AX47*ttokg*SNEF*NtoN2O*kgtoGg</f>
        <v>6.5891273982698468</v>
      </c>
      <c r="AF1463" s="22">
        <f>'Activity data'!AY47*ttokg*SNEF*NtoN2O*kgtoGg</f>
        <v>6.5875995086839829</v>
      </c>
      <c r="AG1463" s="22">
        <f>'Activity data'!AZ47*ttokg*SNEF*NtoN2O*kgtoGg</f>
        <v>6.5858199666465369</v>
      </c>
      <c r="AH1463" s="22">
        <f>'Activity data'!BA47*ttokg*SNEF*NtoN2O*kgtoGg</f>
        <v>6.5839334830622374</v>
      </c>
      <c r="AI1463" s="22">
        <f>'Activity data'!BB47*ttokg*SNEF*NtoN2O*kgtoGg</f>
        <v>6.5824663418886864</v>
      </c>
      <c r="AJ1463" s="22">
        <f>'Activity data'!BC47*ttokg*SNEF*NtoN2O*kgtoGg</f>
        <v>6.5810171831654198</v>
      </c>
      <c r="AK1463" s="22">
        <f>'Activity data'!BD47*ttokg*SNEF*NtoN2O*kgtoGg</f>
        <v>6.579448658451339</v>
      </c>
      <c r="AL1463" s="22">
        <f>'Activity data'!BE47*ttokg*SNEF*NtoN2O*kgtoGg</f>
        <v>6.5779106785147636</v>
      </c>
      <c r="AM1463" s="22">
        <f>'Activity data'!BF47*ttokg*SNEF*NtoN2O*kgtoGg</f>
        <v>6.5762480803267822</v>
      </c>
      <c r="AN1463" s="22">
        <f>'Activity data'!BG47*ttokg*SNEF*NtoN2O*kgtoGg</f>
        <v>6.5746531158775889</v>
      </c>
      <c r="AO1463" s="22">
        <f>'Activity data'!BH47*ttokg*SNEF*NtoN2O*kgtoGg</f>
        <v>6.5728549113125228</v>
      </c>
      <c r="AP1463" s="22">
        <f>'Activity data'!BI47*ttokg*SNEF*NtoN2O*kgtoGg</f>
        <v>6.5710686783120691</v>
      </c>
      <c r="AQ1463" s="22">
        <f>'Activity data'!BJ47*ttokg*SNEF*NtoN2O*kgtoGg</f>
        <v>6.5692681387611636</v>
      </c>
      <c r="AR1463" s="22">
        <f>'Activity data'!BK47*ttokg*SNEF*NtoN2O*kgtoGg</f>
        <v>6.5674463585813401</v>
      </c>
      <c r="AS1463" s="22">
        <f>'Activity data'!BL47*ttokg*SNEF*NtoN2O*kgtoGg</f>
        <v>6.5655895511841793</v>
      </c>
      <c r="AT1463" s="22">
        <f>'Activity data'!BM47*ttokg*SNEF*NtoN2O*kgtoGg</f>
        <v>6.563622195406432</v>
      </c>
      <c r="AU1463" s="22">
        <f>'Activity data'!BN47*ttokg*SNEF*NtoN2O*kgtoGg</f>
        <v>6.5624320815905026</v>
      </c>
      <c r="AV1463" s="22">
        <f>'Activity data'!BO47*ttokg*SNEF*NtoN2O*kgtoGg</f>
        <v>6.5613664431071133</v>
      </c>
      <c r="AW1463" s="22">
        <f>'Activity data'!BP47*ttokg*SNEF*NtoN2O*kgtoGg</f>
        <v>6.5602928481299632</v>
      </c>
    </row>
    <row r="1464" spans="1:49" x14ac:dyDescent="0.25">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4.3585559362061953E-2</v>
      </c>
      <c r="U1464" s="22">
        <f>'Activity data'!AN48*ttokg*ONEF*NtoN2O*kgtoGg</f>
        <v>4.3573201978074474E-2</v>
      </c>
      <c r="V1464" s="22">
        <f>'Activity data'!AO48*ttokg*ONEF*NtoN2O*kgtoGg</f>
        <v>4.3563601861856267E-2</v>
      </c>
      <c r="W1464" s="22">
        <f>'Activity data'!AP48*ttokg*ONEF*NtoN2O*kgtoGg</f>
        <v>4.3554951371523903E-2</v>
      </c>
      <c r="X1464" s="22">
        <f>'Activity data'!AQ48*ttokg*ONEF*NtoN2O*kgtoGg</f>
        <v>4.3545801017299497E-2</v>
      </c>
      <c r="Y1464" s="22">
        <f>'Activity data'!AR48*ttokg*ONEF*NtoN2O*kgtoGg</f>
        <v>4.3537322274859583E-2</v>
      </c>
      <c r="Z1464" s="22">
        <f>'Activity data'!AS48*ttokg*ONEF*NtoN2O*kgtoGg</f>
        <v>4.3530107373390685E-2</v>
      </c>
      <c r="AA1464" s="22">
        <f>'Activity data'!AT48*ttokg*ONEF*NtoN2O*kgtoGg</f>
        <v>4.3523026341290488E-2</v>
      </c>
      <c r="AB1464" s="22">
        <f>'Activity data'!AU48*ttokg*ONEF*NtoN2O*kgtoGg</f>
        <v>4.351585753341837E-2</v>
      </c>
      <c r="AC1464" s="22">
        <f>'Activity data'!AV48*ttokg*ONEF*NtoN2O*kgtoGg</f>
        <v>4.3506335591239127E-2</v>
      </c>
      <c r="AD1464" s="22">
        <f>'Activity data'!AW48*ttokg*ONEF*NtoN2O*kgtoGg</f>
        <v>4.3498058015502487E-2</v>
      </c>
      <c r="AE1464" s="22">
        <f>'Activity data'!AX48*ttokg*ONEF*NtoN2O*kgtoGg</f>
        <v>4.3488240828581E-2</v>
      </c>
      <c r="AF1464" s="22">
        <f>'Activity data'!AY48*ttokg*ONEF*NtoN2O*kgtoGg</f>
        <v>4.3478156757314292E-2</v>
      </c>
      <c r="AG1464" s="22">
        <f>'Activity data'!AZ48*ttokg*ONEF*NtoN2O*kgtoGg</f>
        <v>4.3466411779867153E-2</v>
      </c>
      <c r="AH1464" s="22">
        <f>'Activity data'!BA48*ttokg*ONEF*NtoN2O*kgtoGg</f>
        <v>4.3453960988210777E-2</v>
      </c>
      <c r="AI1464" s="22">
        <f>'Activity data'!BB48*ttokg*ONEF*NtoN2O*kgtoGg</f>
        <v>4.344427785646534E-2</v>
      </c>
      <c r="AJ1464" s="22">
        <f>'Activity data'!BC48*ttokg*ONEF*NtoN2O*kgtoGg</f>
        <v>4.3434713408891774E-2</v>
      </c>
      <c r="AK1464" s="22">
        <f>'Activity data'!BD48*ttokg*ONEF*NtoN2O*kgtoGg</f>
        <v>4.3424361145778849E-2</v>
      </c>
      <c r="AL1464" s="22">
        <f>'Activity data'!BE48*ttokg*ONEF*NtoN2O*kgtoGg</f>
        <v>4.3414210478197442E-2</v>
      </c>
      <c r="AM1464" s="22">
        <f>'Activity data'!BF48*ttokg*ONEF*NtoN2O*kgtoGg</f>
        <v>4.340323733015676E-2</v>
      </c>
      <c r="AN1464" s="22">
        <f>'Activity data'!BG48*ttokg*ONEF*NtoN2O*kgtoGg</f>
        <v>4.3392710564792096E-2</v>
      </c>
      <c r="AO1464" s="22">
        <f>'Activity data'!BH48*ttokg*ONEF*NtoN2O*kgtoGg</f>
        <v>4.3380842414662654E-2</v>
      </c>
      <c r="AP1464" s="22">
        <f>'Activity data'!BI48*ttokg*ONEF*NtoN2O*kgtoGg</f>
        <v>4.3369053276859658E-2</v>
      </c>
      <c r="AQ1464" s="22">
        <f>'Activity data'!BJ48*ttokg*ONEF*NtoN2O*kgtoGg</f>
        <v>4.33571697158237E-2</v>
      </c>
      <c r="AR1464" s="22">
        <f>'Activity data'!BK48*ttokg*ONEF*NtoN2O*kgtoGg</f>
        <v>4.3345145966636849E-2</v>
      </c>
      <c r="AS1464" s="22">
        <f>'Activity data'!BL48*ttokg*ONEF*NtoN2O*kgtoGg</f>
        <v>4.3332891037815582E-2</v>
      </c>
      <c r="AT1464" s="22">
        <f>'Activity data'!BM48*ttokg*ONEF*NtoN2O*kgtoGg</f>
        <v>4.3319906489682453E-2</v>
      </c>
      <c r="AU1464" s="22">
        <f>'Activity data'!BN48*ttokg*ONEF*NtoN2O*kgtoGg</f>
        <v>4.3312051738497316E-2</v>
      </c>
      <c r="AV1464" s="22">
        <f>'Activity data'!BO48*ttokg*ONEF*NtoN2O*kgtoGg</f>
        <v>4.3305018524506952E-2</v>
      </c>
      <c r="AW1464" s="22">
        <f>'Activity data'!BP48*ttokg*ONEF*NtoN2O*kgtoGg</f>
        <v>4.329793279765777E-2</v>
      </c>
    </row>
    <row r="1465" spans="1:49" x14ac:dyDescent="0.25">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2.9687836447274525</v>
      </c>
      <c r="U1465" s="22">
        <f>'Activity data'!AN85*CREF*NtoN2O*kgtoGg</f>
        <v>2.9827616944621238</v>
      </c>
      <c r="V1465" s="22">
        <f>'Activity data'!AO85*CREF*NtoN2O*kgtoGg</f>
        <v>2.9936208619115394</v>
      </c>
      <c r="W1465" s="22">
        <f>'Activity data'!AP85*CREF*NtoN2O*kgtoGg</f>
        <v>3.0034058604369305</v>
      </c>
      <c r="X1465" s="22">
        <f>'Activity data'!AQ85*CREF*NtoN2O*kgtoGg</f>
        <v>3.0137562797949689</v>
      </c>
      <c r="Y1465" s="22">
        <f>'Activity data'!AR85*CREF*NtoN2O*kgtoGg</f>
        <v>3.0233470057635605</v>
      </c>
      <c r="Z1465" s="22">
        <f>'Activity data'!AS85*CREF*NtoN2O*kgtoGg</f>
        <v>3.0315081385458087</v>
      </c>
      <c r="AA1465" s="22">
        <f>'Activity data'!AT85*CREF*NtoN2O*kgtoGg</f>
        <v>3.0395178450475924</v>
      </c>
      <c r="AB1465" s="22">
        <f>'Activity data'!AU85*CREF*NtoN2O*kgtoGg</f>
        <v>3.0476268390770955</v>
      </c>
      <c r="AC1465" s="22">
        <f>'Activity data'!AV85*CREF*NtoN2O*kgtoGg</f>
        <v>3.0583975799950118</v>
      </c>
      <c r="AD1465" s="22">
        <f>'Activity data'!AW85*CREF*NtoN2O*kgtoGg</f>
        <v>3.0677607563312392</v>
      </c>
      <c r="AE1465" s="22">
        <f>'Activity data'!AX85*CREF*NtoN2O*kgtoGg</f>
        <v>3.0788654632159864</v>
      </c>
      <c r="AF1465" s="22">
        <f>'Activity data'!AY85*CREF*NtoN2O*kgtoGg</f>
        <v>3.0902720562163175</v>
      </c>
      <c r="AG1465" s="22">
        <f>'Activity data'!AZ85*CREF*NtoN2O*kgtoGg</f>
        <v>3.1035573825487459</v>
      </c>
      <c r="AH1465" s="22">
        <f>'Activity data'!BA85*CREF*NtoN2O*kgtoGg</f>
        <v>3.1176410903290788</v>
      </c>
      <c r="AI1465" s="22">
        <f>'Activity data'!BB85*CREF*NtoN2O*kgtoGg</f>
        <v>3.1285941607574355</v>
      </c>
      <c r="AJ1465" s="22">
        <f>'Activity data'!BC85*CREF*NtoN2O*kgtoGg</f>
        <v>3.1394129816343725</v>
      </c>
      <c r="AK1465" s="22">
        <f>'Activity data'!BD85*CREF*NtoN2O*kgtoGg</f>
        <v>3.1511229397295222</v>
      </c>
      <c r="AL1465" s="22">
        <f>'Activity data'!BE85*CREF*NtoN2O*kgtoGg</f>
        <v>3.1626048631234003</v>
      </c>
      <c r="AM1465" s="22">
        <f>'Activity data'!BF85*CREF*NtoN2O*kgtoGg</f>
        <v>3.175017134945163</v>
      </c>
      <c r="AN1465" s="22">
        <f>'Activity data'!BG85*CREF*NtoN2O*kgtoGg</f>
        <v>3.1869244811894806</v>
      </c>
      <c r="AO1465" s="22">
        <f>'Activity data'!BH85*CREF*NtoN2O*kgtoGg</f>
        <v>3.2003491342500197</v>
      </c>
      <c r="AP1465" s="22">
        <f>'Activity data'!BI85*CREF*NtoN2O*kgtoGg</f>
        <v>3.2136844125505233</v>
      </c>
      <c r="AQ1465" s="22">
        <f>'Activity data'!BJ85*CREF*NtoN2O*kgtoGg</f>
        <v>3.2271264976515699</v>
      </c>
      <c r="AR1465" s="22">
        <f>'Activity data'!BK85*CREF*NtoN2O*kgtoGg</f>
        <v>3.2407271565208888</v>
      </c>
      <c r="AS1465" s="22">
        <f>'Activity data'!BL85*CREF*NtoN2O*kgtoGg</f>
        <v>3.2545893141371054</v>
      </c>
      <c r="AT1465" s="22">
        <f>'Activity data'!BM85*CREF*NtoN2O*kgtoGg</f>
        <v>3.2692767803331204</v>
      </c>
      <c r="AU1465" s="22">
        <f>'Activity data'!BN85*CREF*NtoN2O*kgtoGg</f>
        <v>3.2781616788545787</v>
      </c>
      <c r="AV1465" s="22">
        <f>'Activity data'!BO85*CREF*NtoN2O*kgtoGg</f>
        <v>3.2861172959213882</v>
      </c>
      <c r="AW1465" s="22">
        <f>'Activity data'!BP85*CREF*NtoN2O*kgtoGg</f>
        <v>3.2941323128865223</v>
      </c>
    </row>
    <row r="1466" spans="1:49" x14ac:dyDescent="0.25">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0.31968010861233076</v>
      </c>
      <c r="T1466" s="22">
        <f>'Activity data'!AM50*ManureNEF*NtoN2O*kgtoGg</f>
        <v>0.32392765614215169</v>
      </c>
      <c r="U1466" s="22">
        <f>'Activity data'!AN50*ManureNEF*NtoN2O*kgtoGg</f>
        <v>0.32739617845871238</v>
      </c>
      <c r="V1466" s="22">
        <f>'Activity data'!AO50*ManureNEF*NtoN2O*kgtoGg</f>
        <v>0.33063338453789975</v>
      </c>
      <c r="W1466" s="22">
        <f>'Activity data'!AP50*ManureNEF*NtoN2O*kgtoGg</f>
        <v>0.33414639119614431</v>
      </c>
      <c r="X1466" s="22">
        <f>'Activity data'!AQ50*ManureNEF*NtoN2O*kgtoGg</f>
        <v>0.33751788695690949</v>
      </c>
      <c r="Y1466" s="22">
        <f>'Activity data'!AR50*ManureNEF*NtoN2O*kgtoGg</f>
        <v>0.34040191465491848</v>
      </c>
      <c r="Z1466" s="22">
        <f>'Activity data'!AS50*ManureNEF*NtoN2O*kgtoGg</f>
        <v>0.3431942504394786</v>
      </c>
      <c r="AA1466" s="22">
        <f>'Activity data'!AT50*ManureNEF*NtoN2O*kgtoGg</f>
        <v>0.34597042855697163</v>
      </c>
      <c r="AB1466" s="22">
        <f>'Activity data'!AU50*ManureNEF*NtoN2O*kgtoGg</f>
        <v>0.34957490934386631</v>
      </c>
      <c r="AC1466" s="22">
        <f>'Activity data'!AV50*ManureNEF*NtoN2O*kgtoGg</f>
        <v>0.3526702704786846</v>
      </c>
      <c r="AD1466" s="22">
        <f>'Activity data'!AW50*ManureNEF*NtoN2O*kgtoGg</f>
        <v>0.3563873295145874</v>
      </c>
      <c r="AE1466" s="22">
        <f>'Activity data'!AX50*ManureNEF*NtoN2O*kgtoGg</f>
        <v>0.36025239184903957</v>
      </c>
      <c r="AF1466" s="22">
        <f>'Activity data'!AY50*ManureNEF*NtoN2O*kgtoGg</f>
        <v>0.36482462136927823</v>
      </c>
      <c r="AG1466" s="22">
        <f>'Activity data'!AZ50*ManureNEF*NtoN2O*kgtoGg</f>
        <v>0.36975202467300455</v>
      </c>
      <c r="AH1466" s="22">
        <f>'Activity data'!BA50*ManureNEF*NtoN2O*kgtoGg</f>
        <v>0.37361223702776947</v>
      </c>
      <c r="AI1466" s="22">
        <f>'Activity data'!BB50*ManureNEF*NtoN2O*kgtoGg</f>
        <v>0.37747166766354751</v>
      </c>
      <c r="AJ1466" s="22">
        <f>'Activity data'!BC50*ManureNEF*NtoN2O*kgtoGg</f>
        <v>0.38171382309222268</v>
      </c>
      <c r="AK1466" s="22">
        <f>'Activity data'!BD50*ManureNEF*NtoN2O*kgtoGg</f>
        <v>0.38592596912209542</v>
      </c>
      <c r="AL1466" s="22">
        <f>'Activity data'!BE50*ManureNEF*NtoN2O*kgtoGg</f>
        <v>0.39055519096966618</v>
      </c>
      <c r="AM1466" s="22">
        <f>'Activity data'!BF50*ManureNEF*NtoN2O*kgtoGg</f>
        <v>0.3950511035425246</v>
      </c>
      <c r="AN1466" s="22">
        <f>'Activity data'!BG50*ManureNEF*NtoN2O*kgtoGg</f>
        <v>0.40022355366595341</v>
      </c>
      <c r="AO1466" s="22">
        <f>'Activity data'!BH50*ManureNEF*NtoN2O*kgtoGg</f>
        <v>0.40544584963378466</v>
      </c>
      <c r="AP1466" s="22">
        <f>'Activity data'!BI50*ManureNEF*NtoN2O*kgtoGg</f>
        <v>0.41079965312136668</v>
      </c>
      <c r="AQ1466" s="22">
        <f>'Activity data'!BJ50*ManureNEF*NtoN2O*kgtoGg</f>
        <v>0.41631126436204158</v>
      </c>
      <c r="AR1466" s="22">
        <f>'Activity data'!BK50*ManureNEF*NtoN2O*kgtoGg</f>
        <v>0.42203151737939537</v>
      </c>
      <c r="AS1466" s="22">
        <f>'Activity data'!BL50*ManureNEF*NtoN2O*kgtoGg</f>
        <v>0.4282251024364947</v>
      </c>
      <c r="AT1466" s="22">
        <f>'Activity data'!BM50*ManureNEF*NtoN2O*kgtoGg</f>
        <v>0.43189252550445045</v>
      </c>
      <c r="AU1466" s="22">
        <f>'Activity data'!BN50*ManureNEF*NtoN2O*kgtoGg</f>
        <v>0.43516476876819987</v>
      </c>
      <c r="AV1466" s="22">
        <f>'Activity data'!BO50*ManureNEF*NtoN2O*kgtoGg</f>
        <v>0.43848615061669027</v>
      </c>
      <c r="AW1466" s="22">
        <f>'Activity data'!BP50*ManureNEF*NtoN2O*kgtoGg</f>
        <v>0.44169691910607789</v>
      </c>
    </row>
    <row r="1467" spans="1:49" x14ac:dyDescent="0.25">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0.93473529144998713</v>
      </c>
      <c r="T1467" s="22">
        <f>'Activity data'!AM51*ManureNEF*NtoN2O*kgtoGg</f>
        <v>0.94715499624635147</v>
      </c>
      <c r="U1467" s="22">
        <f>'Activity data'!AN51*ManureNEF*NtoN2O*kgtoGg</f>
        <v>0.95729685409463872</v>
      </c>
      <c r="V1467" s="22">
        <f>'Activity data'!AO51*ManureNEF*NtoN2O*kgtoGg</f>
        <v>0.96676235002758171</v>
      </c>
      <c r="W1467" s="22">
        <f>'Activity data'!AP51*ManureNEF*NtoN2O*kgtoGg</f>
        <v>0.97703427879041316</v>
      </c>
      <c r="X1467" s="22">
        <f>'Activity data'!AQ51*ManureNEF*NtoN2O*kgtoGg</f>
        <v>0.9868924338262115</v>
      </c>
      <c r="Y1467" s="22">
        <f>'Activity data'!AR51*ManureNEF*NtoN2O*kgtoGg</f>
        <v>0.99532524649807341</v>
      </c>
      <c r="Z1467" s="22">
        <f>'Activity data'!AS51*ManureNEF*NtoN2O*kgtoGg</f>
        <v>1.0034899546957057</v>
      </c>
      <c r="AA1467" s="22">
        <f>'Activity data'!AT51*ManureNEF*NtoN2O*kgtoGg</f>
        <v>1.0116074183472172</v>
      </c>
      <c r="AB1467" s="22">
        <f>'Activity data'!AU51*ManureNEF*NtoN2O*kgtoGg</f>
        <v>1.0221468147878938</v>
      </c>
      <c r="AC1467" s="22">
        <f>'Activity data'!AV51*ManureNEF*NtoN2O*kgtoGg</f>
        <v>1.0311975602504651</v>
      </c>
      <c r="AD1467" s="22">
        <f>'Activity data'!AW51*ManureNEF*NtoN2O*kgtoGg</f>
        <v>1.0420661321999158</v>
      </c>
      <c r="AE1467" s="22">
        <f>'Activity data'!AX51*ManureNEF*NtoN2O*kgtoGg</f>
        <v>1.0533674614673172</v>
      </c>
      <c r="AF1467" s="22">
        <f>'Activity data'!AY51*ManureNEF*NtoN2O*kgtoGg</f>
        <v>1.0667365269112958</v>
      </c>
      <c r="AG1467" s="22">
        <f>'Activity data'!AZ51*ManureNEF*NtoN2O*kgtoGg</f>
        <v>1.0811441101143711</v>
      </c>
      <c r="AH1467" s="22">
        <f>'Activity data'!BA51*ManureNEF*NtoN2O*kgtoGg</f>
        <v>1.0924312581829603</v>
      </c>
      <c r="AI1467" s="22">
        <f>'Activity data'!BB51*ManureNEF*NtoN2O*kgtoGg</f>
        <v>1.1037161205280859</v>
      </c>
      <c r="AJ1467" s="22">
        <f>'Activity data'!BC51*ManureNEF*NtoN2O*kgtoGg</f>
        <v>1.1161200589783429</v>
      </c>
      <c r="AK1467" s="22">
        <f>'Activity data'!BD51*ManureNEF*NtoN2O*kgtoGg</f>
        <v>1.1284362508238528</v>
      </c>
      <c r="AL1467" s="22">
        <f>'Activity data'!BE51*ManureNEF*NtoN2O*kgtoGg</f>
        <v>1.1419719601667295</v>
      </c>
      <c r="AM1467" s="22">
        <f>'Activity data'!BF51*ManureNEF*NtoN2O*kgtoGg</f>
        <v>1.1551178770877626</v>
      </c>
      <c r="AN1467" s="22">
        <f>'Activity data'!BG51*ManureNEF*NtoN2O*kgtoGg</f>
        <v>1.170241970027486</v>
      </c>
      <c r="AO1467" s="22">
        <f>'Activity data'!BH51*ManureNEF*NtoN2O*kgtoGg</f>
        <v>1.1855118107589548</v>
      </c>
      <c r="AP1467" s="22">
        <f>'Activity data'!BI51*ManureNEF*NtoN2O*kgtoGg</f>
        <v>1.2011661756334349</v>
      </c>
      <c r="AQ1467" s="22">
        <f>'Activity data'!BJ51*ManureNEF*NtoN2O*kgtoGg</f>
        <v>1.2172819657643086</v>
      </c>
      <c r="AR1467" s="22">
        <f>'Activity data'!BK51*ManureNEF*NtoN2O*kgtoGg</f>
        <v>1.2340078183503638</v>
      </c>
      <c r="AS1467" s="22">
        <f>'Activity data'!BL51*ManureNEF*NtoN2O*kgtoGg</f>
        <v>1.252117679982351</v>
      </c>
      <c r="AT1467" s="22">
        <f>'Activity data'!BM51*ManureNEF*NtoN2O*kgtoGg</f>
        <v>1.2628411178126768</v>
      </c>
      <c r="AU1467" s="22">
        <f>'Activity data'!BN51*ManureNEF*NtoN2O*kgtoGg</f>
        <v>1.2724090614489361</v>
      </c>
      <c r="AV1467" s="22">
        <f>'Activity data'!BO51*ManureNEF*NtoN2O*kgtoGg</f>
        <v>1.2821206848703677</v>
      </c>
      <c r="AW1467" s="22">
        <f>'Activity data'!BP51*ManureNEF*NtoN2O*kgtoGg</f>
        <v>1.291508878063663</v>
      </c>
    </row>
    <row r="1468" spans="1:49" x14ac:dyDescent="0.25">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5.0003067694716963E-2</v>
      </c>
      <c r="T1468" s="22">
        <f>'Activity data'!AM52*ManureNEF*NtoN2O*kgtoGg</f>
        <v>5.0667451874239773E-2</v>
      </c>
      <c r="U1468" s="22">
        <f>'Activity data'!AN52*ManureNEF*NtoN2O*kgtoGg</f>
        <v>5.1209984085419519E-2</v>
      </c>
      <c r="V1468" s="22">
        <f>'Activity data'!AO52*ManureNEF*NtoN2O*kgtoGg</f>
        <v>5.1716334747717502E-2</v>
      </c>
      <c r="W1468" s="22">
        <f>'Activity data'!AP52*ManureNEF*NtoN2O*kgtoGg</f>
        <v>5.2265825019435407E-2</v>
      </c>
      <c r="X1468" s="22">
        <f>'Activity data'!AQ52*ManureNEF*NtoN2O*kgtoGg</f>
        <v>5.2793180729772807E-2</v>
      </c>
      <c r="Y1468" s="22">
        <f>'Activity data'!AR52*ManureNEF*NtoN2O*kgtoGg</f>
        <v>5.3244288660269229E-2</v>
      </c>
      <c r="Z1468" s="22">
        <f>'Activity data'!AS52*ManureNEF*NtoN2O*kgtoGg</f>
        <v>5.3681054513070738E-2</v>
      </c>
      <c r="AA1468" s="22">
        <f>'Activity data'!AT52*ManureNEF*NtoN2O*kgtoGg</f>
        <v>5.4115293049037755E-2</v>
      </c>
      <c r="AB1468" s="22">
        <f>'Activity data'!AU52*ManureNEF*NtoN2O*kgtoGg</f>
        <v>5.4679091333434515E-2</v>
      </c>
      <c r="AC1468" s="22">
        <f>'Activity data'!AV52*ManureNEF*NtoN2O*kgtoGg</f>
        <v>5.5163255184090626E-2</v>
      </c>
      <c r="AD1468" s="22">
        <f>'Activity data'!AW52*ManureNEF*NtoN2O*kgtoGg</f>
        <v>5.5744662502188423E-2</v>
      </c>
      <c r="AE1468" s="22">
        <f>'Activity data'!AX52*ManureNEF*NtoN2O*kgtoGg</f>
        <v>5.6349219896744011E-2</v>
      </c>
      <c r="AF1468" s="22">
        <f>'Activity data'!AY52*ManureNEF*NtoN2O*kgtoGg</f>
        <v>5.7064389518052927E-2</v>
      </c>
      <c r="AG1468" s="22">
        <f>'Activity data'!AZ52*ManureNEF*NtoN2O*kgtoGg</f>
        <v>5.7835113983910093E-2</v>
      </c>
      <c r="AH1468" s="22">
        <f>'Activity data'!BA52*ManureNEF*NtoN2O*kgtoGg</f>
        <v>5.8438912764288295E-2</v>
      </c>
      <c r="AI1468" s="22">
        <f>'Activity data'!BB52*ManureNEF*NtoN2O*kgtoGg</f>
        <v>5.9042589271348977E-2</v>
      </c>
      <c r="AJ1468" s="22">
        <f>'Activity data'!BC52*ManureNEF*NtoN2O*kgtoGg</f>
        <v>5.9706130040251763E-2</v>
      </c>
      <c r="AK1468" s="22">
        <f>'Activity data'!BD52*ManureNEF*NtoN2O*kgtoGg</f>
        <v>6.0364976860549799E-2</v>
      </c>
      <c r="AL1468" s="22">
        <f>'Activity data'!BE52*ManureNEF*NtoN2O*kgtoGg</f>
        <v>6.1089060990847217E-2</v>
      </c>
      <c r="AM1468" s="22">
        <f>'Activity data'!BF52*ManureNEF*NtoN2O*kgtoGg</f>
        <v>6.1792293424375935E-2</v>
      </c>
      <c r="AN1468" s="22">
        <f>'Activity data'!BG52*ManureNEF*NtoN2O*kgtoGg</f>
        <v>6.2601347121185702E-2</v>
      </c>
      <c r="AO1468" s="22">
        <f>'Activity data'!BH52*ManureNEF*NtoN2O*kgtoGg</f>
        <v>6.3418197503071622E-2</v>
      </c>
      <c r="AP1468" s="22">
        <f>'Activity data'!BI52*ManureNEF*NtoN2O*kgtoGg</f>
        <v>6.4255617758513336E-2</v>
      </c>
      <c r="AQ1468" s="22">
        <f>'Activity data'!BJ52*ManureNEF*NtoN2O*kgtoGg</f>
        <v>6.511772166347865E-2</v>
      </c>
      <c r="AR1468" s="22">
        <f>'Activity data'!BK52*ManureNEF*NtoN2O*kgtoGg</f>
        <v>6.60124604700289E-2</v>
      </c>
      <c r="AS1468" s="22">
        <f>'Activity data'!BL52*ManureNEF*NtoN2O*kgtoGg</f>
        <v>6.6981235956960095E-2</v>
      </c>
      <c r="AT1468" s="22">
        <f>'Activity data'!BM52*ManureNEF*NtoN2O*kgtoGg</f>
        <v>6.7554879418006794E-2</v>
      </c>
      <c r="AU1468" s="22">
        <f>'Activity data'!BN52*ManureNEF*NtoN2O*kgtoGg</f>
        <v>6.8066710454792581E-2</v>
      </c>
      <c r="AV1468" s="22">
        <f>'Activity data'!BO52*ManureNEF*NtoN2O*kgtoGg</f>
        <v>6.8586227549963075E-2</v>
      </c>
      <c r="AW1468" s="22">
        <f>'Activity data'!BP52*ManureNEF*NtoN2O*kgtoGg</f>
        <v>6.9088442951552573E-2</v>
      </c>
    </row>
    <row r="1469" spans="1:49" x14ac:dyDescent="0.25">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0.31716014402466536</v>
      </c>
      <c r="T1469" s="22">
        <f>'Activity data'!AM53*ManureNEF*NtoN2O*kgtoGg</f>
        <v>0.32328308072599266</v>
      </c>
      <c r="U1469" s="22">
        <f>'Activity data'!AN53*ManureNEF*NtoN2O*kgtoGg</f>
        <v>0.32647086551103383</v>
      </c>
      <c r="V1469" s="22">
        <f>'Activity data'!AO53*ManureNEF*NtoN2O*kgtoGg</f>
        <v>0.32866044844920544</v>
      </c>
      <c r="W1469" s="22">
        <f>'Activity data'!AP53*ManureNEF*NtoN2O*kgtoGg</f>
        <v>0.33139094012348869</v>
      </c>
      <c r="X1469" s="22">
        <f>'Activity data'!AQ53*ManureNEF*NtoN2O*kgtoGg</f>
        <v>0.33341612177624913</v>
      </c>
      <c r="Y1469" s="22">
        <f>'Activity data'!AR53*ManureNEF*NtoN2O*kgtoGg</f>
        <v>0.33413385983697208</v>
      </c>
      <c r="Z1469" s="22">
        <f>'Activity data'!AS53*ManureNEF*NtoN2O*kgtoGg</f>
        <v>0.33474067938515217</v>
      </c>
      <c r="AA1469" s="22">
        <f>'Activity data'!AT53*ManureNEF*NtoN2O*kgtoGg</f>
        <v>0.33546478762930149</v>
      </c>
      <c r="AB1469" s="22">
        <f>'Activity data'!AU53*ManureNEF*NtoN2O*kgtoGg</f>
        <v>0.33864713703056865</v>
      </c>
      <c r="AC1469" s="22">
        <f>'Activity data'!AV53*ManureNEF*NtoN2O*kgtoGg</f>
        <v>0.34054413544859091</v>
      </c>
      <c r="AD1469" s="22">
        <f>'Activity data'!AW53*ManureNEF*NtoN2O*kgtoGg</f>
        <v>0.34113715015468332</v>
      </c>
      <c r="AE1469" s="22">
        <f>'Activity data'!AX53*ManureNEF*NtoN2O*kgtoGg</f>
        <v>0.34188351434429171</v>
      </c>
      <c r="AF1469" s="22">
        <f>'Activity data'!AY53*ManureNEF*NtoN2O*kgtoGg</f>
        <v>0.34418454494556988</v>
      </c>
      <c r="AG1469" s="22">
        <f>'Activity data'!AZ53*ManureNEF*NtoN2O*kgtoGg</f>
        <v>0.34704609676200554</v>
      </c>
      <c r="AH1469" s="22">
        <f>'Activity data'!BA53*ManureNEF*NtoN2O*kgtoGg</f>
        <v>0.34696414132761055</v>
      </c>
      <c r="AI1469" s="22">
        <f>'Activity data'!BB53*ManureNEF*NtoN2O*kgtoGg</f>
        <v>0.34663007691914877</v>
      </c>
      <c r="AJ1469" s="22">
        <f>'Activity data'!BC53*ManureNEF*NtoN2O*kgtoGg</f>
        <v>0.34693506279805453</v>
      </c>
      <c r="AK1469" s="22">
        <f>'Activity data'!BD53*ManureNEF*NtoN2O*kgtoGg</f>
        <v>0.34688917296128385</v>
      </c>
      <c r="AL1469" s="22">
        <f>'Activity data'!BE53*ManureNEF*NtoN2O*kgtoGg</f>
        <v>0.34748497141450885</v>
      </c>
      <c r="AM1469" s="22">
        <f>'Activity data'!BF53*ManureNEF*NtoN2O*kgtoGg</f>
        <v>0.34747897379550696</v>
      </c>
      <c r="AN1469" s="22">
        <f>'Activity data'!BG53*ManureNEF*NtoN2O*kgtoGg</f>
        <v>0.350361208748599</v>
      </c>
      <c r="AO1469" s="22">
        <f>'Activity data'!BH53*ManureNEF*NtoN2O*kgtoGg</f>
        <v>0.35305662307964036</v>
      </c>
      <c r="AP1469" s="22">
        <f>'Activity data'!BI53*ManureNEF*NtoN2O*kgtoGg</f>
        <v>0.35572809931250632</v>
      </c>
      <c r="AQ1469" s="22">
        <f>'Activity data'!BJ53*ManureNEF*NtoN2O*kgtoGg</f>
        <v>0.35841543532821873</v>
      </c>
      <c r="AR1469" s="22">
        <f>'Activity data'!BK53*ManureNEF*NtoN2O*kgtoGg</f>
        <v>0.36120143084067557</v>
      </c>
      <c r="AS1469" s="22">
        <f>'Activity data'!BL53*ManureNEF*NtoN2O*kgtoGg</f>
        <v>0.36455847124782131</v>
      </c>
      <c r="AT1469" s="22">
        <f>'Activity data'!BM53*ManureNEF*NtoN2O*kgtoGg</f>
        <v>0.36289186895772552</v>
      </c>
      <c r="AU1469" s="22">
        <f>'Activity data'!BN53*ManureNEF*NtoN2O*kgtoGg</f>
        <v>0.36036284335831015</v>
      </c>
      <c r="AV1469" s="22">
        <f>'Activity data'!BO53*ManureNEF*NtoN2O*kgtoGg</f>
        <v>0.3578052594793722</v>
      </c>
      <c r="AW1469" s="22">
        <f>'Activity data'!BP53*ManureNEF*NtoN2O*kgtoGg</f>
        <v>0.35493794143155283</v>
      </c>
    </row>
    <row r="1470" spans="1:49" x14ac:dyDescent="0.25">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2.1093530282794659</v>
      </c>
      <c r="T1470" s="22">
        <f>'Activity data'!AM54*ManureNEF*NtoN2O*kgtoGg</f>
        <v>2.1500751534147855</v>
      </c>
      <c r="U1470" s="22">
        <f>'Activity data'!AN54*ManureNEF*NtoN2O*kgtoGg</f>
        <v>2.171276315088198</v>
      </c>
      <c r="V1470" s="22">
        <f>'Activity data'!AO54*ManureNEF*NtoN2O*kgtoGg</f>
        <v>2.185838685197798</v>
      </c>
      <c r="W1470" s="22">
        <f>'Activity data'!AP54*ManureNEF*NtoN2O*kgtoGg</f>
        <v>2.2039985044258832</v>
      </c>
      <c r="X1470" s="22">
        <f>'Activity data'!AQ54*ManureNEF*NtoN2O*kgtoGg</f>
        <v>2.2174674825826526</v>
      </c>
      <c r="Y1470" s="22">
        <f>'Activity data'!AR54*ManureNEF*NtoN2O*kgtoGg</f>
        <v>2.2222409794435314</v>
      </c>
      <c r="Z1470" s="22">
        <f>'Activity data'!AS54*ManureNEF*NtoN2O*kgtoGg</f>
        <v>2.2262767849370273</v>
      </c>
      <c r="AA1470" s="22">
        <f>'Activity data'!AT54*ManureNEF*NtoN2O*kgtoGg</f>
        <v>2.2310926482993536</v>
      </c>
      <c r="AB1470" s="22">
        <f>'Activity data'!AU54*ManureNEF*NtoN2O*kgtoGg</f>
        <v>2.252257660590697</v>
      </c>
      <c r="AC1470" s="22">
        <f>'Activity data'!AV54*ManureNEF*NtoN2O*kgtoGg</f>
        <v>2.2648741240180348</v>
      </c>
      <c r="AD1470" s="22">
        <f>'Activity data'!AW54*ManureNEF*NtoN2O*kgtoGg</f>
        <v>2.2688181169492934</v>
      </c>
      <c r="AE1470" s="22">
        <f>'Activity data'!AX54*ManureNEF*NtoN2O*kgtoGg</f>
        <v>2.2737819990549455</v>
      </c>
      <c r="AF1470" s="22">
        <f>'Activity data'!AY54*ManureNEF*NtoN2O*kgtoGg</f>
        <v>2.2890855797803722</v>
      </c>
      <c r="AG1470" s="22">
        <f>'Activity data'!AZ54*ManureNEF*NtoN2O*kgtoGg</f>
        <v>2.3081170473316921</v>
      </c>
      <c r="AH1470" s="22">
        <f>'Activity data'!BA54*ManureNEF*NtoN2O*kgtoGg</f>
        <v>2.3075719821746032</v>
      </c>
      <c r="AI1470" s="22">
        <f>'Activity data'!BB54*ManureNEF*NtoN2O*kgtoGg</f>
        <v>2.3053502030989375</v>
      </c>
      <c r="AJ1470" s="22">
        <f>'Activity data'!BC54*ManureNEF*NtoN2O*kgtoGg</f>
        <v>2.3073785881257849</v>
      </c>
      <c r="AK1470" s="22">
        <f>'Activity data'!BD54*ManureNEF*NtoN2O*kgtoGg</f>
        <v>2.3070733862648853</v>
      </c>
      <c r="AL1470" s="22">
        <f>'Activity data'!BE54*ManureNEF*NtoN2O*kgtoGg</f>
        <v>2.3110358932041457</v>
      </c>
      <c r="AM1470" s="22">
        <f>'Activity data'!BF54*ManureNEF*NtoN2O*kgtoGg</f>
        <v>2.3109960045357774</v>
      </c>
      <c r="AN1470" s="22">
        <f>'Activity data'!BG54*ManureNEF*NtoN2O*kgtoGg</f>
        <v>2.3301650304712846</v>
      </c>
      <c r="AO1470" s="22">
        <f>'Activity data'!BH54*ManureNEF*NtoN2O*kgtoGg</f>
        <v>2.348091559036638</v>
      </c>
      <c r="AP1470" s="22">
        <f>'Activity data'!BI54*ManureNEF*NtoN2O*kgtoGg</f>
        <v>2.3658588812804267</v>
      </c>
      <c r="AQ1470" s="22">
        <f>'Activity data'!BJ54*ManureNEF*NtoN2O*kgtoGg</f>
        <v>2.383731682985001</v>
      </c>
      <c r="AR1470" s="22">
        <f>'Activity data'!BK54*ManureNEF*NtoN2O*kgtoGg</f>
        <v>2.4022606443998904</v>
      </c>
      <c r="AS1470" s="22">
        <f>'Activity data'!BL54*ManureNEF*NtoN2O*kgtoGg</f>
        <v>2.4245874830089655</v>
      </c>
      <c r="AT1470" s="22">
        <f>'Activity data'!BM54*ManureNEF*NtoN2O*kgtoGg</f>
        <v>2.4135033267750163</v>
      </c>
      <c r="AU1470" s="22">
        <f>'Activity data'!BN54*ManureNEF*NtoN2O*kgtoGg</f>
        <v>2.3966834081716617</v>
      </c>
      <c r="AV1470" s="22">
        <f>'Activity data'!BO54*ManureNEF*NtoN2O*kgtoGg</f>
        <v>2.3796735555727282</v>
      </c>
      <c r="AW1470" s="22">
        <f>'Activity data'!BP54*ManureNEF*NtoN2O*kgtoGg</f>
        <v>2.3606037382543885</v>
      </c>
    </row>
    <row r="1471" spans="1:49" x14ac:dyDescent="0.25">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0.37917034791782095</v>
      </c>
      <c r="O1471" s="22">
        <f>'Activity data'!AH55*ManureNEF*NtoN2O*kgtoGg</f>
        <v>0.38707850955818845</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0.37667603209003642</v>
      </c>
      <c r="T1471" s="22">
        <f>'Activity data'!AM55*ManureNEF*NtoN2O*kgtoGg</f>
        <v>0.39319829349368901</v>
      </c>
      <c r="U1471" s="22">
        <f>'Activity data'!AN55*ManureNEF*NtoN2O*kgtoGg</f>
        <v>0.40651073850091568</v>
      </c>
      <c r="V1471" s="22">
        <f>'Activity data'!AO55*ManureNEF*NtoN2O*kgtoGg</f>
        <v>0.41883777618681156</v>
      </c>
      <c r="W1471" s="22">
        <f>'Activity data'!AP55*ManureNEF*NtoN2O*kgtoGg</f>
        <v>0.43210834173546991</v>
      </c>
      <c r="X1471" s="22">
        <f>'Activity data'!AQ55*ManureNEF*NtoN2O*kgtoGg</f>
        <v>0.44471820797584138</v>
      </c>
      <c r="Y1471" s="22">
        <f>'Activity data'!AR55*ManureNEF*NtoN2O*kgtoGg</f>
        <v>0.45579202561855575</v>
      </c>
      <c r="Z1471" s="22">
        <f>'Activity data'!AS55*ManureNEF*NtoN2O*kgtoGg</f>
        <v>0.46688767864773401</v>
      </c>
      <c r="AA1471" s="22">
        <f>'Activity data'!AT55*ManureNEF*NtoN2O*kgtoGg</f>
        <v>0.47832794169044557</v>
      </c>
      <c r="AB1471" s="22">
        <f>'Activity data'!AU55*ManureNEF*NtoN2O*kgtoGg</f>
        <v>0.49354316638117485</v>
      </c>
      <c r="AC1471" s="22">
        <f>'Activity data'!AV55*ManureNEF*NtoN2O*kgtoGg</f>
        <v>0.50720133355744135</v>
      </c>
      <c r="AD1471" s="22">
        <f>'Activity data'!AW55*ManureNEF*NtoN2O*kgtoGg</f>
        <v>0.52493402135851019</v>
      </c>
      <c r="AE1471" s="22">
        <f>'Activity data'!AX55*ManureNEF*NtoN2O*kgtoGg</f>
        <v>0.54356227633418619</v>
      </c>
      <c r="AF1471" s="22">
        <f>'Activity data'!AY55*ManureNEF*NtoN2O*kgtoGg</f>
        <v>0.56544924311344658</v>
      </c>
      <c r="AG1471" s="22">
        <f>'Activity data'!AZ55*ManureNEF*NtoN2O*kgtoGg</f>
        <v>0.58920311318291363</v>
      </c>
      <c r="AH1471" s="22">
        <f>'Activity data'!BA55*ManureNEF*NtoN2O*kgtoGg</f>
        <v>0.6088233818930231</v>
      </c>
      <c r="AI1471" s="22">
        <f>'Activity data'!BB55*ManureNEF*NtoN2O*kgtoGg</f>
        <v>0.62872949624429197</v>
      </c>
      <c r="AJ1471" s="22">
        <f>'Activity data'!BC55*ManureNEF*NtoN2O*kgtoGg</f>
        <v>0.65059005797989167</v>
      </c>
      <c r="AK1471" s="22">
        <f>'Activity data'!BD55*ManureNEF*NtoN2O*kgtoGg</f>
        <v>0.67265323795414922</v>
      </c>
      <c r="AL1471" s="22">
        <f>'Activity data'!BE55*ManureNEF*NtoN2O*kgtoGg</f>
        <v>0.69689344896928751</v>
      </c>
      <c r="AM1471" s="22">
        <f>'Activity data'!BF55*ManureNEF*NtoN2O*kgtoGg</f>
        <v>0.72091902847459577</v>
      </c>
      <c r="AN1471" s="22">
        <f>'Activity data'!BG55*ManureNEF*NtoN2O*kgtoGg</f>
        <v>0.74740845957604862</v>
      </c>
      <c r="AO1471" s="22">
        <f>'Activity data'!BH55*ManureNEF*NtoN2O*kgtoGg</f>
        <v>0.7744824598804716</v>
      </c>
      <c r="AP1471" s="22">
        <f>'Activity data'!BI55*ManureNEF*NtoN2O*kgtoGg</f>
        <v>0.80252246420205398</v>
      </c>
      <c r="AQ1471" s="22">
        <f>'Activity data'!BJ55*ManureNEF*NtoN2O*kgtoGg</f>
        <v>0.8316670548177354</v>
      </c>
      <c r="AR1471" s="22">
        <f>'Activity data'!BK55*ManureNEF*NtoN2O*kgtoGg</f>
        <v>0.86217101167391774</v>
      </c>
      <c r="AS1471" s="22">
        <f>'Activity data'!BL55*ManureNEF*NtoN2O*kgtoGg</f>
        <v>0.89527238744022375</v>
      </c>
      <c r="AT1471" s="22">
        <f>'Activity data'!BM55*ManureNEF*NtoN2O*kgtoGg</f>
        <v>0.91701769401678324</v>
      </c>
      <c r="AU1471" s="22">
        <f>'Activity data'!BN55*ManureNEF*NtoN2O*kgtoGg</f>
        <v>0.93718874876960145</v>
      </c>
      <c r="AV1471" s="22">
        <f>'Activity data'!BO55*ManureNEF*NtoN2O*kgtoGg</f>
        <v>0.95785603567634969</v>
      </c>
      <c r="AW1471" s="22">
        <f>'Activity data'!BP55*ManureNEF*NtoN2O*kgtoGg</f>
        <v>0.97826878074522516</v>
      </c>
    </row>
    <row r="1472" spans="1:49" x14ac:dyDescent="0.25">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5.8466784388382181E-2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5.9487136668657889E-2</v>
      </c>
      <c r="T1472" s="22">
        <f>'Activity data'!AM56*ManureNEF*NtoN2O*kgtoGg</f>
        <v>5.9743014439685667E-2</v>
      </c>
      <c r="U1472" s="22">
        <f>'Activity data'!AN56*ManureNEF*NtoN2O*kgtoGg</f>
        <v>6.0026197232317932E-2</v>
      </c>
      <c r="V1472" s="22">
        <f>'Activity data'!AO56*ManureNEF*NtoN2O*kgtoGg</f>
        <v>6.0323333590007834E-2</v>
      </c>
      <c r="W1472" s="22">
        <f>'Activity data'!AP56*ManureNEF*NtoN2O*kgtoGg</f>
        <v>6.0637252093937416E-2</v>
      </c>
      <c r="X1472" s="22">
        <f>'Activity data'!AQ56*ManureNEF*NtoN2O*kgtoGg</f>
        <v>6.0965978961068618E-2</v>
      </c>
      <c r="Y1472" s="22">
        <f>'Activity data'!AR56*ManureNEF*NtoN2O*kgtoGg</f>
        <v>6.1270518649062564E-2</v>
      </c>
      <c r="Z1472" s="22">
        <f>'Activity data'!AS56*ManureNEF*NtoN2O*kgtoGg</f>
        <v>6.1550646504743109E-2</v>
      </c>
      <c r="AA1472" s="22">
        <f>'Activity data'!AT56*ManureNEF*NtoN2O*kgtoGg</f>
        <v>6.1805150965477944E-2</v>
      </c>
      <c r="AB1472" s="22">
        <f>'Activity data'!AU56*ManureNEF*NtoN2O*kgtoGg</f>
        <v>6.2035537883044806E-2</v>
      </c>
      <c r="AC1472" s="22">
        <f>'Activity data'!AV56*ManureNEF*NtoN2O*kgtoGg</f>
        <v>6.2235996387443038E-2</v>
      </c>
      <c r="AD1472" s="22">
        <f>'Activity data'!AW56*ManureNEF*NtoN2O*kgtoGg</f>
        <v>6.2434208191000609E-2</v>
      </c>
      <c r="AE1472" s="22">
        <f>'Activity data'!AX56*ManureNEF*NtoN2O*kgtoGg</f>
        <v>6.2627965821638196E-2</v>
      </c>
      <c r="AF1472" s="22">
        <f>'Activity data'!AY56*ManureNEF*NtoN2O*kgtoGg</f>
        <v>6.2818604638054526E-2</v>
      </c>
      <c r="AG1472" s="22">
        <f>'Activity data'!AZ56*ManureNEF*NtoN2O*kgtoGg</f>
        <v>6.3004393420797375E-2</v>
      </c>
      <c r="AH1472" s="22">
        <f>'Activity data'!BA56*ManureNEF*NtoN2O*kgtoGg</f>
        <v>6.3179994696453259E-2</v>
      </c>
      <c r="AI1472" s="22">
        <f>'Activity data'!BB56*ManureNEF*NtoN2O*kgtoGg</f>
        <v>6.3351616115211687E-2</v>
      </c>
      <c r="AJ1472" s="22">
        <f>'Activity data'!BC56*ManureNEF*NtoN2O*kgtoGg</f>
        <v>6.3520152973213104E-2</v>
      </c>
      <c r="AK1472" s="22">
        <f>'Activity data'!BD56*ManureNEF*NtoN2O*kgtoGg</f>
        <v>6.3683816827928313E-2</v>
      </c>
      <c r="AL1472" s="22">
        <f>'Activity data'!BE56*ManureNEF*NtoN2O*kgtoGg</f>
        <v>6.3843756506613461E-2</v>
      </c>
      <c r="AM1472" s="22">
        <f>'Activity data'!BF56*ManureNEF*NtoN2O*kgtoGg</f>
        <v>6.3997752805793354E-2</v>
      </c>
      <c r="AN1472" s="22">
        <f>'Activity data'!BG56*ManureNEF*NtoN2O*kgtoGg</f>
        <v>6.4149094607679896E-2</v>
      </c>
      <c r="AO1472" s="22">
        <f>'Activity data'!BH56*ManureNEF*NtoN2O*kgtoGg</f>
        <v>6.4295347872563538E-2</v>
      </c>
      <c r="AP1472" s="22">
        <f>'Activity data'!BI56*ManureNEF*NtoN2O*kgtoGg</f>
        <v>6.4436496076787406E-2</v>
      </c>
      <c r="AQ1472" s="22">
        <f>'Activity data'!BJ56*ManureNEF*NtoN2O*kgtoGg</f>
        <v>6.4572348091971418E-2</v>
      </c>
      <c r="AR1472" s="22">
        <f>'Activity data'!BK56*ManureNEF*NtoN2O*kgtoGg</f>
        <v>6.4702808609689966E-2</v>
      </c>
      <c r="AS1472" s="22">
        <f>'Activity data'!BL56*ManureNEF*NtoN2O*kgtoGg</f>
        <v>6.4829448704797399E-2</v>
      </c>
      <c r="AT1472" s="22">
        <f>'Activity data'!BM56*ManureNEF*NtoN2O*kgtoGg</f>
        <v>6.4941869766295554E-2</v>
      </c>
      <c r="AU1472" s="22">
        <f>'Activity data'!BN56*ManureNEF*NtoN2O*kgtoGg</f>
        <v>6.5047073413245379E-2</v>
      </c>
      <c r="AV1472" s="22">
        <f>'Activity data'!BO56*ManureNEF*NtoN2O*kgtoGg</f>
        <v>6.5146352785998146E-2</v>
      </c>
      <c r="AW1472" s="22">
        <f>'Activity data'!BP56*ManureNEF*NtoN2O*kgtoGg</f>
        <v>6.5238963783934262E-2</v>
      </c>
    </row>
    <row r="1473" spans="1:49" x14ac:dyDescent="0.25">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4.749693023694599E-2</v>
      </c>
      <c r="L1473" s="22">
        <f>'Activity data'!AE57*ManureNEF*NtoN2O*kgtoGg</f>
        <v>4.7522611675988952E-2</v>
      </c>
      <c r="M1473" s="22">
        <f>'Activity data'!AF57*ManureNEF*NtoN2O*kgtoGg</f>
        <v>4.7584015033260256E-2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4.8414443091717149E-2</v>
      </c>
      <c r="T1473" s="22">
        <f>'Activity data'!AM57*ManureNEF*NtoN2O*kgtoGg</f>
        <v>4.8622692815566873E-2</v>
      </c>
      <c r="U1473" s="22">
        <f>'Activity data'!AN57*ManureNEF*NtoN2O*kgtoGg</f>
        <v>4.8853165115398924E-2</v>
      </c>
      <c r="V1473" s="22">
        <f>'Activity data'!AO57*ManureNEF*NtoN2O*kgtoGg</f>
        <v>4.9094993720463338E-2</v>
      </c>
      <c r="W1473" s="22">
        <f>'Activity data'!AP57*ManureNEF*NtoN2O*kgtoGg</f>
        <v>4.9350480711349939E-2</v>
      </c>
      <c r="X1473" s="22">
        <f>'Activity data'!AQ57*ManureNEF*NtoN2O*kgtoGg</f>
        <v>4.9618019696964402E-2</v>
      </c>
      <c r="Y1473" s="22">
        <f>'Activity data'!AR57*ManureNEF*NtoN2O*kgtoGg</f>
        <v>4.9865873606552896E-2</v>
      </c>
      <c r="Z1473" s="22">
        <f>'Activity data'!AS57*ManureNEF*NtoN2O*kgtoGg</f>
        <v>5.009385960296743E-2</v>
      </c>
      <c r="AA1473" s="22">
        <f>'Activity data'!AT57*ManureNEF*NtoN2O*kgtoGg</f>
        <v>5.0300991638914397E-2</v>
      </c>
      <c r="AB1473" s="22">
        <f>'Activity data'!AU57*ManureNEF*NtoN2O*kgtoGg</f>
        <v>5.0488495273048703E-2</v>
      </c>
      <c r="AC1473" s="22">
        <f>'Activity data'!AV57*ManureNEF*NtoN2O*kgtoGg</f>
        <v>5.065164124706819E-2</v>
      </c>
      <c r="AD1473" s="22">
        <f>'Activity data'!AW57*ManureNEF*NtoN2O*kgtoGg</f>
        <v>5.0812958712000068E-2</v>
      </c>
      <c r="AE1473" s="22">
        <f>'Activity data'!AX57*ManureNEF*NtoN2O*kgtoGg</f>
        <v>5.0970651085636066E-2</v>
      </c>
      <c r="AF1473" s="22">
        <f>'Activity data'!AY57*ManureNEF*NtoN2O*kgtoGg</f>
        <v>5.1125805168440057E-2</v>
      </c>
      <c r="AG1473" s="22">
        <f>'Activity data'!AZ57*ManureNEF*NtoN2O*kgtoGg</f>
        <v>5.1277011983104616E-2</v>
      </c>
      <c r="AH1473" s="22">
        <f>'Activity data'!BA57*ManureNEF*NtoN2O*kgtoGg</f>
        <v>5.1419927551800221E-2</v>
      </c>
      <c r="AI1473" s="22">
        <f>'Activity data'!BB57*ManureNEF*NtoN2O*kgtoGg</f>
        <v>5.1559604057967945E-2</v>
      </c>
      <c r="AJ1473" s="22">
        <f>'Activity data'!BC57*ManureNEF*NtoN2O*kgtoGg</f>
        <v>5.1696770150967429E-2</v>
      </c>
      <c r="AK1473" s="22">
        <f>'Activity data'!BD57*ManureNEF*NtoN2O*kgtoGg</f>
        <v>5.1829970281685019E-2</v>
      </c>
      <c r="AL1473" s="22">
        <f>'Activity data'!BE57*ManureNEF*NtoN2O*kgtoGg</f>
        <v>5.1960139439345784E-2</v>
      </c>
      <c r="AM1473" s="22">
        <f>'Activity data'!BF57*ManureNEF*NtoN2O*kgtoGg</f>
        <v>5.2085471493979824E-2</v>
      </c>
      <c r="AN1473" s="22">
        <f>'Activity data'!BG57*ManureNEF*NtoN2O*kgtoGg</f>
        <v>5.2208643148646039E-2</v>
      </c>
      <c r="AO1473" s="22">
        <f>'Activity data'!BH57*ManureNEF*NtoN2O*kgtoGg</f>
        <v>5.2327673425882723E-2</v>
      </c>
      <c r="AP1473" s="22">
        <f>'Activity data'!BI57*ManureNEF*NtoN2O*kgtoGg</f>
        <v>5.2442548877679275E-2</v>
      </c>
      <c r="AQ1473" s="22">
        <f>'Activity data'!BJ57*ManureNEF*NtoN2O*kgtoGg</f>
        <v>5.2553113951514609E-2</v>
      </c>
      <c r="AR1473" s="22">
        <f>'Activity data'!BK57*ManureNEF*NtoN2O*kgtoGg</f>
        <v>5.2659291079285624E-2</v>
      </c>
      <c r="AS1473" s="22">
        <f>'Activity data'!BL57*ManureNEF*NtoN2O*kgtoGg</f>
        <v>5.276235890236574E-2</v>
      </c>
      <c r="AT1473" s="22">
        <f>'Activity data'!BM57*ManureNEF*NtoN2O*kgtoGg</f>
        <v>5.2853854364897902E-2</v>
      </c>
      <c r="AU1473" s="22">
        <f>'Activity data'!BN57*ManureNEF*NtoN2O*kgtoGg</f>
        <v>5.2939475833059385E-2</v>
      </c>
      <c r="AV1473" s="22">
        <f>'Activity data'!BO57*ManureNEF*NtoN2O*kgtoGg</f>
        <v>5.3020275747318032E-2</v>
      </c>
      <c r="AW1473" s="22">
        <f>'Activity data'!BP57*ManureNEF*NtoN2O*kgtoGg</f>
        <v>5.3095648510915985E-2</v>
      </c>
    </row>
    <row r="1474" spans="1:49" x14ac:dyDescent="0.25">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7.4998072258013228E-3</v>
      </c>
      <c r="T1474" s="22">
        <f>'Activity data'!AM58*ManureNEF*NtoN2O*kgtoGg</f>
        <v>7.5532280635644995E-3</v>
      </c>
      <c r="U1474" s="22">
        <f>'Activity data'!AN58*ManureNEF*NtoN2O*kgtoGg</f>
        <v>7.6110757519539099E-3</v>
      </c>
      <c r="V1474" s="22">
        <f>'Activity data'!AO58*ManureNEF*NtoN2O*kgtoGg</f>
        <v>7.6708322973760741E-3</v>
      </c>
      <c r="W1474" s="22">
        <f>'Activity data'!AP58*ManureNEF*NtoN2O*kgtoGg</f>
        <v>7.7330688655908855E-3</v>
      </c>
      <c r="X1474" s="22">
        <f>'Activity data'!AQ58*ManureNEF*NtoN2O*kgtoGg</f>
        <v>7.7974375833055254E-3</v>
      </c>
      <c r="Y1474" s="22">
        <f>'Activity data'!AR58*ManureNEF*NtoN2O*kgtoGg</f>
        <v>7.8565987292690924E-3</v>
      </c>
      <c r="Z1474" s="22">
        <f>'Activity data'!AS58*ManureNEF*NtoN2O*kgtoGg</f>
        <v>7.9105801662085577E-3</v>
      </c>
      <c r="AA1474" s="22">
        <f>'Activity data'!AT58*ManureNEF*NtoN2O*kgtoGg</f>
        <v>7.9592192250792417E-3</v>
      </c>
      <c r="AB1474" s="22">
        <f>'Activity data'!AU58*ManureNEF*NtoN2O*kgtoGg</f>
        <v>8.0028602477445615E-3</v>
      </c>
      <c r="AC1474" s="22">
        <f>'Activity data'!AV58*ManureNEF*NtoN2O*kgtoGg</f>
        <v>8.0404712467886264E-3</v>
      </c>
      <c r="AD1474" s="22">
        <f>'Activity data'!AW58*ManureNEF*NtoN2O*kgtoGg</f>
        <v>8.0772824053071957E-3</v>
      </c>
      <c r="AE1474" s="22">
        <f>'Activity data'!AX58*ManureNEF*NtoN2O*kgtoGg</f>
        <v>8.1129059201156505E-3</v>
      </c>
      <c r="AF1474" s="22">
        <f>'Activity data'!AY58*ManureNEF*NtoN2O*kgtoGg</f>
        <v>8.1476144925942233E-3</v>
      </c>
      <c r="AG1474" s="22">
        <f>'Activity data'!AZ58*ManureNEF*NtoN2O*kgtoGg</f>
        <v>8.1811075843423522E-3</v>
      </c>
      <c r="AH1474" s="22">
        <f>'Activity data'!BA58*ManureNEF*NtoN2O*kgtoGg</f>
        <v>8.2124171857509403E-3</v>
      </c>
      <c r="AI1474" s="22">
        <f>'Activity data'!BB58*ManureNEF*NtoN2O*kgtoGg</f>
        <v>8.2427169782868757E-3</v>
      </c>
      <c r="AJ1474" s="22">
        <f>'Activity data'!BC58*ManureNEF*NtoN2O*kgtoGg</f>
        <v>8.2721896532553397E-3</v>
      </c>
      <c r="AK1474" s="22">
        <f>'Activity data'!BD58*ManureNEF*NtoN2O*kgtoGg</f>
        <v>8.300520909512615E-3</v>
      </c>
      <c r="AL1474" s="22">
        <f>'Activity data'!BE58*ManureNEF*NtoN2O*kgtoGg</f>
        <v>8.3279381602152681E-3</v>
      </c>
      <c r="AM1474" s="22">
        <f>'Activity data'!BF58*ManureNEF*NtoN2O*kgtoGg</f>
        <v>8.3540478386607362E-3</v>
      </c>
      <c r="AN1474" s="22">
        <f>'Activity data'!BG58*ManureNEF*NtoN2O*kgtoGg</f>
        <v>8.3794680727788239E-3</v>
      </c>
      <c r="AO1474" s="22">
        <f>'Activity data'!BH58*ManureNEF*NtoN2O*kgtoGg</f>
        <v>8.4037647094295665E-3</v>
      </c>
      <c r="AP1474" s="22">
        <f>'Activity data'!BI58*ManureNEF*NtoN2O*kgtoGg</f>
        <v>8.4269475935936072E-3</v>
      </c>
      <c r="AQ1474" s="22">
        <f>'Activity data'!BJ58*ManureNEF*NtoN2O*kgtoGg</f>
        <v>8.4489940589773712E-3</v>
      </c>
      <c r="AR1474" s="22">
        <f>'Activity data'!BK58*ManureNEF*NtoN2O*kgtoGg</f>
        <v>8.4698984843180978E-3</v>
      </c>
      <c r="AS1474" s="22">
        <f>'Activity data'!BL58*ManureNEF*NtoN2O*kgtoGg</f>
        <v>8.4899576548560663E-3</v>
      </c>
      <c r="AT1474" s="22">
        <f>'Activity data'!BM58*ManureNEF*NtoN2O*kgtoGg</f>
        <v>8.507293913120384E-3</v>
      </c>
      <c r="AU1474" s="22">
        <f>'Activity data'!BN58*ManureNEF*NtoN2O*kgtoGg</f>
        <v>8.5231936937218318E-3</v>
      </c>
      <c r="AV1474" s="22">
        <f>'Activity data'!BO58*ManureNEF*NtoN2O*kgtoGg</f>
        <v>8.5379021204019905E-3</v>
      </c>
      <c r="AW1474" s="22">
        <f>'Activity data'!BP58*ManureNEF*NtoN2O*kgtoGg</f>
        <v>8.5512944615970029E-3</v>
      </c>
    </row>
    <row r="1475" spans="1:49" x14ac:dyDescent="0.25">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9.0493119451033485E-2</v>
      </c>
      <c r="T1475" s="22">
        <f>'Activity data'!AM59*ManureNEF*NtoN2O*kgtoGg</f>
        <v>9.1137698452510532E-2</v>
      </c>
      <c r="U1475" s="22">
        <f>'Activity data'!AN59*ManureNEF*NtoN2O*kgtoGg</f>
        <v>9.1835692096584459E-2</v>
      </c>
      <c r="V1475" s="22">
        <f>'Activity data'!AO59*ManureNEF*NtoN2O*kgtoGg</f>
        <v>9.2556718122995582E-2</v>
      </c>
      <c r="W1475" s="22">
        <f>'Activity data'!AP59*ManureNEF*NtoN2O*kgtoGg</f>
        <v>9.3307668251728204E-2</v>
      </c>
      <c r="X1475" s="22">
        <f>'Activity data'!AQ59*ManureNEF*NtoN2O*kgtoGg</f>
        <v>9.4084345022968627E-2</v>
      </c>
      <c r="Y1475" s="22">
        <f>'Activity data'!AR59*ManureNEF*NtoN2O*kgtoGg</f>
        <v>9.4798186924147487E-2</v>
      </c>
      <c r="Z1475" s="22">
        <f>'Activity data'!AS59*ManureNEF*NtoN2O*kgtoGg</f>
        <v>9.5449530148583428E-2</v>
      </c>
      <c r="AA1475" s="22">
        <f>'Activity data'!AT59*ManureNEF*NtoN2O*kgtoGg</f>
        <v>9.6036411921921333E-2</v>
      </c>
      <c r="AB1475" s="22">
        <f>'Activity data'!AU59*ManureNEF*NtoN2O*kgtoGg</f>
        <v>9.6562987093537972E-2</v>
      </c>
      <c r="AC1475" s="22">
        <f>'Activity data'!AV59*ManureNEF*NtoN2O*kgtoGg</f>
        <v>9.7016803641976443E-2</v>
      </c>
      <c r="AD1475" s="22">
        <f>'Activity data'!AW59*ManureNEF*NtoN2O*kgtoGg</f>
        <v>9.7460969267126357E-2</v>
      </c>
      <c r="AE1475" s="22">
        <f>'Activity data'!AX59*ManureNEF*NtoN2O*kgtoGg</f>
        <v>9.7890804712727805E-2</v>
      </c>
      <c r="AF1475" s="22">
        <f>'Activity data'!AY59*ManureNEF*NtoN2O*kgtoGg</f>
        <v>9.8309600409832221E-2</v>
      </c>
      <c r="AG1475" s="22">
        <f>'Activity data'!AZ59*ManureNEF*NtoN2O*kgtoGg</f>
        <v>9.8713730044247494E-2</v>
      </c>
      <c r="AH1475" s="22">
        <f>'Activity data'!BA59*ManureNEF*NtoN2O*kgtoGg</f>
        <v>9.9091513554533509E-2</v>
      </c>
      <c r="AI1475" s="22">
        <f>'Activity data'!BB59*ManureNEF*NtoN2O*kgtoGg</f>
        <v>9.9457112650982657E-2</v>
      </c>
      <c r="AJ1475" s="22">
        <f>'Activity data'!BC59*ManureNEF*NtoN2O*kgtoGg</f>
        <v>9.9812731697734594E-2</v>
      </c>
      <c r="AK1475" s="22">
        <f>'Activity data'!BD59*ManureNEF*NtoN2O*kgtoGg</f>
        <v>0.10015457831852072</v>
      </c>
      <c r="AL1475" s="22">
        <f>'Activity data'!BE59*ManureNEF*NtoN2O*kgtoGg</f>
        <v>0.10048539649399577</v>
      </c>
      <c r="AM1475" s="22">
        <f>'Activity data'!BF59*ManureNEF*NtoN2O*kgtoGg</f>
        <v>0.10080043742495001</v>
      </c>
      <c r="AN1475" s="22">
        <f>'Activity data'!BG59*ManureNEF*NtoN2O*kgtoGg</f>
        <v>0.10110715947969924</v>
      </c>
      <c r="AO1475" s="22">
        <f>'Activity data'!BH59*ManureNEF*NtoN2O*kgtoGg</f>
        <v>0.10140032414066948</v>
      </c>
      <c r="AP1475" s="22">
        <f>'Activity data'!BI59*ManureNEF*NtoN2O*kgtoGg</f>
        <v>0.10168005019798185</v>
      </c>
      <c r="AQ1475" s="22">
        <f>'Activity data'!BJ59*ManureNEF*NtoN2O*kgtoGg</f>
        <v>0.10194606415879172</v>
      </c>
      <c r="AR1475" s="22">
        <f>'Activity data'!BK59*ManureNEF*NtoN2O*kgtoGg</f>
        <v>0.10219829819660883</v>
      </c>
      <c r="AS1475" s="22">
        <f>'Activity data'!BL59*ManureNEF*NtoN2O*kgtoGg</f>
        <v>0.10244033333977036</v>
      </c>
      <c r="AT1475" s="22">
        <f>'Activity data'!BM59*ManureNEF*NtoN2O*kgtoGg</f>
        <v>0.10264951366170581</v>
      </c>
      <c r="AU1475" s="22">
        <f>'Activity data'!BN59*ManureNEF*NtoN2O*kgtoGg</f>
        <v>0.10284136135883891</v>
      </c>
      <c r="AV1475" s="22">
        <f>'Activity data'!BO59*ManureNEF*NtoN2O*kgtoGg</f>
        <v>0.10301883410879509</v>
      </c>
      <c r="AW1475" s="22">
        <f>'Activity data'!BP59*ManureNEF*NtoN2O*kgtoGg</f>
        <v>0.10318042689311628</v>
      </c>
    </row>
    <row r="1476" spans="1:49" x14ac:dyDescent="0.25">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0.11491827863139022</v>
      </c>
      <c r="S1478" s="22">
        <f>'Activity data'!AL62*ManureNEF*NtoN2O*kgtoGg</f>
        <v>0.10246225411389839</v>
      </c>
      <c r="T1478" s="22">
        <f>'Activity data'!AM62*ManureNEF*NtoN2O*kgtoGg</f>
        <v>0.10398219659413972</v>
      </c>
      <c r="U1478" s="22">
        <f>'Activity data'!AN62*ManureNEF*NtoN2O*kgtoGg</f>
        <v>0.10453917902952227</v>
      </c>
      <c r="V1478" s="22">
        <f>'Activity data'!AO62*ManureNEF*NtoN2O*kgtoGg</f>
        <v>0.10478423511353824</v>
      </c>
      <c r="W1478" s="22">
        <f>'Activity data'!AP62*ManureNEF*NtoN2O*kgtoGg</f>
        <v>0.10522314830194876</v>
      </c>
      <c r="X1478" s="22">
        <f>'Activity data'!AQ62*ManureNEF*NtoN2O*kgtoGg</f>
        <v>0.10544497660282141</v>
      </c>
      <c r="Y1478" s="22">
        <f>'Activity data'!AR62*ManureNEF*NtoN2O*kgtoGg</f>
        <v>0.10527306926924856</v>
      </c>
      <c r="Z1478" s="22">
        <f>'Activity data'!AS62*ManureNEF*NtoN2O*kgtoGg</f>
        <v>0.10509986217593233</v>
      </c>
      <c r="AA1478" s="22">
        <f>'Activity data'!AT62*ManureNEF*NtoN2O*kgtoGg</f>
        <v>0.10499897358466485</v>
      </c>
      <c r="AB1478" s="22">
        <f>'Activity data'!AU62*ManureNEF*NtoN2O*kgtoGg</f>
        <v>0.10573379241848511</v>
      </c>
      <c r="AC1478" s="22">
        <f>'Activity data'!AV62*ManureNEF*NtoN2O*kgtoGg</f>
        <v>0.10607911779473303</v>
      </c>
      <c r="AD1478" s="22">
        <f>'Activity data'!AW62*ManureNEF*NtoN2O*kgtoGg</f>
        <v>0.10695883384496749</v>
      </c>
      <c r="AE1478" s="22">
        <f>'Activity data'!AX62*ManureNEF*NtoN2O*kgtoGg</f>
        <v>0.10794064641753048</v>
      </c>
      <c r="AF1478" s="22">
        <f>'Activity data'!AY62*ManureNEF*NtoN2O*kgtoGg</f>
        <v>0.10949489472448327</v>
      </c>
      <c r="AG1478" s="22">
        <f>'Activity data'!AZ62*ManureNEF*NtoN2O*kgtoGg</f>
        <v>0.11130134010210363</v>
      </c>
      <c r="AH1478" s="22">
        <f>'Activity data'!BA62*ManureNEF*NtoN2O*kgtoGg</f>
        <v>0.11217758279110658</v>
      </c>
      <c r="AI1478" s="22">
        <f>'Activity data'!BB62*ManureNEF*NtoN2O*kgtoGg</f>
        <v>0.11302008795308296</v>
      </c>
      <c r="AJ1478" s="22">
        <f>'Activity data'!BC62*ManureNEF*NtoN2O*kgtoGg</f>
        <v>0.11413630795198265</v>
      </c>
      <c r="AK1478" s="22">
        <f>'Activity data'!BD62*ManureNEF*NtoN2O*kgtoGg</f>
        <v>0.11518905443571475</v>
      </c>
      <c r="AL1478" s="22">
        <f>'Activity data'!BE62*ManureNEF*NtoN2O*kgtoGg</f>
        <v>0.11652683473000762</v>
      </c>
      <c r="AM1478" s="22">
        <f>'Activity data'!BF62*ManureNEF*NtoN2O*kgtoGg</f>
        <v>0.1177164310462694</v>
      </c>
      <c r="AN1478" s="22">
        <f>'Activity data'!BG62*ManureNEF*NtoN2O*kgtoGg</f>
        <v>0.11936934098404542</v>
      </c>
      <c r="AO1478" s="22">
        <f>'Activity data'!BH62*ManureNEF*NtoN2O*kgtoGg</f>
        <v>0.12100010902582652</v>
      </c>
      <c r="AP1478" s="22">
        <f>'Activity data'!BI62*ManureNEF*NtoN2O*kgtoGg</f>
        <v>0.12266794572678559</v>
      </c>
      <c r="AQ1478" s="22">
        <f>'Activity data'!BJ62*ManureNEF*NtoN2O*kgtoGg</f>
        <v>0.1243886772348972</v>
      </c>
      <c r="AR1478" s="22">
        <f>'Activity data'!BK62*ManureNEF*NtoN2O*kgtoGg</f>
        <v>0.12619434997311832</v>
      </c>
      <c r="AS1478" s="22">
        <f>'Activity data'!BL62*ManureNEF*NtoN2O*kgtoGg</f>
        <v>0.12826119231503388</v>
      </c>
      <c r="AT1478" s="22">
        <f>'Activity data'!BM62*ManureNEF*NtoN2O*kgtoGg</f>
        <v>0.12851878850422907</v>
      </c>
      <c r="AU1478" s="22">
        <f>'Activity data'!BN62*ManureNEF*NtoN2O*kgtoGg</f>
        <v>0.12848620579408074</v>
      </c>
      <c r="AV1478" s="22">
        <f>'Activity data'!BO62*ManureNEF*NtoN2O*kgtoGg</f>
        <v>0.12847131417780056</v>
      </c>
      <c r="AW1478" s="22">
        <f>'Activity data'!BP62*ManureNEF*NtoN2O*kgtoGg</f>
        <v>0.12836800011337407</v>
      </c>
    </row>
    <row r="1479" spans="1:49" x14ac:dyDescent="0.25">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2.9155206131309681E-2</v>
      </c>
      <c r="S1479" s="22">
        <f>'Activity data'!AL63*ManureNEF*NtoN2O*kgtoGg</f>
        <v>2.5995065144957277E-2</v>
      </c>
      <c r="T1479" s="22">
        <f>'Activity data'!AM63*ManureNEF*NtoN2O*kgtoGg</f>
        <v>2.6380680356453017E-2</v>
      </c>
      <c r="U1479" s="22">
        <f>'Activity data'!AN63*ManureNEF*NtoN2O*kgtoGg</f>
        <v>2.652198892727824E-2</v>
      </c>
      <c r="V1479" s="22">
        <f>'Activity data'!AO63*ManureNEF*NtoN2O*kgtoGg</f>
        <v>2.6584160591597496E-2</v>
      </c>
      <c r="W1479" s="22">
        <f>'Activity data'!AP63*ManureNEF*NtoN2O*kgtoGg</f>
        <v>2.6695514543590679E-2</v>
      </c>
      <c r="X1479" s="22">
        <f>'Activity data'!AQ63*ManureNEF*NtoN2O*kgtoGg</f>
        <v>2.6751793230625709E-2</v>
      </c>
      <c r="Y1479" s="22">
        <f>'Activity data'!AR63*ManureNEF*NtoN2O*kgtoGg</f>
        <v>2.6708179683629613E-2</v>
      </c>
      <c r="Z1479" s="22">
        <f>'Activity data'!AS63*ManureNEF*NtoN2O*kgtoGg</f>
        <v>2.6664236382623187E-2</v>
      </c>
      <c r="AA1479" s="22">
        <f>'Activity data'!AT63*ManureNEF*NtoN2O*kgtoGg</f>
        <v>2.6638640561751768E-2</v>
      </c>
      <c r="AB1479" s="22">
        <f>'Activity data'!AU63*ManureNEF*NtoN2O*kgtoGg</f>
        <v>2.6825066905970845E-2</v>
      </c>
      <c r="AC1479" s="22">
        <f>'Activity data'!AV63*ManureNEF*NtoN2O*kgtoGg</f>
        <v>2.6912677272631261E-2</v>
      </c>
      <c r="AD1479" s="22">
        <f>'Activity data'!AW63*ManureNEF*NtoN2O*kgtoGg</f>
        <v>2.7135864593978775E-2</v>
      </c>
      <c r="AE1479" s="22">
        <f>'Activity data'!AX63*ManureNEF*NtoN2O*kgtoGg</f>
        <v>2.7384954192920665E-2</v>
      </c>
      <c r="AF1479" s="22">
        <f>'Activity data'!AY63*ManureNEF*NtoN2O*kgtoGg</f>
        <v>2.7779272923657991E-2</v>
      </c>
      <c r="AG1479" s="22">
        <f>'Activity data'!AZ63*ManureNEF*NtoN2O*kgtoGg</f>
        <v>2.8237575014297609E-2</v>
      </c>
      <c r="AH1479" s="22">
        <f>'Activity data'!BA63*ManureNEF*NtoN2O*kgtoGg</f>
        <v>2.8459881130636851E-2</v>
      </c>
      <c r="AI1479" s="22">
        <f>'Activity data'!BB63*ManureNEF*NtoN2O*kgtoGg</f>
        <v>2.8673627907534742E-2</v>
      </c>
      <c r="AJ1479" s="22">
        <f>'Activity data'!BC63*ManureNEF*NtoN2O*kgtoGg</f>
        <v>2.8956817183804672E-2</v>
      </c>
      <c r="AK1479" s="22">
        <f>'Activity data'!BD63*ManureNEF*NtoN2O*kgtoGg</f>
        <v>2.9223902986888022E-2</v>
      </c>
      <c r="AL1479" s="22">
        <f>'Activity data'!BE63*ManureNEF*NtoN2O*kgtoGg</f>
        <v>2.956330295617941E-2</v>
      </c>
      <c r="AM1479" s="22">
        <f>'Activity data'!BF63*ManureNEF*NtoN2O*kgtoGg</f>
        <v>2.9865108084368867E-2</v>
      </c>
      <c r="AN1479" s="22">
        <f>'Activity data'!BG63*ManureNEF*NtoN2O*kgtoGg</f>
        <v>3.0284457647608735E-2</v>
      </c>
      <c r="AO1479" s="22">
        <f>'Activity data'!BH63*ManureNEF*NtoN2O*kgtoGg</f>
        <v>3.0698189727280625E-2</v>
      </c>
      <c r="AP1479" s="22">
        <f>'Activity data'!BI63*ManureNEF*NtoN2O*kgtoGg</f>
        <v>3.11213262673414E-2</v>
      </c>
      <c r="AQ1479" s="22">
        <f>'Activity data'!BJ63*ManureNEF*NtoN2O*kgtoGg</f>
        <v>3.1557882421968046E-2</v>
      </c>
      <c r="AR1479" s="22">
        <f>'Activity data'!BK63*ManureNEF*NtoN2O*kgtoGg</f>
        <v>3.2015988491041578E-2</v>
      </c>
      <c r="AS1479" s="22">
        <f>'Activity data'!BL63*ManureNEF*NtoN2O*kgtoGg</f>
        <v>3.254035428591006E-2</v>
      </c>
      <c r="AT1479" s="22">
        <f>'Activity data'!BM63*ManureNEF*NtoN2O*kgtoGg</f>
        <v>3.2605707422800632E-2</v>
      </c>
      <c r="AU1479" s="22">
        <f>'Activity data'!BN63*ManureNEF*NtoN2O*kgtoGg</f>
        <v>3.2597441064811244E-2</v>
      </c>
      <c r="AV1479" s="22">
        <f>'Activity data'!BO63*ManureNEF*NtoN2O*kgtoGg</f>
        <v>3.2593663004893809E-2</v>
      </c>
      <c r="AW1479" s="22">
        <f>'Activity data'!BP63*ManureNEF*NtoN2O*kgtoGg</f>
        <v>3.2567451832219714E-2</v>
      </c>
    </row>
    <row r="1480" spans="1:49" x14ac:dyDescent="0.25">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0.16019971617730655</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0.17531753251219057</v>
      </c>
      <c r="S1480" s="22">
        <f>'Activity data'!AL64*ManureNEF*NtoN2O*kgtoGg</f>
        <v>0.16825333375264134</v>
      </c>
      <c r="T1480" s="22">
        <f>'Activity data'!AM64*ManureNEF*NtoN2O*kgtoGg</f>
        <v>0.17302828294591105</v>
      </c>
      <c r="U1480" s="22">
        <f>'Activity data'!AN64*ManureNEF*NtoN2O*kgtoGg</f>
        <v>0.17706279668292071</v>
      </c>
      <c r="V1480" s="22">
        <f>'Activity data'!AO64*ManureNEF*NtoN2O*kgtoGg</f>
        <v>0.18086358169153297</v>
      </c>
      <c r="W1480" s="22">
        <f>'Activity data'!AP64*ManureNEF*NtoN2O*kgtoGg</f>
        <v>0.18489109723713351</v>
      </c>
      <c r="X1480" s="22">
        <f>'Activity data'!AQ64*ManureNEF*NtoN2O*kgtoGg</f>
        <v>0.18876653358422518</v>
      </c>
      <c r="Y1480" s="22">
        <f>'Activity data'!AR64*ManureNEF*NtoN2O*kgtoGg</f>
        <v>0.19221701140777733</v>
      </c>
      <c r="Z1480" s="22">
        <f>'Activity data'!AS64*ManureNEF*NtoN2O*kgtoGg</f>
        <v>0.19560720594272279</v>
      </c>
      <c r="AA1480" s="22">
        <f>'Activity data'!AT64*ManureNEF*NtoN2O*kgtoGg</f>
        <v>0.1990097168831185</v>
      </c>
      <c r="AB1480" s="22">
        <f>'Activity data'!AU64*ManureNEF*NtoN2O*kgtoGg</f>
        <v>0.20321999511902894</v>
      </c>
      <c r="AC1480" s="22">
        <f>'Activity data'!AV64*ManureNEF*NtoN2O*kgtoGg</f>
        <v>0.20699049302530592</v>
      </c>
      <c r="AD1480" s="22">
        <f>'Activity data'!AW64*ManureNEF*NtoN2O*kgtoGg</f>
        <v>0.2113552160123123</v>
      </c>
      <c r="AE1480" s="22">
        <f>'Activity data'!AX64*ManureNEF*NtoN2O*kgtoGg</f>
        <v>0.21587260038156506</v>
      </c>
      <c r="AF1480" s="22">
        <f>'Activity data'!AY64*ManureNEF*NtoN2O*kgtoGg</f>
        <v>0.22107952288176502</v>
      </c>
      <c r="AG1480" s="22">
        <f>'Activity data'!AZ64*ManureNEF*NtoN2O*kgtoGg</f>
        <v>0.22664776481187326</v>
      </c>
      <c r="AH1480" s="22">
        <f>'Activity data'!BA64*ManureNEF*NtoN2O*kgtoGg</f>
        <v>0.23121292564664225</v>
      </c>
      <c r="AI1480" s="22">
        <f>'Activity data'!BB64*ManureNEF*NtoN2O*kgtoGg</f>
        <v>0.23579019102892834</v>
      </c>
      <c r="AJ1480" s="22">
        <f>'Activity data'!BC64*ManureNEF*NtoN2O*kgtoGg</f>
        <v>0.24075237126344184</v>
      </c>
      <c r="AK1480" s="22">
        <f>'Activity data'!BD64*ManureNEF*NtoN2O*kgtoGg</f>
        <v>0.24570245634840604</v>
      </c>
      <c r="AL1480" s="22">
        <f>'Activity data'!BE64*ManureNEF*NtoN2O*kgtoGg</f>
        <v>0.25107769029010202</v>
      </c>
      <c r="AM1480" s="22">
        <f>'Activity data'!BF64*ManureNEF*NtoN2O*kgtoGg</f>
        <v>0.25634323263098618</v>
      </c>
      <c r="AN1480" s="22">
        <f>'Activity data'!BG64*ManureNEF*NtoN2O*kgtoGg</f>
        <v>0.26229410095269262</v>
      </c>
      <c r="AO1480" s="22">
        <f>'Activity data'!BH64*ManureNEF*NtoN2O*kgtoGg</f>
        <v>0.2683187022285074</v>
      </c>
      <c r="AP1480" s="22">
        <f>'Activity data'!BI64*ManureNEF*NtoN2O*kgtoGg</f>
        <v>0.27449880857406406</v>
      </c>
      <c r="AQ1480" s="22">
        <f>'Activity data'!BJ64*ManureNEF*NtoN2O*kgtoGg</f>
        <v>0.28086219308625354</v>
      </c>
      <c r="AR1480" s="22">
        <f>'Activity data'!BK64*ManureNEF*NtoN2O*kgtoGg</f>
        <v>0.28746139159021494</v>
      </c>
      <c r="AS1480" s="22">
        <f>'Activity data'!BL64*ManureNEF*NtoN2O*kgtoGg</f>
        <v>0.29456224347667398</v>
      </c>
      <c r="AT1480" s="22">
        <f>'Activity data'!BM64*ManureNEF*NtoN2O*kgtoGg</f>
        <v>0.29915834644662398</v>
      </c>
      <c r="AU1480" s="22">
        <f>'Activity data'!BN64*ManureNEF*NtoN2O*kgtoGg</f>
        <v>0.30337210846687507</v>
      </c>
      <c r="AV1480" s="22">
        <f>'Activity data'!BO64*ManureNEF*NtoN2O*kgtoGg</f>
        <v>0.30764910858335387</v>
      </c>
      <c r="AW1480" s="22">
        <f>'Activity data'!BP64*ManureNEF*NtoN2O*kgtoGg</f>
        <v>0.31182842143593498</v>
      </c>
    </row>
    <row r="1481" spans="1:49" x14ac:dyDescent="0.25">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0.68216960817969541</v>
      </c>
      <c r="T1481" s="22">
        <f>'Activity data'!AM65*ManureNEF*NtoN2O*kgtoGg</f>
        <v>0.70968595229173803</v>
      </c>
      <c r="U1481" s="22">
        <f>'Activity data'!AN65*ManureNEF*NtoN2O*kgtoGg</f>
        <v>0.72724490379815299</v>
      </c>
      <c r="V1481" s="22">
        <f>'Activity data'!AO65*ManureNEF*NtoN2O*kgtoGg</f>
        <v>0.74158434073415547</v>
      </c>
      <c r="W1481" s="22">
        <f>'Activity data'!AP65*ManureNEF*NtoN2O*kgtoGg</f>
        <v>0.75806192710793396</v>
      </c>
      <c r="X1481" s="22">
        <f>'Activity data'!AQ65*ManureNEF*NtoN2O*kgtoGg</f>
        <v>0.77225740624655259</v>
      </c>
      <c r="Y1481" s="22">
        <f>'Activity data'!AR65*ManureNEF*NtoN2O*kgtoGg</f>
        <v>0.78250382942037</v>
      </c>
      <c r="Z1481" s="22">
        <f>'Activity data'!AS65*ManureNEF*NtoN2O*kgtoGg</f>
        <v>0.79308205825747924</v>
      </c>
      <c r="AA1481" s="22">
        <f>'Activity data'!AT65*ManureNEF*NtoN2O*kgtoGg</f>
        <v>0.80485338465380685</v>
      </c>
      <c r="AB1481" s="22">
        <f>'Activity data'!AU65*ManureNEF*NtoN2O*kgtoGg</f>
        <v>0.82670871938436774</v>
      </c>
      <c r="AC1481" s="22">
        <f>'Activity data'!AV65*ManureNEF*NtoN2O*kgtoGg</f>
        <v>0.84466917884682269</v>
      </c>
      <c r="AD1481" s="22">
        <f>'Activity data'!AW65*ManureNEF*NtoN2O*kgtoGg</f>
        <v>0.86930442799845664</v>
      </c>
      <c r="AE1481" s="22">
        <f>'Activity data'!AX65*ManureNEF*NtoN2O*kgtoGg</f>
        <v>0.89567255063834628</v>
      </c>
      <c r="AF1481" s="22">
        <f>'Activity data'!AY65*ManureNEF*NtoN2O*kgtoGg</f>
        <v>0.92956920436931123</v>
      </c>
      <c r="AG1481" s="22">
        <f>'Activity data'!AZ65*ManureNEF*NtoN2O*kgtoGg</f>
        <v>0.96732795393949833</v>
      </c>
      <c r="AH1481" s="22">
        <f>'Activity data'!BA65*ManureNEF*NtoN2O*kgtoGg</f>
        <v>0.99431368977834889</v>
      </c>
      <c r="AI1481" s="22">
        <f>'Activity data'!BB65*ManureNEF*NtoN2O*kgtoGg</f>
        <v>1.0214212814142465</v>
      </c>
      <c r="AJ1481" s="22">
        <f>'Activity data'!BC65*ManureNEF*NtoN2O*kgtoGg</f>
        <v>1.0525931860076549</v>
      </c>
      <c r="AK1481" s="22">
        <f>'Activity data'!BD65*ManureNEF*NtoN2O*kgtoGg</f>
        <v>1.0836051530143598</v>
      </c>
      <c r="AL1481" s="22">
        <f>'Activity data'!BE65*ManureNEF*NtoN2O*kgtoGg</f>
        <v>1.1190272494816038</v>
      </c>
      <c r="AM1481" s="22">
        <f>'Activity data'!BF65*ManureNEF*NtoN2O*kgtoGg</f>
        <v>1.1532560579426376</v>
      </c>
      <c r="AN1481" s="22">
        <f>'Activity data'!BG65*ManureNEF*NtoN2O*kgtoGg</f>
        <v>1.1944749373875045</v>
      </c>
      <c r="AO1481" s="22">
        <f>'Activity data'!BH65*ManureNEF*NtoN2O*kgtoGg</f>
        <v>1.2363171682699117</v>
      </c>
      <c r="AP1481" s="22">
        <f>'Activity data'!BI65*ManureNEF*NtoN2O*kgtoGg</f>
        <v>1.2796166318750859</v>
      </c>
      <c r="AQ1481" s="22">
        <f>'Activity data'!BJ65*ManureNEF*NtoN2O*kgtoGg</f>
        <v>1.3246420784644268</v>
      </c>
      <c r="AR1481" s="22">
        <f>'Activity data'!BK65*ManureNEF*NtoN2O*kgtoGg</f>
        <v>1.3719053422031866</v>
      </c>
      <c r="AS1481" s="22">
        <f>'Activity data'!BL65*ManureNEF*NtoN2O*kgtoGg</f>
        <v>1.4240068691660699</v>
      </c>
      <c r="AT1481" s="22">
        <f>'Activity data'!BM65*ManureNEF*NtoN2O*kgtoGg</f>
        <v>1.4509822830012102</v>
      </c>
      <c r="AU1481" s="22">
        <f>'Activity data'!BN65*ManureNEF*NtoN2O*kgtoGg</f>
        <v>1.4742409868070054</v>
      </c>
      <c r="AV1481" s="22">
        <f>'Activity data'!BO65*ManureNEF*NtoN2O*kgtoGg</f>
        <v>1.4982339575902788</v>
      </c>
      <c r="AW1481" s="22">
        <f>'Activity data'!BP65*ManureNEF*NtoN2O*kgtoGg</f>
        <v>1.5213819357492457</v>
      </c>
    </row>
    <row r="1482" spans="1:49" x14ac:dyDescent="0.25">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1.0806188340462277</v>
      </c>
      <c r="T1483" s="22">
        <f>'Activity data'!AM67*UDCPPEF*NtoN2O*kgtoGg</f>
        <v>1.0949768742732389</v>
      </c>
      <c r="U1483" s="22">
        <f>'Activity data'!AN67*UDCPPEF*NtoN2O*kgtoGg</f>
        <v>1.106701565427328</v>
      </c>
      <c r="V1483" s="22">
        <f>'Activity data'!AO67*UDCPPEF*NtoN2O*kgtoGg</f>
        <v>1.1176443352920022</v>
      </c>
      <c r="W1483" s="22">
        <f>'Activity data'!AP67*UDCPPEF*NtoN2O*kgtoGg</f>
        <v>1.1295193974455644</v>
      </c>
      <c r="X1483" s="22">
        <f>'Activity data'!AQ67*UDCPPEF*NtoN2O*kgtoGg</f>
        <v>1.1409161084696087</v>
      </c>
      <c r="Y1483" s="22">
        <f>'Activity data'!AR67*UDCPPEF*NtoN2O*kgtoGg</f>
        <v>1.1506650248532637</v>
      </c>
      <c r="Z1483" s="22">
        <f>'Activity data'!AS67*UDCPPEF*NtoN2O*kgtoGg</f>
        <v>1.1601039938678677</v>
      </c>
      <c r="AA1483" s="22">
        <f>'Activity data'!AT67*UDCPPEF*NtoN2O*kgtoGg</f>
        <v>1.1694883449100779</v>
      </c>
      <c r="AB1483" s="22">
        <f>'Activity data'!AU67*UDCPPEF*NtoN2O*kgtoGg</f>
        <v>1.1816726182519002</v>
      </c>
      <c r="AC1483" s="22">
        <f>'Activity data'!AV67*UDCPPEF*NtoN2O*kgtoGg</f>
        <v>1.1921359078040057</v>
      </c>
      <c r="AD1483" s="22">
        <f>'Activity data'!AW67*UDCPPEF*NtoN2O*kgtoGg</f>
        <v>1.2047007308669548</v>
      </c>
      <c r="AE1483" s="22">
        <f>'Activity data'!AX67*UDCPPEF*NtoN2O*kgtoGg</f>
        <v>1.2177658514073031</v>
      </c>
      <c r="AF1483" s="22">
        <f>'Activity data'!AY67*UDCPPEF*NtoN2O*kgtoGg</f>
        <v>1.2332214183945618</v>
      </c>
      <c r="AG1483" s="22">
        <f>'Activity data'!AZ67*UDCPPEF*NtoN2O*kgtoGg</f>
        <v>1.2498775839472498</v>
      </c>
      <c r="AH1483" s="22">
        <f>'Activity data'!BA67*UDCPPEF*NtoN2O*kgtoGg</f>
        <v>1.2629263100381043</v>
      </c>
      <c r="AI1483" s="22">
        <f>'Activity data'!BB67*UDCPPEF*NtoN2O*kgtoGg</f>
        <v>1.2759723936740877</v>
      </c>
      <c r="AJ1483" s="22">
        <f>'Activity data'!BC67*UDCPPEF*NtoN2O*kgtoGg</f>
        <v>1.2903122069113793</v>
      </c>
      <c r="AK1483" s="22">
        <f>'Activity data'!BD67*UDCPPEF*NtoN2O*kgtoGg</f>
        <v>1.3045505789871135</v>
      </c>
      <c r="AL1483" s="22">
        <f>'Activity data'!BE67*UDCPPEF*NtoN2O*kgtoGg</f>
        <v>1.3201987978806125</v>
      </c>
      <c r="AM1483" s="22">
        <f>'Activity data'!BF67*UDCPPEF*NtoN2O*kgtoGg</f>
        <v>1.3353963896968355</v>
      </c>
      <c r="AN1483" s="22">
        <f>'Activity data'!BG67*UDCPPEF*NtoN2O*kgtoGg</f>
        <v>1.3528808902051863</v>
      </c>
      <c r="AO1483" s="22">
        <f>'Activity data'!BH67*UDCPPEF*NtoN2O*kgtoGg</f>
        <v>1.3705338852704678</v>
      </c>
      <c r="AP1483" s="22">
        <f>'Activity data'!BI67*UDCPPEF*NtoN2O*kgtoGg</f>
        <v>1.3886314169172658</v>
      </c>
      <c r="AQ1483" s="22">
        <f>'Activity data'!BJ67*UDCPPEF*NtoN2O*kgtoGg</f>
        <v>1.4072623881668309</v>
      </c>
      <c r="AR1483" s="22">
        <f>'Activity data'!BK67*UDCPPEF*NtoN2O*kgtoGg</f>
        <v>1.4265986339310561</v>
      </c>
      <c r="AS1483" s="22">
        <f>'Activity data'!BL67*UDCPPEF*NtoN2O*kgtoGg</f>
        <v>1.4475348901530067</v>
      </c>
      <c r="AT1483" s="22">
        <f>'Activity data'!BM67*UDCPPEF*NtoN2O*kgtoGg</f>
        <v>1.4599319281071408</v>
      </c>
      <c r="AU1483" s="22">
        <f>'Activity data'!BN67*UDCPPEF*NtoN2O*kgtoGg</f>
        <v>1.4709931346230474</v>
      </c>
      <c r="AV1483" s="22">
        <f>'Activity data'!BO67*UDCPPEF*NtoN2O*kgtoGg</f>
        <v>1.4822204449368412</v>
      </c>
      <c r="AW1483" s="22">
        <f>'Activity data'!BP67*UDCPPEF*NtoN2O*kgtoGg</f>
        <v>1.493073847472443</v>
      </c>
    </row>
    <row r="1484" spans="1:49" x14ac:dyDescent="0.25">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0.73590881967437827</v>
      </c>
      <c r="T1484" s="22">
        <f>'Activity data'!AM68*UDCPPEF*NtoN2O*kgtoGg</f>
        <v>0.74568674330794393</v>
      </c>
      <c r="U1484" s="22">
        <f>'Activity data'!AN68*UDCPPEF*NtoN2O*kgtoGg</f>
        <v>0.75367133820524446</v>
      </c>
      <c r="V1484" s="22">
        <f>'Activity data'!AO68*UDCPPEF*NtoN2O*kgtoGg</f>
        <v>0.76112343935447913</v>
      </c>
      <c r="W1484" s="22">
        <f>'Activity data'!AP68*UDCPPEF*NtoN2O*kgtoGg</f>
        <v>0.76921043793127231</v>
      </c>
      <c r="X1484" s="22">
        <f>'Activity data'!AQ68*UDCPPEF*NtoN2O*kgtoGg</f>
        <v>0.77697167611594364</v>
      </c>
      <c r="Y1484" s="22">
        <f>'Activity data'!AR68*UDCPPEF*NtoN2O*kgtoGg</f>
        <v>0.78361075487615439</v>
      </c>
      <c r="Z1484" s="22">
        <f>'Activity data'!AS68*UDCPPEF*NtoN2O*kgtoGg</f>
        <v>0.79003875735735385</v>
      </c>
      <c r="AA1484" s="22">
        <f>'Activity data'!AT68*UDCPPEF*NtoN2O*kgtoGg</f>
        <v>0.79642956462565251</v>
      </c>
      <c r="AB1484" s="22">
        <f>'Activity data'!AU68*UDCPPEF*NtoN2O*kgtoGg</f>
        <v>0.80472713813730112</v>
      </c>
      <c r="AC1484" s="22">
        <f>'Activity data'!AV68*UDCPPEF*NtoN2O*kgtoGg</f>
        <v>0.81185270991303005</v>
      </c>
      <c r="AD1484" s="22">
        <f>'Activity data'!AW68*UDCPPEF*NtoN2O*kgtoGg</f>
        <v>0.82040944038852059</v>
      </c>
      <c r="AE1484" s="22">
        <f>'Activity data'!AX68*UDCPPEF*NtoN2O*kgtoGg</f>
        <v>0.82930687686919913</v>
      </c>
      <c r="AF1484" s="22">
        <f>'Activity data'!AY68*UDCPPEF*NtoN2O*kgtoGg</f>
        <v>0.83983222373586797</v>
      </c>
      <c r="AG1484" s="22">
        <f>'Activity data'!AZ68*UDCPPEF*NtoN2O*kgtoGg</f>
        <v>0.85117518644019508</v>
      </c>
      <c r="AH1484" s="22">
        <f>'Activity data'!BA68*UDCPPEF*NtoN2O*kgtoGg</f>
        <v>0.86006145818859603</v>
      </c>
      <c r="AI1484" s="22">
        <f>'Activity data'!BB68*UDCPPEF*NtoN2O*kgtoGg</f>
        <v>0.86894593040714962</v>
      </c>
      <c r="AJ1484" s="22">
        <f>'Activity data'!BC68*UDCPPEF*NtoN2O*kgtoGg</f>
        <v>0.87871144133600587</v>
      </c>
      <c r="AK1484" s="22">
        <f>'Activity data'!BD68*UDCPPEF*NtoN2O*kgtoGg</f>
        <v>0.88840787013977229</v>
      </c>
      <c r="AL1484" s="22">
        <f>'Activity data'!BE68*UDCPPEF*NtoN2O*kgtoGg</f>
        <v>0.89906441427273209</v>
      </c>
      <c r="AM1484" s="22">
        <f>'Activity data'!BF68*UDCPPEF*NtoN2O*kgtoGg</f>
        <v>0.90941407828283716</v>
      </c>
      <c r="AN1484" s="22">
        <f>'Activity data'!BG68*UDCPPEF*NtoN2O*kgtoGg</f>
        <v>0.9213211427595106</v>
      </c>
      <c r="AO1484" s="22">
        <f>'Activity data'!BH68*UDCPPEF*NtoN2O*kgtoGg</f>
        <v>0.93334295318230864</v>
      </c>
      <c r="AP1484" s="22">
        <f>'Activity data'!BI68*UDCPPEF*NtoN2O*kgtoGg</f>
        <v>0.94566749605867773</v>
      </c>
      <c r="AQ1484" s="22">
        <f>'Activity data'!BJ68*UDCPPEF*NtoN2O*kgtoGg</f>
        <v>0.95835531495437198</v>
      </c>
      <c r="AR1484" s="22">
        <f>'Activity data'!BK68*UDCPPEF*NtoN2O*kgtoGg</f>
        <v>0.97152343062009994</v>
      </c>
      <c r="AS1484" s="22">
        <f>'Activity data'!BL68*UDCPPEF*NtoN2O*kgtoGg</f>
        <v>0.98578116435495078</v>
      </c>
      <c r="AT1484" s="22">
        <f>'Activity data'!BM68*UDCPPEF*NtoN2O*kgtoGg</f>
        <v>0.99422363202333774</v>
      </c>
      <c r="AU1484" s="22">
        <f>'Activity data'!BN68*UDCPPEF*NtoN2O*kgtoGg</f>
        <v>1.0017563893424157</v>
      </c>
      <c r="AV1484" s="22">
        <f>'Activity data'!BO68*UDCPPEF*NtoN2O*kgtoGg</f>
        <v>1.0094022644843519</v>
      </c>
      <c r="AW1484" s="22">
        <f>'Activity data'!BP68*UDCPPEF*NtoN2O*kgtoGg</f>
        <v>1.0167935058710291</v>
      </c>
    </row>
    <row r="1485" spans="1:49" x14ac:dyDescent="0.25">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12.173823710037658</v>
      </c>
      <c r="T1485" s="22">
        <f>'Activity data'!AM69*UDCPPEF*NtoN2O*kgtoGg</f>
        <v>12.408845522815879</v>
      </c>
      <c r="U1485" s="22">
        <f>'Activity data'!AN69*UDCPPEF*NtoN2O*kgtoGg</f>
        <v>12.53120493880736</v>
      </c>
      <c r="V1485" s="22">
        <f>'Activity data'!AO69*UDCPPEF*NtoN2O*kgtoGg</f>
        <v>12.615249536434147</v>
      </c>
      <c r="W1485" s="22">
        <f>'Activity data'!AP69*UDCPPEF*NtoN2O*kgtoGg</f>
        <v>12.720056287568251</v>
      </c>
      <c r="X1485" s="22">
        <f>'Activity data'!AQ69*UDCPPEF*NtoN2O*kgtoGg</f>
        <v>12.797790532825724</v>
      </c>
      <c r="Y1485" s="22">
        <f>'Activity data'!AR69*UDCPPEF*NtoN2O*kgtoGg</f>
        <v>12.825340074550441</v>
      </c>
      <c r="Z1485" s="22">
        <f>'Activity data'!AS69*UDCPPEF*NtoN2O*kgtoGg</f>
        <v>12.848632138015942</v>
      </c>
      <c r="AA1485" s="22">
        <f>'Activity data'!AT69*UDCPPEF*NtoN2O*kgtoGg</f>
        <v>12.876426191831772</v>
      </c>
      <c r="AB1485" s="22">
        <f>'Activity data'!AU69*UDCPPEF*NtoN2O*kgtoGg</f>
        <v>12.998576976930918</v>
      </c>
      <c r="AC1485" s="22">
        <f>'Activity data'!AV69*UDCPPEF*NtoN2O*kgtoGg</f>
        <v>13.07139105762268</v>
      </c>
      <c r="AD1485" s="22">
        <f>'Activity data'!AW69*UDCPPEF*NtoN2O*kgtoGg</f>
        <v>13.094153238260569</v>
      </c>
      <c r="AE1485" s="22">
        <f>'Activity data'!AX69*UDCPPEF*NtoN2O*kgtoGg</f>
        <v>13.122801560689988</v>
      </c>
      <c r="AF1485" s="22">
        <f>'Activity data'!AY69*UDCPPEF*NtoN2O*kgtoGg</f>
        <v>13.211123947405707</v>
      </c>
      <c r="AG1485" s="22">
        <f>'Activity data'!AZ69*UDCPPEF*NtoN2O*kgtoGg</f>
        <v>13.320961289854758</v>
      </c>
      <c r="AH1485" s="22">
        <f>'Activity data'!BA69*UDCPPEF*NtoN2O*kgtoGg</f>
        <v>13.31781552570626</v>
      </c>
      <c r="AI1485" s="22">
        <f>'Activity data'!BB69*UDCPPEF*NtoN2O*kgtoGg</f>
        <v>13.304992851442076</v>
      </c>
      <c r="AJ1485" s="22">
        <f>'Activity data'!BC69*UDCPPEF*NtoN2O*kgtoGg</f>
        <v>13.316699380127346</v>
      </c>
      <c r="AK1485" s="22">
        <f>'Activity data'!BD69*UDCPPEF*NtoN2O*kgtoGg</f>
        <v>13.314937952049275</v>
      </c>
      <c r="AL1485" s="22">
        <f>'Activity data'!BE69*UDCPPEF*NtoN2O*kgtoGg</f>
        <v>13.337806983587209</v>
      </c>
      <c r="AM1485" s="22">
        <f>'Activity data'!BF69*UDCPPEF*NtoN2O*kgtoGg</f>
        <v>13.337576771948749</v>
      </c>
      <c r="AN1485" s="22">
        <f>'Activity data'!BG69*UDCPPEF*NtoN2O*kgtoGg</f>
        <v>13.448208012572485</v>
      </c>
      <c r="AO1485" s="22">
        <f>'Activity data'!BH69*UDCPPEF*NtoN2O*kgtoGg</f>
        <v>13.551668360632659</v>
      </c>
      <c r="AP1485" s="22">
        <f>'Activity data'!BI69*UDCPPEF*NtoN2O*kgtoGg</f>
        <v>13.654209872601252</v>
      </c>
      <c r="AQ1485" s="22">
        <f>'Activity data'!BJ69*UDCPPEF*NtoN2O*kgtoGg</f>
        <v>13.757360143911425</v>
      </c>
      <c r="AR1485" s="22">
        <f>'Activity data'!BK69*UDCPPEF*NtoN2O*kgtoGg</f>
        <v>13.864297345399669</v>
      </c>
      <c r="AS1485" s="22">
        <f>'Activity data'!BL69*UDCPPEF*NtoN2O*kgtoGg</f>
        <v>13.993153441835565</v>
      </c>
      <c r="AT1485" s="22">
        <f>'Activity data'!BM69*UDCPPEF*NtoN2O*kgtoGg</f>
        <v>13.929182848882391</v>
      </c>
      <c r="AU1485" s="22">
        <f>'Activity data'!BN69*UDCPPEF*NtoN2O*kgtoGg</f>
        <v>13.832109139005842</v>
      </c>
      <c r="AV1485" s="22">
        <f>'Activity data'!BO69*UDCPPEF*NtoN2O*kgtoGg</f>
        <v>13.733939252743578</v>
      </c>
      <c r="AW1485" s="22">
        <f>'Activity data'!BP69*UDCPPEF*NtoN2O*kgtoGg</f>
        <v>13.623880580201018</v>
      </c>
    </row>
    <row r="1486" spans="1:49" x14ac:dyDescent="0.25">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7.6549101832722553</v>
      </c>
      <c r="T1486" s="22">
        <f>'Activity data'!AM70*UDCPPEF*NtoN2O*kgtoGg</f>
        <v>7.8026920890052667</v>
      </c>
      <c r="U1486" s="22">
        <f>'Activity data'!AN70*UDCPPEF*NtoN2O*kgtoGg</f>
        <v>7.8796317886265239</v>
      </c>
      <c r="V1486" s="22">
        <f>'Activity data'!AO70*UDCPPEF*NtoN2O*kgtoGg</f>
        <v>7.9324790995081385</v>
      </c>
      <c r="W1486" s="22">
        <f>'Activity data'!AP70*UDCPPEF*NtoN2O*kgtoGg</f>
        <v>7.9983816692874772</v>
      </c>
      <c r="X1486" s="22">
        <f>'Activity data'!AQ70*UDCPPEF*NtoN2O*kgtoGg</f>
        <v>8.0472610255015624</v>
      </c>
      <c r="Y1486" s="22">
        <f>'Activity data'!AR70*UDCPPEF*NtoN2O*kgtoGg</f>
        <v>8.0645841995934582</v>
      </c>
      <c r="Z1486" s="22">
        <f>'Activity data'!AS70*UDCPPEF*NtoN2O*kgtoGg</f>
        <v>8.0792302679166319</v>
      </c>
      <c r="AA1486" s="22">
        <f>'Activity data'!AT70*UDCPPEF*NtoN2O*kgtoGg</f>
        <v>8.0967071914089424</v>
      </c>
      <c r="AB1486" s="22">
        <f>'Activity data'!AU70*UDCPPEF*NtoN2O*kgtoGg</f>
        <v>8.1735157037565607</v>
      </c>
      <c r="AC1486" s="22">
        <f>'Activity data'!AV70*UDCPPEF*NtoN2O*kgtoGg</f>
        <v>8.2193012565170616</v>
      </c>
      <c r="AD1486" s="22">
        <f>'Activity data'!AW70*UDCPPEF*NtoN2O*kgtoGg</f>
        <v>8.2336141340901765</v>
      </c>
      <c r="AE1486" s="22">
        <f>'Activity data'!AX70*UDCPPEF*NtoN2O*kgtoGg</f>
        <v>8.2516282223768176</v>
      </c>
      <c r="AF1486" s="22">
        <f>'Activity data'!AY70*UDCPPEF*NtoN2O*kgtoGg</f>
        <v>8.3071654104932886</v>
      </c>
      <c r="AG1486" s="22">
        <f>'Activity data'!AZ70*UDCPPEF*NtoN2O*kgtoGg</f>
        <v>8.3762312201553328</v>
      </c>
      <c r="AH1486" s="22">
        <f>'Activity data'!BA70*UDCPPEF*NtoN2O*kgtoGg</f>
        <v>8.3742531611175117</v>
      </c>
      <c r="AI1486" s="22">
        <f>'Activity data'!BB70*UDCPPEF*NtoN2O*kgtoGg</f>
        <v>8.3661902531816263</v>
      </c>
      <c r="AJ1486" s="22">
        <f>'Activity data'!BC70*UDCPPEF*NtoN2O*kgtoGg</f>
        <v>8.3735513278758322</v>
      </c>
      <c r="AK1486" s="22">
        <f>'Activity data'!BD70*UDCPPEF*NtoN2O*kgtoGg</f>
        <v>8.3724437404774044</v>
      </c>
      <c r="AL1486" s="22">
        <f>'Activity data'!BE70*UDCPPEF*NtoN2O*kgtoGg</f>
        <v>8.386823805982786</v>
      </c>
      <c r="AM1486" s="22">
        <f>'Activity data'!BF70*UDCPPEF*NtoN2O*kgtoGg</f>
        <v>8.3866790487185483</v>
      </c>
      <c r="AN1486" s="22">
        <f>'Activity data'!BG70*UDCPPEF*NtoN2O*kgtoGg</f>
        <v>8.4562440621941786</v>
      </c>
      <c r="AO1486" s="22">
        <f>'Activity data'!BH70*UDCPPEF*NtoN2O*kgtoGg</f>
        <v>8.5213000126329614</v>
      </c>
      <c r="AP1486" s="22">
        <f>'Activity data'!BI70*UDCPPEF*NtoN2O*kgtoGg</f>
        <v>8.5857781981950971</v>
      </c>
      <c r="AQ1486" s="22">
        <f>'Activity data'!BJ70*UDCPPEF*NtoN2O*kgtoGg</f>
        <v>8.6506391721229878</v>
      </c>
      <c r="AR1486" s="22">
        <f>'Activity data'!BK70*UDCPPEF*NtoN2O*kgtoGg</f>
        <v>8.7178813708060563</v>
      </c>
      <c r="AS1486" s="22">
        <f>'Activity data'!BL70*UDCPPEF*NtoN2O*kgtoGg</f>
        <v>8.7989061883389912</v>
      </c>
      <c r="AT1486" s="22">
        <f>'Activity data'!BM70*UDCPPEF*NtoN2O*kgtoGg</f>
        <v>8.7586814278125598</v>
      </c>
      <c r="AU1486" s="22">
        <f>'Activity data'!BN70*UDCPPEF*NtoN2O*kgtoGg</f>
        <v>8.6976414006229668</v>
      </c>
      <c r="AV1486" s="22">
        <f>'Activity data'!BO70*UDCPPEF*NtoN2O*kgtoGg</f>
        <v>8.6359120968365133</v>
      </c>
      <c r="AW1486" s="22">
        <f>'Activity data'!BP70*UDCPPEF*NtoN2O*kgtoGg</f>
        <v>8.5667071146328624</v>
      </c>
    </row>
    <row r="1487" spans="1:49" x14ac:dyDescent="0.25">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5.8008217784478351</v>
      </c>
      <c r="L1488" s="22">
        <f>'Activity data'!AE72*UDSOEF*NtoN2O*kgtoGg</f>
        <v>5.8039582643251126</v>
      </c>
      <c r="M1488" s="22">
        <f>'Activity data'!AF72*UDSOEF*NtoN2O*kgtoGg</f>
        <v>5.8114574843873843</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5.9128780423665965</v>
      </c>
      <c r="T1488" s="22">
        <f>'Activity data'!AM72*UDSOEF*NtoN2O*kgtoGg</f>
        <v>5.9383116762338153</v>
      </c>
      <c r="U1488" s="22">
        <f>'Activity data'!AN72*UDSOEF*NtoN2O*kgtoGg</f>
        <v>5.9664593634532892</v>
      </c>
      <c r="V1488" s="22">
        <f>'Activity data'!AO72*UDSOEF*NtoN2O*kgtoGg</f>
        <v>5.9959940014164417</v>
      </c>
      <c r="W1488" s="22">
        <f>'Activity data'!AP72*UDSOEF*NtoN2O*kgtoGg</f>
        <v>6.0271967442769121</v>
      </c>
      <c r="X1488" s="22">
        <f>'Activity data'!AQ72*UDSOEF*NtoN2O*kgtoGg</f>
        <v>6.0598714027568201</v>
      </c>
      <c r="Y1488" s="22">
        <f>'Activity data'!AR72*UDSOEF*NtoN2O*kgtoGg</f>
        <v>6.0901419139128459</v>
      </c>
      <c r="Z1488" s="22">
        <f>'Activity data'!AS72*UDSOEF*NtoN2O*kgtoGg</f>
        <v>6.1179859477606087</v>
      </c>
      <c r="AA1488" s="22">
        <f>'Activity data'!AT72*UDSOEF*NtoN2O*kgtoGg</f>
        <v>6.1432830778938916</v>
      </c>
      <c r="AB1488" s="22">
        <f>'Activity data'!AU72*UDSOEF*NtoN2O*kgtoGg</f>
        <v>6.1661829823508389</v>
      </c>
      <c r="AC1488" s="22">
        <f>'Activity data'!AV72*UDSOEF*NtoN2O*kgtoGg</f>
        <v>6.1861080746554826</v>
      </c>
      <c r="AD1488" s="22">
        <f>'Activity data'!AW72*UDSOEF*NtoN2O*kgtoGg</f>
        <v>6.2058098503103007</v>
      </c>
      <c r="AE1488" s="22">
        <f>'Activity data'!AX72*UDSOEF*NtoN2O*kgtoGg</f>
        <v>6.22506889190982</v>
      </c>
      <c r="AF1488" s="22">
        <f>'Activity data'!AY72*UDSOEF*NtoN2O*kgtoGg</f>
        <v>6.2440179308909611</v>
      </c>
      <c r="AG1488" s="22">
        <f>'Activity data'!AZ72*UDSOEF*NtoN2O*kgtoGg</f>
        <v>6.2624848882117874</v>
      </c>
      <c r="AH1488" s="22">
        <f>'Activity data'!BA72*UDSOEF*NtoN2O*kgtoGg</f>
        <v>6.2799392318763783</v>
      </c>
      <c r="AI1488" s="22">
        <f>'Activity data'!BB72*UDSOEF*NtoN2O*kgtoGg</f>
        <v>6.2969979873553781</v>
      </c>
      <c r="AJ1488" s="22">
        <f>'Activity data'!BC72*UDSOEF*NtoN2O*kgtoGg</f>
        <v>6.3137501449278091</v>
      </c>
      <c r="AK1488" s="22">
        <f>'Activity data'!BD72*UDSOEF*NtoN2O*kgtoGg</f>
        <v>6.3300179377157644</v>
      </c>
      <c r="AL1488" s="22">
        <f>'Activity data'!BE72*UDSOEF*NtoN2O*kgtoGg</f>
        <v>6.3459155563802536</v>
      </c>
      <c r="AM1488" s="22">
        <f>'Activity data'!BF72*UDSOEF*NtoN2O*kgtoGg</f>
        <v>6.3612224174433143</v>
      </c>
      <c r="AN1488" s="22">
        <f>'Activity data'!BG72*UDSOEF*NtoN2O*kgtoGg</f>
        <v>6.3762654278717958</v>
      </c>
      <c r="AO1488" s="22">
        <f>'Activity data'!BH72*UDSOEF*NtoN2O*kgtoGg</f>
        <v>6.3908026499837245</v>
      </c>
      <c r="AP1488" s="22">
        <f>'Activity data'!BI72*UDSOEF*NtoN2O*kgtoGg</f>
        <v>6.4048324413674225</v>
      </c>
      <c r="AQ1488" s="22">
        <f>'Activity data'!BJ72*UDSOEF*NtoN2O*kgtoGg</f>
        <v>6.418335804322461</v>
      </c>
      <c r="AR1488" s="22">
        <f>'Activity data'!BK72*UDSOEF*NtoN2O*kgtoGg</f>
        <v>6.4313032654209916</v>
      </c>
      <c r="AS1488" s="22">
        <f>'Activity data'!BL72*UDSOEF*NtoN2O*kgtoGg</f>
        <v>6.4438909857178137</v>
      </c>
      <c r="AT1488" s="22">
        <f>'Activity data'!BM72*UDSOEF*NtoN2O*kgtoGg</f>
        <v>6.4550653683366059</v>
      </c>
      <c r="AU1488" s="22">
        <f>'Activity data'!BN72*UDSOEF*NtoN2O*kgtoGg</f>
        <v>6.4655223573406557</v>
      </c>
      <c r="AV1488" s="22">
        <f>'Activity data'!BO72*UDSOEF*NtoN2O*kgtoGg</f>
        <v>6.4753904877648747</v>
      </c>
      <c r="AW1488" s="22">
        <f>'Activity data'!BP72*UDSOEF*NtoN2O*kgtoGg</f>
        <v>6.4845957978006945</v>
      </c>
    </row>
    <row r="1489" spans="1:49" x14ac:dyDescent="0.25">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0.64754299084306621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0.66005177857211672</v>
      </c>
      <c r="T1489" s="22">
        <f>'Activity data'!AM73*UDSOEF*NtoN2O*kgtoGg</f>
        <v>0.6628909230884289</v>
      </c>
      <c r="U1489" s="22">
        <f>'Activity data'!AN73*UDSOEF*NtoN2O*kgtoGg</f>
        <v>0.66603303609647413</v>
      </c>
      <c r="V1489" s="22">
        <f>'Activity data'!AO73*UDSOEF*NtoN2O*kgtoGg</f>
        <v>0.6693299737598899</v>
      </c>
      <c r="W1489" s="22">
        <f>'Activity data'!AP73*UDSOEF*NtoN2O*kgtoGg</f>
        <v>0.67281312118383685</v>
      </c>
      <c r="X1489" s="22">
        <f>'Activity data'!AQ73*UDSOEF*NtoN2O*kgtoGg</f>
        <v>0.67646057785203972</v>
      </c>
      <c r="Y1489" s="22">
        <f>'Activity data'!AR73*UDSOEF*NtoN2O*kgtoGg</f>
        <v>0.67983966069184465</v>
      </c>
      <c r="Z1489" s="22">
        <f>'Activity data'!AS73*UDSOEF*NtoN2O*kgtoGg</f>
        <v>0.68294787701766024</v>
      </c>
      <c r="AA1489" s="22">
        <f>'Activity data'!AT73*UDSOEF*NtoN2O*kgtoGg</f>
        <v>0.68577178368673131</v>
      </c>
      <c r="AB1489" s="22">
        <f>'Activity data'!AU73*UDSOEF*NtoN2O*kgtoGg</f>
        <v>0.68832808918764599</v>
      </c>
      <c r="AC1489" s="22">
        <f>'Activity data'!AV73*UDSOEF*NtoN2O*kgtoGg</f>
        <v>0.69055231781533977</v>
      </c>
      <c r="AD1489" s="22">
        <f>'Activity data'!AW73*UDSOEF*NtoN2O*kgtoGg</f>
        <v>0.69275161771106142</v>
      </c>
      <c r="AE1489" s="22">
        <f>'Activity data'!AX73*UDSOEF*NtoN2O*kgtoGg</f>
        <v>0.6949014954136411</v>
      </c>
      <c r="AF1489" s="22">
        <f>'Activity data'!AY73*UDSOEF*NtoN2O*kgtoGg</f>
        <v>0.69701676767058907</v>
      </c>
      <c r="AG1489" s="22">
        <f>'Activity data'!AZ73*UDSOEF*NtoN2O*kgtoGg</f>
        <v>0.69907822537986175</v>
      </c>
      <c r="AH1489" s="22">
        <f>'Activity data'!BA73*UDSOEF*NtoN2O*kgtoGg</f>
        <v>0.70102664550574212</v>
      </c>
      <c r="AI1489" s="22">
        <f>'Activity data'!BB73*UDSOEF*NtoN2O*kgtoGg</f>
        <v>0.70293090630961197</v>
      </c>
      <c r="AJ1489" s="22">
        <f>'Activity data'!BC73*UDSOEF*NtoN2O*kgtoGg</f>
        <v>0.70480094173421826</v>
      </c>
      <c r="AK1489" s="22">
        <f>'Activity data'!BD73*UDSOEF*NtoN2O*kgtoGg</f>
        <v>0.70661690774707997</v>
      </c>
      <c r="AL1489" s="22">
        <f>'Activity data'!BE73*UDSOEF*NtoN2O*kgtoGg</f>
        <v>0.70839155139766286</v>
      </c>
      <c r="AM1489" s="22">
        <f>'Activity data'!BF73*UDSOEF*NtoN2O*kgtoGg</f>
        <v>0.71010024905667724</v>
      </c>
      <c r="AN1489" s="22">
        <f>'Activity data'!BG73*UDSOEF*NtoN2O*kgtoGg</f>
        <v>0.71177949319417733</v>
      </c>
      <c r="AO1489" s="22">
        <f>'Activity data'!BH73*UDSOEF*NtoN2O*kgtoGg</f>
        <v>0.71340227642118192</v>
      </c>
      <c r="AP1489" s="22">
        <f>'Activity data'!BI73*UDSOEF*NtoN2O*kgtoGg</f>
        <v>0.71496841539605238</v>
      </c>
      <c r="AQ1489" s="22">
        <f>'Activity data'!BJ73*UDSOEF*NtoN2O*kgtoGg</f>
        <v>0.71647578941447732</v>
      </c>
      <c r="AR1489" s="22">
        <f>'Activity data'!BK73*UDSOEF*NtoN2O*kgtoGg</f>
        <v>0.71792334096218746</v>
      </c>
      <c r="AS1489" s="22">
        <f>'Activity data'!BL73*UDSOEF*NtoN2O*kgtoGg</f>
        <v>0.71932850222385303</v>
      </c>
      <c r="AT1489" s="22">
        <f>'Activity data'!BM73*UDSOEF*NtoN2O*kgtoGg</f>
        <v>0.7205758932691495</v>
      </c>
      <c r="AU1489" s="22">
        <f>'Activity data'!BN73*UDSOEF*NtoN2O*kgtoGg</f>
        <v>0.72174320200462116</v>
      </c>
      <c r="AV1489" s="22">
        <f>'Activity data'!BO73*UDSOEF*NtoN2O*kgtoGg</f>
        <v>0.7228447767354067</v>
      </c>
      <c r="AW1489" s="22">
        <f>'Activity data'!BP73*UDSOEF*NtoN2O*kgtoGg</f>
        <v>0.72387236113980569</v>
      </c>
    </row>
    <row r="1490" spans="1:49" x14ac:dyDescent="0.25">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0.74546276642001108</v>
      </c>
      <c r="T1490" s="22">
        <f>'Activity data'!AM74*UDSOEF*NtoN2O*kgtoGg</f>
        <v>0.75077266896876049</v>
      </c>
      <c r="U1490" s="22">
        <f>'Activity data'!AN74*UDSOEF*NtoN2O*kgtoGg</f>
        <v>0.75652258980264753</v>
      </c>
      <c r="V1490" s="22">
        <f>'Activity data'!AO74*UDSOEF*NtoN2O*kgtoGg</f>
        <v>0.76246224642593508</v>
      </c>
      <c r="W1490" s="22">
        <f>'Activity data'!AP74*UDSOEF*NtoN2O*kgtoGg</f>
        <v>0.76864841133885309</v>
      </c>
      <c r="X1490" s="22">
        <f>'Activity data'!AQ74*UDSOEF*NtoN2O*kgtoGg</f>
        <v>0.7750465067743445</v>
      </c>
      <c r="Y1490" s="22">
        <f>'Activity data'!AR74*UDSOEF*NtoN2O*kgtoGg</f>
        <v>0.78092698212614464</v>
      </c>
      <c r="Z1490" s="22">
        <f>'Activity data'!AS74*UDSOEF*NtoN2O*kgtoGg</f>
        <v>0.78629260688217595</v>
      </c>
      <c r="AA1490" s="22">
        <f>'Activity data'!AT74*UDSOEF*NtoN2O*kgtoGg</f>
        <v>0.79112721213137049</v>
      </c>
      <c r="AB1490" s="22">
        <f>'Activity data'!AU74*UDSOEF*NtoN2O*kgtoGg</f>
        <v>0.79546502462521251</v>
      </c>
      <c r="AC1490" s="22">
        <f>'Activity data'!AV74*UDSOEF*NtoN2O*kgtoGg</f>
        <v>0.79920346730127911</v>
      </c>
      <c r="AD1490" s="22">
        <f>'Activity data'!AW74*UDSOEF*NtoN2O*kgtoGg</f>
        <v>0.80286240775643813</v>
      </c>
      <c r="AE1490" s="22">
        <f>'Activity data'!AX74*UDSOEF*NtoN2O*kgtoGg</f>
        <v>0.80640329928860377</v>
      </c>
      <c r="AF1490" s="22">
        <f>'Activity data'!AY74*UDSOEF*NtoN2O*kgtoGg</f>
        <v>0.8098532477578595</v>
      </c>
      <c r="AG1490" s="22">
        <f>'Activity data'!AZ74*UDSOEF*NtoN2O*kgtoGg</f>
        <v>0.81318238037137835</v>
      </c>
      <c r="AH1490" s="22">
        <f>'Activity data'!BA74*UDSOEF*NtoN2O*kgtoGg</f>
        <v>0.81629447930656951</v>
      </c>
      <c r="AI1490" s="22">
        <f>'Activity data'!BB74*UDSOEF*NtoN2O*kgtoGg</f>
        <v>0.81930620567309298</v>
      </c>
      <c r="AJ1490" s="22">
        <f>'Activity data'!BC74*UDSOEF*NtoN2O*kgtoGg</f>
        <v>0.82223571854646449</v>
      </c>
      <c r="AK1490" s="22">
        <f>'Activity data'!BD74*UDSOEF*NtoN2O*kgtoGg</f>
        <v>0.82505177715035061</v>
      </c>
      <c r="AL1490" s="22">
        <f>'Activity data'!BE74*UDSOEF*NtoN2O*kgtoGg</f>
        <v>0.82777698580452974</v>
      </c>
      <c r="AM1490" s="22">
        <f>'Activity data'!BF74*UDSOEF*NtoN2O*kgtoGg</f>
        <v>0.83037222492712148</v>
      </c>
      <c r="AN1490" s="22">
        <f>'Activity data'!BG74*UDSOEF*NtoN2O*kgtoGg</f>
        <v>0.83289893494488298</v>
      </c>
      <c r="AO1490" s="22">
        <f>'Activity data'!BH74*UDSOEF*NtoN2O*kgtoGg</f>
        <v>0.83531396208185438</v>
      </c>
      <c r="AP1490" s="22">
        <f>'Activity data'!BI74*UDSOEF*NtoN2O*kgtoGg</f>
        <v>0.8376182849053887</v>
      </c>
      <c r="AQ1490" s="22">
        <f>'Activity data'!BJ74*UDSOEF*NtoN2O*kgtoGg</f>
        <v>0.83980965044052169</v>
      </c>
      <c r="AR1490" s="22">
        <f>'Activity data'!BK74*UDSOEF*NtoN2O*kgtoGg</f>
        <v>0.84188749994728107</v>
      </c>
      <c r="AS1490" s="22">
        <f>'Activity data'!BL74*UDSOEF*NtoN2O*kgtoGg</f>
        <v>0.84388133316340397</v>
      </c>
      <c r="AT1490" s="22">
        <f>'Activity data'!BM74*UDSOEF*NtoN2O*kgtoGg</f>
        <v>0.8456045154607611</v>
      </c>
      <c r="AU1490" s="22">
        <f>'Activity data'!BN74*UDSOEF*NtoN2O*kgtoGg</f>
        <v>0.84718491533982065</v>
      </c>
      <c r="AV1490" s="22">
        <f>'Activity data'!BO74*UDSOEF*NtoN2O*kgtoGg</f>
        <v>0.84864689750983635</v>
      </c>
      <c r="AW1490" s="22">
        <f>'Activity data'!BP74*UDSOEF*NtoN2O*kgtoGg</f>
        <v>0.84997806395391917</v>
      </c>
    </row>
    <row r="1491" spans="1:49" x14ac:dyDescent="0.25">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1.2123460769338652</v>
      </c>
      <c r="Q1491" s="22">
        <f>'Activity data'!AJ75*UDSOEF*NtoN2O*kgtoGg</f>
        <v>1.2198688909683484</v>
      </c>
      <c r="R1491" s="22">
        <f>'Activity data'!AK75*UDSOEF*NtoN2O*kgtoGg</f>
        <v>1.2278946750888551</v>
      </c>
      <c r="S1491" s="22">
        <f>'Activity data'!AL75*UDSOEF*NtoN2O*kgtoGg</f>
        <v>1.2337257361205181</v>
      </c>
      <c r="T1491" s="22">
        <f>'Activity data'!AM75*UDSOEF*NtoN2O*kgtoGg</f>
        <v>1.242513516980646</v>
      </c>
      <c r="U1491" s="22">
        <f>'Activity data'!AN75*UDSOEF*NtoN2O*kgtoGg</f>
        <v>1.2520295191647515</v>
      </c>
      <c r="V1491" s="22">
        <f>'Activity data'!AO75*UDSOEF*NtoN2O*kgtoGg</f>
        <v>1.2618595302262827</v>
      </c>
      <c r="W1491" s="22">
        <f>'Activity data'!AP75*UDSOEF*NtoN2O*kgtoGg</f>
        <v>1.2720975074999226</v>
      </c>
      <c r="X1491" s="22">
        <f>'Activity data'!AQ75*UDSOEF*NtoN2O*kgtoGg</f>
        <v>1.2826862254835565</v>
      </c>
      <c r="Y1491" s="22">
        <f>'Activity data'!AR75*UDSOEF*NtoN2O*kgtoGg</f>
        <v>1.2924182927429033</v>
      </c>
      <c r="Z1491" s="22">
        <f>'Activity data'!AS75*UDSOEF*NtoN2O*kgtoGg</f>
        <v>1.3012982927242187</v>
      </c>
      <c r="AA1491" s="22">
        <f>'Activity data'!AT75*UDSOEF*NtoN2O*kgtoGg</f>
        <v>1.309299466208119</v>
      </c>
      <c r="AB1491" s="22">
        <f>'Activity data'!AU75*UDSOEF*NtoN2O*kgtoGg</f>
        <v>1.3164784577730748</v>
      </c>
      <c r="AC1491" s="22">
        <f>'Activity data'!AV75*UDSOEF*NtoN2O*kgtoGg</f>
        <v>1.3226655044643858</v>
      </c>
      <c r="AD1491" s="22">
        <f>'Activity data'!AW75*UDSOEF*NtoN2O*kgtoGg</f>
        <v>1.3287209765949934</v>
      </c>
      <c r="AE1491" s="22">
        <f>'Activity data'!AX75*UDSOEF*NtoN2O*kgtoGg</f>
        <v>1.3345810801559308</v>
      </c>
      <c r="AF1491" s="22">
        <f>'Activity data'!AY75*UDSOEF*NtoN2O*kgtoGg</f>
        <v>1.3402906747950443</v>
      </c>
      <c r="AG1491" s="22">
        <f>'Activity data'!AZ75*UDSOEF*NtoN2O*kgtoGg</f>
        <v>1.3458003216470007</v>
      </c>
      <c r="AH1491" s="22">
        <f>'Activity data'!BA75*UDSOEF*NtoN2O*kgtoGg</f>
        <v>1.3509507821698477</v>
      </c>
      <c r="AI1491" s="22">
        <f>'Activity data'!BB75*UDSOEF*NtoN2O*kgtoGg</f>
        <v>1.3559351281303795</v>
      </c>
      <c r="AJ1491" s="22">
        <f>'Activity data'!BC75*UDSOEF*NtoN2O*kgtoGg</f>
        <v>1.3607834124297173</v>
      </c>
      <c r="AK1491" s="22">
        <f>'Activity data'!BD75*UDSOEF*NtoN2O*kgtoGg</f>
        <v>1.3654439322176097</v>
      </c>
      <c r="AL1491" s="22">
        <f>'Activity data'!BE75*UDSOEF*NtoN2O*kgtoGg</f>
        <v>1.3699540971841391</v>
      </c>
      <c r="AM1491" s="22">
        <f>'Activity data'!BF75*UDSOEF*NtoN2O*kgtoGg</f>
        <v>1.3742491652159128</v>
      </c>
      <c r="AN1491" s="22">
        <f>'Activity data'!BG75*UDSOEF*NtoN2O*kgtoGg</f>
        <v>1.3784308189711982</v>
      </c>
      <c r="AO1491" s="22">
        <f>'Activity data'!BH75*UDSOEF*NtoN2O*kgtoGg</f>
        <v>1.3824276398273487</v>
      </c>
      <c r="AP1491" s="22">
        <f>'Activity data'!BI75*UDSOEF*NtoN2O*kgtoGg</f>
        <v>1.386241247293456</v>
      </c>
      <c r="AQ1491" s="22">
        <f>'Activity data'!BJ75*UDSOEF*NtoN2O*kgtoGg</f>
        <v>1.3898679127417177</v>
      </c>
      <c r="AR1491" s="22">
        <f>'Activity data'!BK75*UDSOEF*NtoN2O*kgtoGg</f>
        <v>1.3933067114688293</v>
      </c>
      <c r="AS1491" s="22">
        <f>'Activity data'!BL75*UDSOEF*NtoN2O*kgtoGg</f>
        <v>1.3966064649415295</v>
      </c>
      <c r="AT1491" s="22">
        <f>'Activity data'!BM75*UDSOEF*NtoN2O*kgtoGg</f>
        <v>1.3994582966413016</v>
      </c>
      <c r="AU1491" s="22">
        <f>'Activity data'!BN75*UDSOEF*NtoN2O*kgtoGg</f>
        <v>1.4020738263390773</v>
      </c>
      <c r="AV1491" s="22">
        <f>'Activity data'!BO75*UDSOEF*NtoN2O*kgtoGg</f>
        <v>1.4044933771337595</v>
      </c>
      <c r="AW1491" s="22">
        <f>'Activity data'!BP75*UDSOEF*NtoN2O*kgtoGg</f>
        <v>1.4066964305592335</v>
      </c>
    </row>
    <row r="1492" spans="1:49" x14ac:dyDescent="0.25">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0.19132863754616408</v>
      </c>
      <c r="S1492" s="22">
        <f>'Activity data'!AL76*UDSOEF*NtoN2O*kgtoGg</f>
        <v>0.18136841330015693</v>
      </c>
      <c r="T1492" s="22">
        <f>'Activity data'!AM76*UDSOEF*NtoN2O*kgtoGg</f>
        <v>0.18345822458376965</v>
      </c>
      <c r="U1492" s="22">
        <f>'Activity data'!AN76*UDSOEF*NtoN2O*kgtoGg</f>
        <v>0.18464582261190818</v>
      </c>
      <c r="V1492" s="22">
        <f>'Activity data'!AO76*UDSOEF*NtoN2O*kgtoGg</f>
        <v>0.18553058306687564</v>
      </c>
      <c r="W1492" s="22">
        <f>'Activity data'!AP76*UDSOEF*NtoN2O*kgtoGg</f>
        <v>0.18656058912898402</v>
      </c>
      <c r="X1492" s="22">
        <f>'Activity data'!AQ76*UDSOEF*NtoN2O*kgtoGg</f>
        <v>0.18736899038763516</v>
      </c>
      <c r="Y1492" s="22">
        <f>'Activity data'!AR76*UDSOEF*NtoN2O*kgtoGg</f>
        <v>0.18787705034162167</v>
      </c>
      <c r="Z1492" s="22">
        <f>'Activity data'!AS76*UDSOEF*NtoN2O*kgtoGg</f>
        <v>0.18844120674526471</v>
      </c>
      <c r="AA1492" s="22">
        <f>'Activity data'!AT76*UDSOEF*NtoN2O*kgtoGg</f>
        <v>0.18913276545613814</v>
      </c>
      <c r="AB1492" s="22">
        <f>'Activity data'!AU76*UDSOEF*NtoN2O*kgtoGg</f>
        <v>0.19066730863621939</v>
      </c>
      <c r="AC1492" s="22">
        <f>'Activity data'!AV76*UDSOEF*NtoN2O*kgtoGg</f>
        <v>0.19191847520331407</v>
      </c>
      <c r="AD1492" s="22">
        <f>'Activity data'!AW76*UDSOEF*NtoN2O*kgtoGg</f>
        <v>0.1936999437199188</v>
      </c>
      <c r="AE1492" s="22">
        <f>'Activity data'!AX76*UDSOEF*NtoN2O*kgtoGg</f>
        <v>0.19561452503107124</v>
      </c>
      <c r="AF1492" s="22">
        <f>'Activity data'!AY76*UDSOEF*NtoN2O*kgtoGg</f>
        <v>0.19812151082898782</v>
      </c>
      <c r="AG1492" s="22">
        <f>'Activity data'!AZ76*UDSOEF*NtoN2O*kgtoGg</f>
        <v>0.20092735069982415</v>
      </c>
      <c r="AH1492" s="22">
        <f>'Activity data'!BA76*UDSOEF*NtoN2O*kgtoGg</f>
        <v>0.20287934904470517</v>
      </c>
      <c r="AI1492" s="22">
        <f>'Activity data'!BB76*UDSOEF*NtoN2O*kgtoGg</f>
        <v>0.20483693172592837</v>
      </c>
      <c r="AJ1492" s="22">
        <f>'Activity data'!BC76*UDSOEF*NtoN2O*kgtoGg</f>
        <v>0.207109924607427</v>
      </c>
      <c r="AK1492" s="22">
        <f>'Activity data'!BD76*UDSOEF*NtoN2O*kgtoGg</f>
        <v>0.2093674114464209</v>
      </c>
      <c r="AL1492" s="22">
        <f>'Activity data'!BE76*UDSOEF*NtoN2O*kgtoGg</f>
        <v>0.21196684066273433</v>
      </c>
      <c r="AM1492" s="22">
        <f>'Activity data'!BF76*UDSOEF*NtoN2O*kgtoGg</f>
        <v>0.2144720020278022</v>
      </c>
      <c r="AN1492" s="22">
        <f>'Activity data'!BG76*UDSOEF*NtoN2O*kgtoGg</f>
        <v>0.21751781242665882</v>
      </c>
      <c r="AO1492" s="22">
        <f>'Activity data'!BH76*UDSOEF*NtoN2O*kgtoGg</f>
        <v>0.22060992064537502</v>
      </c>
      <c r="AP1492" s="22">
        <f>'Activity data'!BI76*UDSOEF*NtoN2O*kgtoGg</f>
        <v>0.22381417685972468</v>
      </c>
      <c r="AQ1492" s="22">
        <f>'Activity data'!BJ76*UDSOEF*NtoN2O*kgtoGg</f>
        <v>0.22715248328616933</v>
      </c>
      <c r="AR1492" s="22">
        <f>'Activity data'!BK76*UDSOEF*NtoN2O*kgtoGg</f>
        <v>0.2306654354072965</v>
      </c>
      <c r="AS1492" s="22">
        <f>'Activity data'!BL76*UDSOEF*NtoN2O*kgtoGg</f>
        <v>0.2345518997989349</v>
      </c>
      <c r="AT1492" s="22">
        <f>'Activity data'!BM76*UDSOEF*NtoN2O*kgtoGg</f>
        <v>0.2365130439142242</v>
      </c>
      <c r="AU1492" s="22">
        <f>'Activity data'!BN76*UDSOEF*NtoN2O*kgtoGg</f>
        <v>0.23819857107692927</v>
      </c>
      <c r="AV1492" s="22">
        <f>'Activity data'!BO76*UDSOEF*NtoN2O*kgtoGg</f>
        <v>0.23995132104736874</v>
      </c>
      <c r="AW1492" s="22">
        <f>'Activity data'!BP76*UDSOEF*NtoN2O*kgtoGg</f>
        <v>0.24165141191983225</v>
      </c>
    </row>
    <row r="1493" spans="1:49" x14ac:dyDescent="0.25">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0.66038726306154449</v>
      </c>
      <c r="U1510" s="22">
        <f>'Activity data'!AN47*ttokg*FracGASF*MSVolatEF*NtoN2O*kgtoGg</f>
        <v>0.66020002997082528</v>
      </c>
      <c r="V1510" s="22">
        <f>'Activity data'!AO47*ttokg*FracGASF*MSVolatEF*NtoN2O*kgtoGg</f>
        <v>0.66005457366448894</v>
      </c>
      <c r="W1510" s="22">
        <f>'Activity data'!AP47*ttokg*FracGASF*MSVolatEF*NtoN2O*kgtoGg</f>
        <v>0.65992350562914992</v>
      </c>
      <c r="X1510" s="22">
        <f>'Activity data'!AQ47*ttokg*FracGASF*MSVolatEF*NtoN2O*kgtoGg</f>
        <v>0.65978486389847713</v>
      </c>
      <c r="Y1510" s="22">
        <f>'Activity data'!AR47*ttokg*FracGASF*MSVolatEF*NtoN2O*kgtoGg</f>
        <v>0.65965639810393306</v>
      </c>
      <c r="Z1510" s="22">
        <f>'Activity data'!AS47*ttokg*FracGASF*MSVolatEF*NtoN2O*kgtoGg</f>
        <v>0.65954708141501051</v>
      </c>
      <c r="AA1510" s="22">
        <f>'Activity data'!AT47*ttokg*FracGASF*MSVolatEF*NtoN2O*kgtoGg</f>
        <v>0.65943979304985567</v>
      </c>
      <c r="AB1510" s="22">
        <f>'Activity data'!AU47*ttokg*FracGASF*MSVolatEF*NtoN2O*kgtoGg</f>
        <v>0.65933117474876313</v>
      </c>
      <c r="AC1510" s="22">
        <f>'Activity data'!AV47*ttokg*FracGASF*MSVolatEF*NtoN2O*kgtoGg</f>
        <v>0.65918690289756232</v>
      </c>
      <c r="AD1510" s="22">
        <f>'Activity data'!AW47*ttokg*FracGASF*MSVolatEF*NtoN2O*kgtoGg</f>
        <v>0.65906148508337081</v>
      </c>
      <c r="AE1510" s="22">
        <f>'Activity data'!AX47*ttokg*FracGASF*MSVolatEF*NtoN2O*kgtoGg</f>
        <v>0.65891273982698484</v>
      </c>
      <c r="AF1510" s="22">
        <f>'Activity data'!AY47*ttokg*FracGASF*MSVolatEF*NtoN2O*kgtoGg</f>
        <v>0.65875995086839834</v>
      </c>
      <c r="AG1510" s="22">
        <f>'Activity data'!AZ47*ttokg*FracGASF*MSVolatEF*NtoN2O*kgtoGg</f>
        <v>0.65858199666465378</v>
      </c>
      <c r="AH1510" s="22">
        <f>'Activity data'!BA47*ttokg*FracGASF*MSVolatEF*NtoN2O*kgtoGg</f>
        <v>0.65839334830622387</v>
      </c>
      <c r="AI1510" s="22">
        <f>'Activity data'!BB47*ttokg*FracGASF*MSVolatEF*NtoN2O*kgtoGg</f>
        <v>0.65824663418886864</v>
      </c>
      <c r="AJ1510" s="22">
        <f>'Activity data'!BC47*ttokg*FracGASF*MSVolatEF*NtoN2O*kgtoGg</f>
        <v>0.65810171831654196</v>
      </c>
      <c r="AK1510" s="22">
        <f>'Activity data'!BD47*ttokg*FracGASF*MSVolatEF*NtoN2O*kgtoGg</f>
        <v>0.6579448658451339</v>
      </c>
      <c r="AL1510" s="22">
        <f>'Activity data'!BE47*ttokg*FracGASF*MSVolatEF*NtoN2O*kgtoGg</f>
        <v>0.65779106785147645</v>
      </c>
      <c r="AM1510" s="22">
        <f>'Activity data'!BF47*ttokg*FracGASF*MSVolatEF*NtoN2O*kgtoGg</f>
        <v>0.6576248080326782</v>
      </c>
      <c r="AN1510" s="22">
        <f>'Activity data'!BG47*ttokg*FracGASF*MSVolatEF*NtoN2O*kgtoGg</f>
        <v>0.65746531158775878</v>
      </c>
      <c r="AO1510" s="22">
        <f>'Activity data'!BH47*ttokg*FracGASF*MSVolatEF*NtoN2O*kgtoGg</f>
        <v>0.65728549113125223</v>
      </c>
      <c r="AP1510" s="22">
        <f>'Activity data'!BI47*ttokg*FracGASF*MSVolatEF*NtoN2O*kgtoGg</f>
        <v>0.65710686783120698</v>
      </c>
      <c r="AQ1510" s="22">
        <f>'Activity data'!BJ47*ttokg*FracGASF*MSVolatEF*NtoN2O*kgtoGg</f>
        <v>0.6569268138761164</v>
      </c>
      <c r="AR1510" s="22">
        <f>'Activity data'!BK47*ttokg*FracGASF*MSVolatEF*NtoN2O*kgtoGg</f>
        <v>0.65674463585813403</v>
      </c>
      <c r="AS1510" s="22">
        <f>'Activity data'!BL47*ttokg*FracGASF*MSVolatEF*NtoN2O*kgtoGg</f>
        <v>0.65655895511841811</v>
      </c>
      <c r="AT1510" s="22">
        <f>'Activity data'!BM47*ttokg*FracGASF*MSVolatEF*NtoN2O*kgtoGg</f>
        <v>0.65636221954064322</v>
      </c>
      <c r="AU1510" s="22">
        <f>'Activity data'!BN47*ttokg*FracGASF*MSVolatEF*NtoN2O*kgtoGg</f>
        <v>0.65624320815905013</v>
      </c>
      <c r="AV1510" s="22">
        <f>'Activity data'!BO47*ttokg*FracGASF*MSVolatEF*NtoN2O*kgtoGg</f>
        <v>0.65613664431071128</v>
      </c>
      <c r="AW1510" s="22">
        <f>'Activity data'!BP47*ttokg*FracGASF*MSVolatEF*NtoN2O*kgtoGg</f>
        <v>0.65602928481299638</v>
      </c>
    </row>
    <row r="1511" spans="1:49" x14ac:dyDescent="0.25">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8.7171118724123902E-3</v>
      </c>
      <c r="U1511" s="22">
        <f>'Activity data'!AN48*ttokg*FracGASM*MSVolatEF*NtoN2O*kgtoGg</f>
        <v>8.7146403956148942E-3</v>
      </c>
      <c r="V1511" s="22">
        <f>'Activity data'!AO48*ttokg*FracGASM*MSVolatEF*NtoN2O*kgtoGg</f>
        <v>8.7127203723712538E-3</v>
      </c>
      <c r="W1511" s="22">
        <f>'Activity data'!AP48*ttokg*FracGASM*MSVolatEF*NtoN2O*kgtoGg</f>
        <v>8.7109902743047803E-3</v>
      </c>
      <c r="X1511" s="22">
        <f>'Activity data'!AQ48*ttokg*FracGASM*MSVolatEF*NtoN2O*kgtoGg</f>
        <v>8.7091602034598987E-3</v>
      </c>
      <c r="Y1511" s="22">
        <f>'Activity data'!AR48*ttokg*FracGASM*MSVolatEF*NtoN2O*kgtoGg</f>
        <v>8.7074644549719176E-3</v>
      </c>
      <c r="Z1511" s="22">
        <f>'Activity data'!AS48*ttokg*FracGASM*MSVolatEF*NtoN2O*kgtoGg</f>
        <v>8.7060214746781384E-3</v>
      </c>
      <c r="AA1511" s="22">
        <f>'Activity data'!AT48*ttokg*FracGASM*MSVolatEF*NtoN2O*kgtoGg</f>
        <v>8.7046052682580987E-3</v>
      </c>
      <c r="AB1511" s="22">
        <f>'Activity data'!AU48*ttokg*FracGASM*MSVolatEF*NtoN2O*kgtoGg</f>
        <v>8.7031715066836768E-3</v>
      </c>
      <c r="AC1511" s="22">
        <f>'Activity data'!AV48*ttokg*FracGASM*MSVolatEF*NtoN2O*kgtoGg</f>
        <v>8.7012671182478251E-3</v>
      </c>
      <c r="AD1511" s="22">
        <f>'Activity data'!AW48*ttokg*FracGASM*MSVolatEF*NtoN2O*kgtoGg</f>
        <v>8.6996116031004978E-3</v>
      </c>
      <c r="AE1511" s="22">
        <f>'Activity data'!AX48*ttokg*FracGASM*MSVolatEF*NtoN2O*kgtoGg</f>
        <v>8.6976481657162E-3</v>
      </c>
      <c r="AF1511" s="22">
        <f>'Activity data'!AY48*ttokg*FracGASM*MSVolatEF*NtoN2O*kgtoGg</f>
        <v>8.6956313514628594E-3</v>
      </c>
      <c r="AG1511" s="22">
        <f>'Activity data'!AZ48*ttokg*FracGASM*MSVolatEF*NtoN2O*kgtoGg</f>
        <v>8.6932823559734314E-3</v>
      </c>
      <c r="AH1511" s="22">
        <f>'Activity data'!BA48*ttokg*FracGASM*MSVolatEF*NtoN2O*kgtoGg</f>
        <v>8.6907921976421536E-3</v>
      </c>
      <c r="AI1511" s="22">
        <f>'Activity data'!BB48*ttokg*FracGASM*MSVolatEF*NtoN2O*kgtoGg</f>
        <v>8.6888555712930672E-3</v>
      </c>
      <c r="AJ1511" s="22">
        <f>'Activity data'!BC48*ttokg*FracGASM*MSVolatEF*NtoN2O*kgtoGg</f>
        <v>8.6869426817783556E-3</v>
      </c>
      <c r="AK1511" s="22">
        <f>'Activity data'!BD48*ttokg*FracGASM*MSVolatEF*NtoN2O*kgtoGg</f>
        <v>8.6848722291557687E-3</v>
      </c>
      <c r="AL1511" s="22">
        <f>'Activity data'!BE48*ttokg*FracGASM*MSVolatEF*NtoN2O*kgtoGg</f>
        <v>8.682842095639489E-3</v>
      </c>
      <c r="AM1511" s="22">
        <f>'Activity data'!BF48*ttokg*FracGASM*MSVolatEF*NtoN2O*kgtoGg</f>
        <v>8.6806474660313538E-3</v>
      </c>
      <c r="AN1511" s="22">
        <f>'Activity data'!BG48*ttokg*FracGASM*MSVolatEF*NtoN2O*kgtoGg</f>
        <v>8.6785421129584196E-3</v>
      </c>
      <c r="AO1511" s="22">
        <f>'Activity data'!BH48*ttokg*FracGASM*MSVolatEF*NtoN2O*kgtoGg</f>
        <v>8.6761684829325322E-3</v>
      </c>
      <c r="AP1511" s="22">
        <f>'Activity data'!BI48*ttokg*FracGASM*MSVolatEF*NtoN2O*kgtoGg</f>
        <v>8.6738106553719309E-3</v>
      </c>
      <c r="AQ1511" s="22">
        <f>'Activity data'!BJ48*ttokg*FracGASM*MSVolatEF*NtoN2O*kgtoGg</f>
        <v>8.6714339431647382E-3</v>
      </c>
      <c r="AR1511" s="22">
        <f>'Activity data'!BK48*ttokg*FracGASM*MSVolatEF*NtoN2O*kgtoGg</f>
        <v>8.6690291933273714E-3</v>
      </c>
      <c r="AS1511" s="22">
        <f>'Activity data'!BL48*ttokg*FracGASM*MSVolatEF*NtoN2O*kgtoGg</f>
        <v>8.6665782075631189E-3</v>
      </c>
      <c r="AT1511" s="22">
        <f>'Activity data'!BM48*ttokg*FracGASM*MSVolatEF*NtoN2O*kgtoGg</f>
        <v>8.6639812979364909E-3</v>
      </c>
      <c r="AU1511" s="22">
        <f>'Activity data'!BN48*ttokg*FracGASM*MSVolatEF*NtoN2O*kgtoGg</f>
        <v>8.6624103476994636E-3</v>
      </c>
      <c r="AV1511" s="22">
        <f>'Activity data'!BO48*ttokg*FracGASM*MSVolatEF*NtoN2O*kgtoGg</f>
        <v>8.6610037049013894E-3</v>
      </c>
      <c r="AW1511" s="22">
        <f>'Activity data'!BP48*ttokg*FracGASM*MSVolatEF*NtoN2O*kgtoGg</f>
        <v>8.6595865595315551E-3</v>
      </c>
    </row>
    <row r="1512" spans="1:49" x14ac:dyDescent="0.25">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1.1697766221705692</v>
      </c>
      <c r="R1512" s="22">
        <f>SUM('Activity data'!AK50:AK65)*FracGASM*MSVolatEF*NtoN2O*kgtoGg</f>
        <v>1.1606871439933113</v>
      </c>
      <c r="S1512" s="22">
        <f>SUM('Activity data'!AL50:AL65)*FracGASM*MSVolatEF*NtoN2O*kgtoGg</f>
        <v>1.058476487955921</v>
      </c>
      <c r="T1512" s="22">
        <f>SUM('Activity data'!AM50:AM65)*FracGASM*MSVolatEF*NtoN2O*kgtoGg</f>
        <v>1.0816880755713558</v>
      </c>
      <c r="U1512" s="22">
        <f>SUM('Activity data'!AN50:AN65)*FracGASM*MSVolatEF*NtoN2O*kgtoGg</f>
        <v>1.0967711868746099</v>
      </c>
      <c r="V1512" s="22">
        <f>SUM('Activity data'!AO50:AO65)*FracGASM*MSVolatEF*NtoN2O*kgtoGg</f>
        <v>1.1091822350017362</v>
      </c>
      <c r="W1512" s="22">
        <f>SUM('Activity data'!AP50:AP65)*FracGASM*MSVolatEF*NtoN2O*kgtoGg</f>
        <v>1.1233688876808099</v>
      </c>
      <c r="X1512" s="22">
        <f>SUM('Activity data'!AQ50:AQ65)*FracGASM*MSVolatEF*NtoN2O*kgtoGg</f>
        <v>1.1356983609552338</v>
      </c>
      <c r="Y1512" s="22">
        <f>SUM('Activity data'!AR50:AR65)*FracGASM*MSVolatEF*NtoN2O*kgtoGg</f>
        <v>1.144326316480476</v>
      </c>
      <c r="Z1512" s="22">
        <f>SUM('Activity data'!AS50:AS65)*FracGASM*MSVolatEF*NtoN2O*kgtoGg</f>
        <v>1.1527456763598856</v>
      </c>
      <c r="AA1512" s="22">
        <f>SUM('Activity data'!AT50:AT65)*FracGASM*MSVolatEF*NtoN2O*kgtoGg</f>
        <v>1.1616362014014128</v>
      </c>
      <c r="AB1512" s="22">
        <f>SUM('Activity data'!AU50:AU65)*FracGASM*MSVolatEF*NtoN2O*kgtoGg</f>
        <v>1.178085246758573</v>
      </c>
      <c r="AC1512" s="22">
        <f>SUM('Activity data'!AV50:AV65)*FracGASM*MSVolatEF*NtoN2O*kgtoGg</f>
        <v>1.1908494116800152</v>
      </c>
      <c r="AD1512" s="22">
        <f>SUM('Activity data'!AW50:AW65)*FracGASM*MSVolatEF*NtoN2O*kgtoGg</f>
        <v>1.2045254347408654</v>
      </c>
      <c r="AE1512" s="22">
        <f>SUM('Activity data'!AX50:AX65)*FracGASM*MSVolatEF*NtoN2O*kgtoGg</f>
        <v>1.2191339884234007</v>
      </c>
      <c r="AF1512" s="22">
        <f>SUM('Activity data'!AY50:AY65)*FracGASM*MSVolatEF*NtoN2O*kgtoGg</f>
        <v>1.2391338850492311</v>
      </c>
      <c r="AG1512" s="22">
        <f>SUM('Activity data'!AZ50:AZ65)*FracGASM*MSVolatEF*NtoN2O*kgtoGg</f>
        <v>1.2615576765896324</v>
      </c>
      <c r="AH1512" s="22">
        <f>SUM('Activity data'!BA50:BA65)*FracGASM*MSVolatEF*NtoN2O*kgtoGg</f>
        <v>1.2751819691411059</v>
      </c>
      <c r="AI1512" s="22">
        <f>SUM('Activity data'!BB50:BB65)*FracGASM*MSVolatEF*NtoN2O*kgtoGg</f>
        <v>1.2884912783663207</v>
      </c>
      <c r="AJ1512" s="22">
        <f>SUM('Activity data'!BC50:BC65)*FracGASM*MSVolatEF*NtoN2O*kgtoGg</f>
        <v>1.3044368495793204</v>
      </c>
      <c r="AK1512" s="22">
        <f>SUM('Activity data'!BD50:BD65)*FracGASM*MSVolatEF*NtoN2O*kgtoGg</f>
        <v>1.3198064894219663</v>
      </c>
      <c r="AL1512" s="22">
        <f>SUM('Activity data'!BE50:BE65)*FracGASM*MSVolatEF*NtoN2O*kgtoGg</f>
        <v>1.3379685667546493</v>
      </c>
      <c r="AM1512" s="22">
        <f>SUM('Activity data'!BF50:BF65)*FracGASM*MSVolatEF*NtoN2O*kgtoGg</f>
        <v>1.3547547640256385</v>
      </c>
      <c r="AN1512" s="22">
        <f>SUM('Activity data'!BG50:BG65)*FracGASM*MSVolatEF*NtoN2O*kgtoGg</f>
        <v>1.3786537543782429</v>
      </c>
      <c r="AO1512" s="22">
        <f>SUM('Activity data'!BH50:BH65)*FracGASM*MSVolatEF*NtoN2O*kgtoGg</f>
        <v>1.4025535558585267</v>
      </c>
      <c r="AP1512" s="22">
        <f>SUM('Activity data'!BI50:BI65)*FracGASM*MSVolatEF*NtoN2O*kgtoGg</f>
        <v>1.4270443292995241</v>
      </c>
      <c r="AQ1512" s="22">
        <f>SUM('Activity data'!BJ50:BJ65)*FracGASM*MSVolatEF*NtoN2O*kgtoGg</f>
        <v>1.4522992952779166</v>
      </c>
      <c r="AR1512" s="22">
        <f>SUM('Activity data'!BK50:BK65)*FracGASM*MSVolatEF*NtoN2O*kgtoGg</f>
        <v>1.4786584503483471</v>
      </c>
      <c r="AS1512" s="22">
        <f>SUM('Activity data'!BL50:BL65)*FracGASM*MSVolatEF*NtoN2O*kgtoGg</f>
        <v>1.5079270235836588</v>
      </c>
      <c r="AT1512" s="22">
        <f>SUM('Activity data'!BM50:BM65)*FracGASM*MSVolatEF*NtoN2O*kgtoGg</f>
        <v>1.5191838139131086</v>
      </c>
      <c r="AU1512" s="22">
        <f>SUM('Activity data'!BN50:BN65)*FracGASM*MSVolatEF*NtoN2O*kgtoGg</f>
        <v>1.5275846774806281</v>
      </c>
      <c r="AV1512" s="22">
        <f>SUM('Activity data'!BO50:BO65)*FracGASM*MSVolatEF*NtoN2O*kgtoGg</f>
        <v>1.5362398643768622</v>
      </c>
      <c r="AW1512" s="22">
        <f>SUM('Activity data'!BP50:BP65)*FracGASM*MSVolatEF*NtoN2O*kgtoGg</f>
        <v>1.5440633686665597</v>
      </c>
    </row>
    <row r="1513" spans="1:49" x14ac:dyDescent="0.25">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3.9181516163446473</v>
      </c>
      <c r="T1513" s="22">
        <f>SUM('Activity data'!AM66:AM81)*FracGASM*MSVolatEF*NtoN2O*kgtoGg</f>
        <v>3.9677376391970314</v>
      </c>
      <c r="U1513" s="22">
        <f>SUM('Activity data'!AN66:AN81)*FracGASM*MSVolatEF*NtoN2O*kgtoGg</f>
        <v>3.9991871436181747</v>
      </c>
      <c r="V1513" s="22">
        <f>SUM('Activity data'!AO66:AO81)*FracGASM*MSVolatEF*NtoN2O*kgtoGg</f>
        <v>4.0246130223236758</v>
      </c>
      <c r="W1513" s="22">
        <f>SUM('Activity data'!AP66:AP81)*FracGASM*MSVolatEF*NtoN2O*kgtoGg</f>
        <v>4.0541081681946736</v>
      </c>
      <c r="X1513" s="22">
        <f>SUM('Activity data'!AQ66:AQ81)*FracGASM*MSVolatEF*NtoN2O*kgtoGg</f>
        <v>4.0795087892278783</v>
      </c>
      <c r="Y1513" s="22">
        <f>SUM('Activity data'!AR66:AR81)*FracGASM*MSVolatEF*NtoN2O*kgtoGg</f>
        <v>4.0955888996361178</v>
      </c>
      <c r="Z1513" s="22">
        <f>SUM('Activity data'!AS66:AS81)*FracGASM*MSVolatEF*NtoN2O*kgtoGg</f>
        <v>4.1101218162274797</v>
      </c>
      <c r="AA1513" s="22">
        <f>SUM('Activity data'!AT66:AT81)*FracGASM*MSVolatEF*NtoN2O*kgtoGg</f>
        <v>4.124556104638609</v>
      </c>
      <c r="AB1513" s="22">
        <f>SUM('Activity data'!AU66:AU81)*FracGASM*MSVolatEF*NtoN2O*kgtoGg</f>
        <v>4.1542017305079808</v>
      </c>
      <c r="AC1513" s="22">
        <f>SUM('Activity data'!AV66:AV81)*FracGASM*MSVolatEF*NtoN2O*kgtoGg</f>
        <v>4.1744857753593525</v>
      </c>
      <c r="AD1513" s="22">
        <f>SUM('Activity data'!AW66:AW81)*FracGASM*MSVolatEF*NtoN2O*kgtoGg</f>
        <v>4.1869848278648796</v>
      </c>
      <c r="AE1513" s="22">
        <f>SUM('Activity data'!AX66:AX81)*FracGASM*MSVolatEF*NtoN2O*kgtoGg</f>
        <v>4.2003922237798577</v>
      </c>
      <c r="AF1513" s="22">
        <f>SUM('Activity data'!AY66:AY81)*FracGASM*MSVolatEF*NtoN2O*kgtoGg</f>
        <v>4.2239224406773443</v>
      </c>
      <c r="AG1513" s="22">
        <f>SUM('Activity data'!AZ66:AZ81)*FracGASM*MSVolatEF*NtoN2O*kgtoGg</f>
        <v>4.2510472755874398</v>
      </c>
      <c r="AH1513" s="22">
        <f>SUM('Activity data'!BA66:BA81)*FracGASM*MSVolatEF*NtoN2O*kgtoGg</f>
        <v>4.2586518573714098</v>
      </c>
      <c r="AI1513" s="22">
        <f>SUM('Activity data'!BB66:BB81)*FracGASM*MSVolatEF*NtoN2O*kgtoGg</f>
        <v>4.264539688995086</v>
      </c>
      <c r="AJ1513" s="22">
        <f>SUM('Activity data'!BC66:BC81)*FracGASM*MSVolatEF*NtoN2O*kgtoGg</f>
        <v>4.2745915783598978</v>
      </c>
      <c r="AK1513" s="22">
        <f>SUM('Activity data'!BD66:BD81)*FracGASM*MSVolatEF*NtoN2O*kgtoGg</f>
        <v>4.282261721706516</v>
      </c>
      <c r="AL1513" s="22">
        <f>SUM('Activity data'!BE66:BE81)*FracGASM*MSVolatEF*NtoN2O*kgtoGg</f>
        <v>4.2941185207439112</v>
      </c>
      <c r="AM1513" s="22">
        <f>SUM('Activity data'!BF66:BF81)*FracGASM*MSVolatEF*NtoN2O*kgtoGg</f>
        <v>4.3019179548845763</v>
      </c>
      <c r="AN1513" s="22">
        <f>SUM('Activity data'!BG66:BG81)*FracGASM*MSVolatEF*NtoN2O*kgtoGg</f>
        <v>4.3281720225405946</v>
      </c>
      <c r="AO1513" s="22">
        <f>SUM('Activity data'!BH66:BH81)*FracGASM*MSVolatEF*NtoN2O*kgtoGg</f>
        <v>4.3531239252494505</v>
      </c>
      <c r="AP1513" s="22">
        <f>SUM('Activity data'!BI66:BI81)*FracGASM*MSVolatEF*NtoN2O*kgtoGg</f>
        <v>4.3778517258273508</v>
      </c>
      <c r="AQ1513" s="22">
        <f>SUM('Activity data'!BJ66:BJ81)*FracGASM*MSVolatEF*NtoN2O*kgtoGg</f>
        <v>4.4026181442423464</v>
      </c>
      <c r="AR1513" s="22">
        <f>SUM('Activity data'!BK66:BK81)*FracGASM*MSVolatEF*NtoN2O*kgtoGg</f>
        <v>4.4279754430027189</v>
      </c>
      <c r="AS1513" s="22">
        <f>SUM('Activity data'!BL66:BL81)*FracGASM*MSVolatEF*NtoN2O*kgtoGg</f>
        <v>4.4571175199230737</v>
      </c>
      <c r="AT1513" s="22">
        <f>SUM('Activity data'!BM66:BM81)*FracGASM*MSVolatEF*NtoN2O*kgtoGg</f>
        <v>4.4525735214926661</v>
      </c>
      <c r="AU1513" s="22">
        <f>SUM('Activity data'!BN66:BN81)*FracGASM*MSVolatEF*NtoN2O*kgtoGg</f>
        <v>4.4421226950653629</v>
      </c>
      <c r="AV1513" s="22">
        <f>SUM('Activity data'!BO66:BO81)*FracGASM*MSVolatEF*NtoN2O*kgtoGg</f>
        <v>4.4313408922240924</v>
      </c>
      <c r="AW1513" s="22">
        <f>SUM('Activity data'!BP66:BP81)*FracGASM*MSVolatEF*NtoN2O*kgtoGg</f>
        <v>4.418332432178147</v>
      </c>
    </row>
    <row r="1514" spans="1:49" x14ac:dyDescent="0.25">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2.2783360575623284E-4</v>
      </c>
      <c r="U1514" s="22">
        <f>'Activity data'!AN47*FracLEACH*MSLeachEF*NtoN2O*kgtoGg</f>
        <v>2.277690103399347E-4</v>
      </c>
      <c r="V1514" s="22">
        <f>'Activity data'!AO47*FracLEACH*MSLeachEF*NtoN2O*kgtoGg</f>
        <v>2.2771882791424862E-4</v>
      </c>
      <c r="W1514" s="22">
        <f>'Activity data'!AP47*FracLEACH*MSLeachEF*NtoN2O*kgtoGg</f>
        <v>2.2767360944205673E-4</v>
      </c>
      <c r="X1514" s="22">
        <f>'Activity data'!AQ47*FracLEACH*MSLeachEF*NtoN2O*kgtoGg</f>
        <v>2.2762577804497457E-4</v>
      </c>
      <c r="Y1514" s="22">
        <f>'Activity data'!AR47*FracLEACH*MSLeachEF*NtoN2O*kgtoGg</f>
        <v>2.2758145734585685E-4</v>
      </c>
      <c r="Z1514" s="22">
        <f>'Activity data'!AS47*FracLEACH*MSLeachEF*NtoN2O*kgtoGg</f>
        <v>2.2754374308817861E-4</v>
      </c>
      <c r="AA1514" s="22">
        <f>'Activity data'!AT47*FracLEACH*MSLeachEF*NtoN2O*kgtoGg</f>
        <v>2.2750672860220023E-4</v>
      </c>
      <c r="AB1514" s="22">
        <f>'Activity data'!AU47*FracLEACH*MSLeachEF*NtoN2O*kgtoGg</f>
        <v>2.2746925528832322E-4</v>
      </c>
      <c r="AC1514" s="22">
        <f>'Activity data'!AV47*FracLEACH*MSLeachEF*NtoN2O*kgtoGg</f>
        <v>2.2741948149965896E-4</v>
      </c>
      <c r="AD1514" s="22">
        <f>'Activity data'!AW47*FracLEACH*MSLeachEF*NtoN2O*kgtoGg</f>
        <v>2.2737621235376291E-4</v>
      </c>
      <c r="AE1514" s="22">
        <f>'Activity data'!AX47*FracLEACH*MSLeachEF*NtoN2O*kgtoGg</f>
        <v>2.2732489524030969E-4</v>
      </c>
      <c r="AF1514" s="22">
        <f>'Activity data'!AY47*FracLEACH*MSLeachEF*NtoN2O*kgtoGg</f>
        <v>2.2727218304959741E-4</v>
      </c>
      <c r="AG1514" s="22">
        <f>'Activity data'!AZ47*FracLEACH*MSLeachEF*NtoN2O*kgtoGg</f>
        <v>2.2721078884930555E-4</v>
      </c>
      <c r="AH1514" s="22">
        <f>'Activity data'!BA47*FracLEACH*MSLeachEF*NtoN2O*kgtoGg</f>
        <v>2.271457051656472E-4</v>
      </c>
      <c r="AI1514" s="22">
        <f>'Activity data'!BB47*FracLEACH*MSLeachEF*NtoN2O*kgtoGg</f>
        <v>2.2709508879515969E-4</v>
      </c>
      <c r="AJ1514" s="22">
        <f>'Activity data'!BC47*FracLEACH*MSLeachEF*NtoN2O*kgtoGg</f>
        <v>2.2704509281920696E-4</v>
      </c>
      <c r="AK1514" s="22">
        <f>'Activity data'!BD47*FracLEACH*MSLeachEF*NtoN2O*kgtoGg</f>
        <v>2.2699097871657119E-4</v>
      </c>
      <c r="AL1514" s="22">
        <f>'Activity data'!BE47*FracLEACH*MSLeachEF*NtoN2O*kgtoGg</f>
        <v>2.2693791840875933E-4</v>
      </c>
      <c r="AM1514" s="22">
        <f>'Activity data'!BF47*FracLEACH*MSLeachEF*NtoN2O*kgtoGg</f>
        <v>2.2688055877127398E-4</v>
      </c>
      <c r="AN1514" s="22">
        <f>'Activity data'!BG47*FracLEACH*MSLeachEF*NtoN2O*kgtoGg</f>
        <v>2.2682553249777677E-4</v>
      </c>
      <c r="AO1514" s="22">
        <f>'Activity data'!BH47*FracLEACH*MSLeachEF*NtoN2O*kgtoGg</f>
        <v>2.2676349444028204E-4</v>
      </c>
      <c r="AP1514" s="22">
        <f>'Activity data'!BI47*FracLEACH*MSLeachEF*NtoN2O*kgtoGg</f>
        <v>2.267018694017664E-4</v>
      </c>
      <c r="AQ1514" s="22">
        <f>'Activity data'!BJ47*FracLEACH*MSLeachEF*NtoN2O*kgtoGg</f>
        <v>2.2663975078726013E-4</v>
      </c>
      <c r="AR1514" s="22">
        <f>'Activity data'!BK47*FracLEACH*MSLeachEF*NtoN2O*kgtoGg</f>
        <v>2.2657689937105621E-4</v>
      </c>
      <c r="AS1514" s="22">
        <f>'Activity data'!BL47*FracLEACH*MSLeachEF*NtoN2O*kgtoGg</f>
        <v>2.2651283951585413E-4</v>
      </c>
      <c r="AT1514" s="22">
        <f>'Activity data'!BM47*FracLEACH*MSLeachEF*NtoN2O*kgtoGg</f>
        <v>2.264449657415219E-4</v>
      </c>
      <c r="AU1514" s="22">
        <f>'Activity data'!BN47*FracLEACH*MSLeachEF*NtoN2O*kgtoGg</f>
        <v>2.2640390681487226E-4</v>
      </c>
      <c r="AV1514" s="22">
        <f>'Activity data'!BO47*FracLEACH*MSLeachEF*NtoN2O*kgtoGg</f>
        <v>2.263671422871954E-4</v>
      </c>
      <c r="AW1514" s="22">
        <f>'Activity data'!BP47*FracLEACH*MSLeachEF*NtoN2O*kgtoGg</f>
        <v>2.263301032604837E-4</v>
      </c>
    </row>
    <row r="1515" spans="1:49" x14ac:dyDescent="0.25">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1.5037017979911371E-6</v>
      </c>
      <c r="U1515" s="22">
        <f>'Activity data'!AN48*FracLEACH*MSLeachEF*NtoN2O*kgtoGg</f>
        <v>1.5032754682435692E-6</v>
      </c>
      <c r="V1515" s="22">
        <f>'Activity data'!AO48*FracLEACH*MSLeachEF*NtoN2O*kgtoGg</f>
        <v>1.502944264234041E-6</v>
      </c>
      <c r="W1515" s="22">
        <f>'Activity data'!AP48*FracLEACH*MSLeachEF*NtoN2O*kgtoGg</f>
        <v>1.5026458223175745E-6</v>
      </c>
      <c r="X1515" s="22">
        <f>'Activity data'!AQ48*FracLEACH*MSLeachEF*NtoN2O*kgtoGg</f>
        <v>1.5023301350968323E-6</v>
      </c>
      <c r="Y1515" s="22">
        <f>'Activity data'!AR48*FracLEACH*MSLeachEF*NtoN2O*kgtoGg</f>
        <v>1.5020376184826557E-6</v>
      </c>
      <c r="Z1515" s="22">
        <f>'Activity data'!AS48*FracLEACH*MSLeachEF*NtoN2O*kgtoGg</f>
        <v>1.5017887043819789E-6</v>
      </c>
      <c r="AA1515" s="22">
        <f>'Activity data'!AT48*FracLEACH*MSLeachEF*NtoN2O*kgtoGg</f>
        <v>1.5015444087745217E-6</v>
      </c>
      <c r="AB1515" s="22">
        <f>'Activity data'!AU48*FracLEACH*MSLeachEF*NtoN2O*kgtoGg</f>
        <v>1.5012970849029339E-6</v>
      </c>
      <c r="AC1515" s="22">
        <f>'Activity data'!AV48*FracLEACH*MSLeachEF*NtoN2O*kgtoGg</f>
        <v>1.5009685778977496E-6</v>
      </c>
      <c r="AD1515" s="22">
        <f>'Activity data'!AW48*FracLEACH*MSLeachEF*NtoN2O*kgtoGg</f>
        <v>1.5006830015348358E-6</v>
      </c>
      <c r="AE1515" s="22">
        <f>'Activity data'!AX48*FracLEACH*MSLeachEF*NtoN2O*kgtoGg</f>
        <v>1.5003443085860446E-6</v>
      </c>
      <c r="AF1515" s="22">
        <f>'Activity data'!AY48*FracLEACH*MSLeachEF*NtoN2O*kgtoGg</f>
        <v>1.4999964081273431E-6</v>
      </c>
      <c r="AG1515" s="22">
        <f>'Activity data'!AZ48*FracLEACH*MSLeachEF*NtoN2O*kgtoGg</f>
        <v>1.4995912064054167E-6</v>
      </c>
      <c r="AH1515" s="22">
        <f>'Activity data'!BA48*FracLEACH*MSLeachEF*NtoN2O*kgtoGg</f>
        <v>1.4991616540932717E-6</v>
      </c>
      <c r="AI1515" s="22">
        <f>'Activity data'!BB48*FracLEACH*MSLeachEF*NtoN2O*kgtoGg</f>
        <v>1.4988275860480544E-6</v>
      </c>
      <c r="AJ1515" s="22">
        <f>'Activity data'!BC48*FracLEACH*MSLeachEF*NtoN2O*kgtoGg</f>
        <v>1.4984976126067661E-6</v>
      </c>
      <c r="AK1515" s="22">
        <f>'Activity data'!BD48*FracLEACH*MSLeachEF*NtoN2O*kgtoGg</f>
        <v>1.49814045952937E-6</v>
      </c>
      <c r="AL1515" s="22">
        <f>'Activity data'!BE48*FracLEACH*MSLeachEF*NtoN2O*kgtoGg</f>
        <v>1.4977902614978117E-6</v>
      </c>
      <c r="AM1515" s="22">
        <f>'Activity data'!BF48*FracLEACH*MSLeachEF*NtoN2O*kgtoGg</f>
        <v>1.4974116878904084E-6</v>
      </c>
      <c r="AN1515" s="22">
        <f>'Activity data'!BG48*FracLEACH*MSLeachEF*NtoN2O*kgtoGg</f>
        <v>1.497048514485327E-6</v>
      </c>
      <c r="AO1515" s="22">
        <f>'Activity data'!BH48*FracLEACH*MSLeachEF*NtoN2O*kgtoGg</f>
        <v>1.4966390633058616E-6</v>
      </c>
      <c r="AP1515" s="22">
        <f>'Activity data'!BI48*FracLEACH*MSLeachEF*NtoN2O*kgtoGg</f>
        <v>1.4962323380516582E-6</v>
      </c>
      <c r="AQ1515" s="22">
        <f>'Activity data'!BJ48*FracLEACH*MSLeachEF*NtoN2O*kgtoGg</f>
        <v>1.4958223551959173E-6</v>
      </c>
      <c r="AR1515" s="22">
        <f>'Activity data'!BK48*FracLEACH*MSLeachEF*NtoN2O*kgtoGg</f>
        <v>1.495407535848971E-6</v>
      </c>
      <c r="AS1515" s="22">
        <f>'Activity data'!BL48*FracLEACH*MSLeachEF*NtoN2O*kgtoGg</f>
        <v>1.4949847408046379E-6</v>
      </c>
      <c r="AT1515" s="22">
        <f>'Activity data'!BM48*FracLEACH*MSLeachEF*NtoN2O*kgtoGg</f>
        <v>1.4945367738940447E-6</v>
      </c>
      <c r="AU1515" s="22">
        <f>'Activity data'!BN48*FracLEACH*MSLeachEF*NtoN2O*kgtoGg</f>
        <v>1.4942657849781573E-6</v>
      </c>
      <c r="AV1515" s="22">
        <f>'Activity data'!BO48*FracLEACH*MSLeachEF*NtoN2O*kgtoGg</f>
        <v>1.4940231390954898E-6</v>
      </c>
      <c r="AW1515" s="22">
        <f>'Activity data'!BP48*FracLEACH*MSLeachEF*NtoN2O*kgtoGg</f>
        <v>1.4937786815191927E-6</v>
      </c>
    </row>
    <row r="1516" spans="1:49" x14ac:dyDescent="0.25">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0.18258719417239633</v>
      </c>
      <c r="T1516" s="22">
        <f>SUM('Activity data'!AM50:AM65)*FracLEACH*MSLeachEF*NtoN2O*kgtoGg</f>
        <v>0.18659119303605887</v>
      </c>
      <c r="U1516" s="22">
        <f>SUM('Activity data'!AN50:AN65)*FracLEACH*MSLeachEF*NtoN2O*kgtoGg</f>
        <v>0.18919302973587018</v>
      </c>
      <c r="V1516" s="22">
        <f>SUM('Activity data'!AO50:AO65)*FracLEACH*MSLeachEF*NtoN2O*kgtoGg</f>
        <v>0.19133393553779945</v>
      </c>
      <c r="W1516" s="22">
        <f>SUM('Activity data'!AP50:AP65)*FracLEACH*MSLeachEF*NtoN2O*kgtoGg</f>
        <v>0.19378113312493972</v>
      </c>
      <c r="X1516" s="22">
        <f>SUM('Activity data'!AQ50:AQ65)*FracLEACH*MSLeachEF*NtoN2O*kgtoGg</f>
        <v>0.19590796726477783</v>
      </c>
      <c r="Y1516" s="22">
        <f>SUM('Activity data'!AR50:AR65)*FracLEACH*MSLeachEF*NtoN2O*kgtoGg</f>
        <v>0.19739628959288202</v>
      </c>
      <c r="Z1516" s="22">
        <f>SUM('Activity data'!AS50:AS65)*FracLEACH*MSLeachEF*NtoN2O*kgtoGg</f>
        <v>0.19884862917208024</v>
      </c>
      <c r="AA1516" s="22">
        <f>SUM('Activity data'!AT50:AT65)*FracLEACH*MSLeachEF*NtoN2O*kgtoGg</f>
        <v>0.20038224474174365</v>
      </c>
      <c r="AB1516" s="22">
        <f>SUM('Activity data'!AU50:AU65)*FracLEACH*MSLeachEF*NtoN2O*kgtoGg</f>
        <v>0.20321970506585377</v>
      </c>
      <c r="AC1516" s="22">
        <f>SUM('Activity data'!AV50:AV65)*FracLEACH*MSLeachEF*NtoN2O*kgtoGg</f>
        <v>0.20542152351480261</v>
      </c>
      <c r="AD1516" s="22">
        <f>SUM('Activity data'!AW50:AW65)*FracLEACH*MSLeachEF*NtoN2O*kgtoGg</f>
        <v>0.20778063749279929</v>
      </c>
      <c r="AE1516" s="22">
        <f>SUM('Activity data'!AX50:AX65)*FracLEACH*MSLeachEF*NtoN2O*kgtoGg</f>
        <v>0.21030061300303665</v>
      </c>
      <c r="AF1516" s="22">
        <f>SUM('Activity data'!AY50:AY65)*FracLEACH*MSLeachEF*NtoN2O*kgtoGg</f>
        <v>0.21375059517099232</v>
      </c>
      <c r="AG1516" s="22">
        <f>SUM('Activity data'!AZ50:AZ65)*FracLEACH*MSLeachEF*NtoN2O*kgtoGg</f>
        <v>0.21761869921171154</v>
      </c>
      <c r="AH1516" s="22">
        <f>SUM('Activity data'!BA50:BA65)*FracLEACH*MSLeachEF*NtoN2O*kgtoGg</f>
        <v>0.2199688896768407</v>
      </c>
      <c r="AI1516" s="22">
        <f>SUM('Activity data'!BB50:BB65)*FracLEACH*MSLeachEF*NtoN2O*kgtoGg</f>
        <v>0.22226474551819031</v>
      </c>
      <c r="AJ1516" s="22">
        <f>SUM('Activity data'!BC50:BC65)*FracLEACH*MSLeachEF*NtoN2O*kgtoGg</f>
        <v>0.22501535655243274</v>
      </c>
      <c r="AK1516" s="22">
        <f>SUM('Activity data'!BD50:BD65)*FracLEACH*MSLeachEF*NtoN2O*kgtoGg</f>
        <v>0.22766661942528918</v>
      </c>
      <c r="AL1516" s="22">
        <f>SUM('Activity data'!BE50:BE65)*FracLEACH*MSLeachEF*NtoN2O*kgtoGg</f>
        <v>0.23079957776517698</v>
      </c>
      <c r="AM1516" s="22">
        <f>SUM('Activity data'!BF50:BF65)*FracLEACH*MSLeachEF*NtoN2O*kgtoGg</f>
        <v>0.23369519679442258</v>
      </c>
      <c r="AN1516" s="22">
        <f>SUM('Activity data'!BG50:BG65)*FracLEACH*MSLeachEF*NtoN2O*kgtoGg</f>
        <v>0.23781777263024687</v>
      </c>
      <c r="AO1516" s="22">
        <f>SUM('Activity data'!BH50:BH65)*FracLEACH*MSLeachEF*NtoN2O*kgtoGg</f>
        <v>0.24194048838559584</v>
      </c>
      <c r="AP1516" s="22">
        <f>SUM('Activity data'!BI50:BI65)*FracLEACH*MSLeachEF*NtoN2O*kgtoGg</f>
        <v>0.24616514680416793</v>
      </c>
      <c r="AQ1516" s="22">
        <f>SUM('Activity data'!BJ50:BJ65)*FracLEACH*MSLeachEF*NtoN2O*kgtoGg</f>
        <v>0.25052162843544062</v>
      </c>
      <c r="AR1516" s="22">
        <f>SUM('Activity data'!BK50:BK65)*FracLEACH*MSLeachEF*NtoN2O*kgtoGg</f>
        <v>0.25506858268508992</v>
      </c>
      <c r="AS1516" s="22">
        <f>SUM('Activity data'!BL50:BL65)*FracLEACH*MSLeachEF*NtoN2O*kgtoGg</f>
        <v>0.26011741156818113</v>
      </c>
      <c r="AT1516" s="22">
        <f>SUM('Activity data'!BM50:BM65)*FracLEACH*MSLeachEF*NtoN2O*kgtoGg</f>
        <v>0.26205920790001125</v>
      </c>
      <c r="AU1516" s="22">
        <f>SUM('Activity data'!BN50:BN65)*FracLEACH*MSLeachEF*NtoN2O*kgtoGg</f>
        <v>0.26350835686540836</v>
      </c>
      <c r="AV1516" s="22">
        <f>SUM('Activity data'!BO50:BO65)*FracLEACH*MSLeachEF*NtoN2O*kgtoGg</f>
        <v>0.26500137660500872</v>
      </c>
      <c r="AW1516" s="22">
        <f>SUM('Activity data'!BP50:BP65)*FracLEACH*MSLeachEF*NtoN2O*kgtoGg</f>
        <v>0.26635093109498148</v>
      </c>
    </row>
    <row r="1517" spans="1:49" x14ac:dyDescent="0.25">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0.10242303574309712</v>
      </c>
      <c r="U1518" s="22">
        <f>'Activity data'!AN85*FracLEACH*MSLeachEF*NtoN2O*kgtoGg</f>
        <v>0.10290527845894326</v>
      </c>
      <c r="V1518" s="22">
        <f>'Activity data'!AO85*FracLEACH*MSLeachEF*NtoN2O*kgtoGg</f>
        <v>0.10327991973594811</v>
      </c>
      <c r="W1518" s="22">
        <f>'Activity data'!AP85*FracLEACH*MSLeachEF*NtoN2O*kgtoGg</f>
        <v>0.10361750218507411</v>
      </c>
      <c r="X1518" s="22">
        <f>'Activity data'!AQ85*FracLEACH*MSLeachEF*NtoN2O*kgtoGg</f>
        <v>0.10397459165292641</v>
      </c>
      <c r="Y1518" s="22">
        <f>'Activity data'!AR85*FracLEACH*MSLeachEF*NtoN2O*kgtoGg</f>
        <v>0.10430547169884286</v>
      </c>
      <c r="Z1518" s="22">
        <f>'Activity data'!AS85*FracLEACH*MSLeachEF*NtoN2O*kgtoGg</f>
        <v>0.10458703077983039</v>
      </c>
      <c r="AA1518" s="22">
        <f>'Activity data'!AT85*FracLEACH*MSLeachEF*NtoN2O*kgtoGg</f>
        <v>0.10486336565414194</v>
      </c>
      <c r="AB1518" s="22">
        <f>'Activity data'!AU85*FracLEACH*MSLeachEF*NtoN2O*kgtoGg</f>
        <v>0.10514312594815978</v>
      </c>
      <c r="AC1518" s="22">
        <f>'Activity data'!AV85*FracLEACH*MSLeachEF*NtoN2O*kgtoGg</f>
        <v>0.10551471650982788</v>
      </c>
      <c r="AD1518" s="22">
        <f>'Activity data'!AW85*FracLEACH*MSLeachEF*NtoN2O*kgtoGg</f>
        <v>0.10583774609342775</v>
      </c>
      <c r="AE1518" s="22">
        <f>'Activity data'!AX85*FracLEACH*MSLeachEF*NtoN2O*kgtoGg</f>
        <v>0.10622085848095154</v>
      </c>
      <c r="AF1518" s="22">
        <f>'Activity data'!AY85*FracLEACH*MSLeachEF*NtoN2O*kgtoGg</f>
        <v>0.10661438593946296</v>
      </c>
      <c r="AG1518" s="22">
        <f>'Activity data'!AZ85*FracLEACH*MSLeachEF*NtoN2O*kgtoGg</f>
        <v>0.10707272969793173</v>
      </c>
      <c r="AH1518" s="22">
        <f>'Activity data'!BA85*FracLEACH*MSLeachEF*NtoN2O*kgtoGg</f>
        <v>0.10755861761635321</v>
      </c>
      <c r="AI1518" s="22">
        <f>'Activity data'!BB85*FracLEACH*MSLeachEF*NtoN2O*kgtoGg</f>
        <v>0.10793649854613152</v>
      </c>
      <c r="AJ1518" s="22">
        <f>'Activity data'!BC85*FracLEACH*MSLeachEF*NtoN2O*kgtoGg</f>
        <v>0.10830974786638585</v>
      </c>
      <c r="AK1518" s="22">
        <f>'Activity data'!BD85*FracLEACH*MSLeachEF*NtoN2O*kgtoGg</f>
        <v>0.10871374142066853</v>
      </c>
      <c r="AL1518" s="22">
        <f>'Activity data'!BE85*FracLEACH*MSLeachEF*NtoN2O*kgtoGg</f>
        <v>0.1091098677777573</v>
      </c>
      <c r="AM1518" s="22">
        <f>'Activity data'!BF85*FracLEACH*MSLeachEF*NtoN2O*kgtoGg</f>
        <v>0.10953809115560811</v>
      </c>
      <c r="AN1518" s="22">
        <f>'Activity data'!BG85*FracLEACH*MSLeachEF*NtoN2O*kgtoGg</f>
        <v>0.10994889460103707</v>
      </c>
      <c r="AO1518" s="22">
        <f>'Activity data'!BH85*FracLEACH*MSLeachEF*NtoN2O*kgtoGg</f>
        <v>0.11041204513162567</v>
      </c>
      <c r="AP1518" s="22">
        <f>'Activity data'!BI85*FracLEACH*MSLeachEF*NtoN2O*kgtoGg</f>
        <v>0.11087211223299304</v>
      </c>
      <c r="AQ1518" s="22">
        <f>'Activity data'!BJ85*FracLEACH*MSLeachEF*NtoN2O*kgtoGg</f>
        <v>0.11133586416897914</v>
      </c>
      <c r="AR1518" s="22">
        <f>'Activity data'!BK85*FracLEACH*MSLeachEF*NtoN2O*kgtoGg</f>
        <v>0.11180508689997067</v>
      </c>
      <c r="AS1518" s="22">
        <f>'Activity data'!BL85*FracLEACH*MSLeachEF*NtoN2O*kgtoGg</f>
        <v>0.11228333133773015</v>
      </c>
      <c r="AT1518" s="22">
        <f>'Activity data'!BM85*FracLEACH*MSLeachEF*NtoN2O*kgtoGg</f>
        <v>0.11279004892149266</v>
      </c>
      <c r="AU1518" s="22">
        <f>'Activity data'!BN85*FracLEACH*MSLeachEF*NtoN2O*kgtoGg</f>
        <v>0.11309657792048296</v>
      </c>
      <c r="AV1518" s="22">
        <f>'Activity data'!BO85*FracLEACH*MSLeachEF*NtoN2O*kgtoGg</f>
        <v>0.1133710467092879</v>
      </c>
      <c r="AW1518" s="22">
        <f>'Activity data'!BP85*FracLEACH*MSLeachEF*NtoN2O*kgtoGg</f>
        <v>0.11364756479458502</v>
      </c>
    </row>
    <row r="1519" spans="1:49" x14ac:dyDescent="0.25">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0.39721446331308263</v>
      </c>
      <c r="T1531" s="22">
        <f>Constants!$H63*'Activity data'!AM5*Constants!$H81*EF!$H206*MMVolatEF*NtoN2O*kgtoGg</f>
        <v>0.40249219960946453</v>
      </c>
      <c r="U1531" s="22">
        <f>Constants!$H63*'Activity data'!AN5*Constants!$H81*EF!$H206*MMVolatEF*NtoN2O*kgtoGg</f>
        <v>0.4068019680102658</v>
      </c>
      <c r="V1531" s="22">
        <f>Constants!$H63*'Activity data'!AO5*Constants!$H81*EF!$H206*MMVolatEF*NtoN2O*kgtoGg</f>
        <v>0.41082431735492764</v>
      </c>
      <c r="W1531" s="22">
        <f>Constants!$H63*'Activity data'!AP5*Constants!$H81*EF!$H206*MMVolatEF*NtoN2O*kgtoGg</f>
        <v>0.41518935921013445</v>
      </c>
      <c r="X1531" s="22">
        <f>Constants!$H63*'Activity data'!AQ5*Constants!$H81*EF!$H206*MMVolatEF*NtoN2O*kgtoGg</f>
        <v>0.41937856849496585</v>
      </c>
      <c r="Y1531" s="22">
        <f>Constants!$H63*'Activity data'!AR5*Constants!$H81*EF!$H206*MMVolatEF*NtoN2O*kgtoGg</f>
        <v>0.42296208052271583</v>
      </c>
      <c r="Z1531" s="22">
        <f>Constants!$H63*'Activity data'!AS5*Constants!$H81*EF!$H206*MMVolatEF*NtoN2O*kgtoGg</f>
        <v>0.42643166192666554</v>
      </c>
      <c r="AA1531" s="22">
        <f>Constants!$H63*'Activity data'!AT5*Constants!$H81*EF!$H206*MMVolatEF*NtoN2O*kgtoGg</f>
        <v>0.42988116682638638</v>
      </c>
      <c r="AB1531" s="22">
        <f>Constants!$H63*'Activity data'!AU5*Constants!$H81*EF!$H206*MMVolatEF*NtoN2O*kgtoGg</f>
        <v>0.43435986869965487</v>
      </c>
      <c r="AC1531" s="22">
        <f>Constants!$H63*'Activity data'!AV5*Constants!$H81*EF!$H206*MMVolatEF*NtoN2O*kgtoGg</f>
        <v>0.43820597040821635</v>
      </c>
      <c r="AD1531" s="22">
        <f>Constants!$H63*'Activity data'!AW5*Constants!$H81*EF!$H206*MMVolatEF*NtoN2O*kgtoGg</f>
        <v>0.44282455495655826</v>
      </c>
      <c r="AE1531" s="22">
        <f>Constants!$H63*'Activity data'!AX5*Constants!$H81*EF!$H206*MMVolatEF*NtoN2O*kgtoGg</f>
        <v>0.44762703912585894</v>
      </c>
      <c r="AF1531" s="22">
        <f>Constants!$H63*'Activity data'!AY5*Constants!$H81*EF!$H206*MMVolatEF*NtoN2O*kgtoGg</f>
        <v>0.45330820491033447</v>
      </c>
      <c r="AG1531" s="22">
        <f>Constants!$H63*'Activity data'!AZ5*Constants!$H81*EF!$H206*MMVolatEF*NtoN2O*kgtoGg</f>
        <v>0.4594306873735467</v>
      </c>
      <c r="AH1531" s="22">
        <f>Constants!$H63*'Activity data'!BA5*Constants!$H81*EF!$H206*MMVolatEF*NtoN2O*kgtoGg</f>
        <v>0.46422714526211667</v>
      </c>
      <c r="AI1531" s="22">
        <f>Constants!$H63*'Activity data'!BB5*Constants!$H81*EF!$H206*MMVolatEF*NtoN2O*kgtoGg</f>
        <v>0.4690226318356765</v>
      </c>
      <c r="AJ1531" s="22">
        <f>Constants!$H63*'Activity data'!BC5*Constants!$H81*EF!$H206*MMVolatEF*NtoN2O*kgtoGg</f>
        <v>0.47429366824518704</v>
      </c>
      <c r="AK1531" s="22">
        <f>Constants!$H63*'Activity data'!BD5*Constants!$H81*EF!$H206*MMVolatEF*NtoN2O*kgtoGg</f>
        <v>0.47952741685693195</v>
      </c>
      <c r="AL1531" s="22">
        <f>Constants!$H63*'Activity data'!BE5*Constants!$H81*EF!$H206*MMVolatEF*NtoN2O*kgtoGg</f>
        <v>0.48527939773469708</v>
      </c>
      <c r="AM1531" s="22">
        <f>Constants!$H63*'Activity data'!BF5*Constants!$H81*EF!$H206*MMVolatEF*NtoN2O*kgtoGg</f>
        <v>0.49086573686440554</v>
      </c>
      <c r="AN1531" s="22">
        <f>Constants!$H63*'Activity data'!BG5*Constants!$H81*EF!$H206*MMVolatEF*NtoN2O*kgtoGg</f>
        <v>0.49729269914463614</v>
      </c>
      <c r="AO1531" s="22">
        <f>Constants!$H63*'Activity data'!BH5*Constants!$H81*EF!$H206*MMVolatEF*NtoN2O*kgtoGg</f>
        <v>0.50378159674645628</v>
      </c>
      <c r="AP1531" s="22">
        <f>Constants!$H63*'Activity data'!BI5*Constants!$H81*EF!$H206*MMVolatEF*NtoN2O*kgtoGg</f>
        <v>0.5104338973485637</v>
      </c>
      <c r="AQ1531" s="22">
        <f>Constants!$H63*'Activity data'!BJ5*Constants!$H81*EF!$H206*MMVolatEF*NtoN2O*kgtoGg</f>
        <v>0.5172822799722383</v>
      </c>
      <c r="AR1531" s="22">
        <f>Constants!$H63*'Activity data'!BK5*Constants!$H81*EF!$H206*MMVolatEF*NtoN2O*kgtoGg</f>
        <v>0.52438990778857708</v>
      </c>
      <c r="AS1531" s="22">
        <f>Constants!$H63*'Activity data'!BL5*Constants!$H81*EF!$H206*MMVolatEF*NtoN2O*kgtoGg</f>
        <v>0.53208566832594295</v>
      </c>
      <c r="AT1531" s="22">
        <f>Constants!$H63*'Activity data'!BM5*Constants!$H81*EF!$H206*MMVolatEF*NtoN2O*kgtoGg</f>
        <v>0.53664257833202234</v>
      </c>
      <c r="AU1531" s="22">
        <f>Constants!$H63*'Activity data'!BN5*Constants!$H81*EF!$H206*MMVolatEF*NtoN2O*kgtoGg</f>
        <v>0.54070846268586037</v>
      </c>
      <c r="AV1531" s="22">
        <f>Constants!$H63*'Activity data'!BO5*Constants!$H81*EF!$H206*MMVolatEF*NtoN2O*kgtoGg</f>
        <v>0.54483540356476812</v>
      </c>
      <c r="AW1531" s="22">
        <f>Constants!$H63*'Activity data'!BP5*Constants!$H81*EF!$H206*MMVolatEF*NtoN2O*kgtoGg</f>
        <v>0.54882490321762667</v>
      </c>
    </row>
    <row r="1532" spans="1:49" x14ac:dyDescent="0.25">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3.1337946187340607E-2</v>
      </c>
      <c r="T1532" s="22">
        <f>Constants!$H64*'Activity data'!AM6*Constants!$H82*EF!$H207*MMVolatEF*NtoN2O*kgtoGg</f>
        <v>3.175432935392393E-2</v>
      </c>
      <c r="U1532" s="22">
        <f>Constants!$H64*'Activity data'!AN6*Constants!$H82*EF!$H207*MMVolatEF*NtoN2O*kgtoGg</f>
        <v>3.2094345397392511E-2</v>
      </c>
      <c r="V1532" s="22">
        <f>Constants!$H64*'Activity data'!AO6*Constants!$H82*EF!$H207*MMVolatEF*NtoN2O*kgtoGg</f>
        <v>3.2411685723468059E-2</v>
      </c>
      <c r="W1532" s="22">
        <f>Constants!$H64*'Activity data'!AP6*Constants!$H82*EF!$H207*MMVolatEF*NtoN2O*kgtoGg</f>
        <v>3.2756062525921364E-2</v>
      </c>
      <c r="X1532" s="22">
        <f>Constants!$H64*'Activity data'!AQ6*Constants!$H82*EF!$H207*MMVolatEF*NtoN2O*kgtoGg</f>
        <v>3.3086567145618653E-2</v>
      </c>
      <c r="Y1532" s="22">
        <f>Constants!$H64*'Activity data'!AR6*Constants!$H82*EF!$H207*MMVolatEF*NtoN2O*kgtoGg</f>
        <v>3.3369285720744657E-2</v>
      </c>
      <c r="Z1532" s="22">
        <f>Constants!$H64*'Activity data'!AS6*Constants!$H82*EF!$H207*MMVolatEF*NtoN2O*kgtoGg</f>
        <v>3.3643015822168158E-2</v>
      </c>
      <c r="AA1532" s="22">
        <f>Constants!$H64*'Activity data'!AT6*Constants!$H82*EF!$H207*MMVolatEF*NtoN2O*kgtoGg</f>
        <v>3.3915162002392259E-2</v>
      </c>
      <c r="AB1532" s="22">
        <f>Constants!$H64*'Activity data'!AU6*Constants!$H82*EF!$H207*MMVolatEF*NtoN2O*kgtoGg</f>
        <v>3.426850592930511E-2</v>
      </c>
      <c r="AC1532" s="22">
        <f>Constants!$H64*'Activity data'!AV6*Constants!$H82*EF!$H207*MMVolatEF*NtoN2O*kgtoGg</f>
        <v>3.4571941326316163E-2</v>
      </c>
      <c r="AD1532" s="22">
        <f>Constants!$H64*'Activity data'!AW6*Constants!$H82*EF!$H207*MMVolatEF*NtoN2O*kgtoGg</f>
        <v>3.4936321195141687E-2</v>
      </c>
      <c r="AE1532" s="22">
        <f>Constants!$H64*'Activity data'!AX6*Constants!$H82*EF!$H207*MMVolatEF*NtoN2O*kgtoGg</f>
        <v>3.5315209690811797E-2</v>
      </c>
      <c r="AF1532" s="22">
        <f>Constants!$H64*'Activity data'!AY6*Constants!$H82*EF!$H207*MMVolatEF*NtoN2O*kgtoGg</f>
        <v>3.5763421133442296E-2</v>
      </c>
      <c r="AG1532" s="22">
        <f>Constants!$H64*'Activity data'!AZ6*Constants!$H82*EF!$H207*MMVolatEF*NtoN2O*kgtoGg</f>
        <v>3.6246449934470244E-2</v>
      </c>
      <c r="AH1532" s="22">
        <f>Constants!$H64*'Activity data'!BA6*Constants!$H82*EF!$H207*MMVolatEF*NtoN2O*kgtoGg</f>
        <v>3.6624862991105026E-2</v>
      </c>
      <c r="AI1532" s="22">
        <f>Constants!$H64*'Activity data'!BB6*Constants!$H82*EF!$H207*MMVolatEF*NtoN2O*kgtoGg</f>
        <v>3.7003199416548546E-2</v>
      </c>
      <c r="AJ1532" s="22">
        <f>Constants!$H64*'Activity data'!BC6*Constants!$H82*EF!$H207*MMVolatEF*NtoN2O*kgtoGg</f>
        <v>3.7419054000430003E-2</v>
      </c>
      <c r="AK1532" s="22">
        <f>Constants!$H64*'Activity data'!BD6*Constants!$H82*EF!$H207*MMVolatEF*NtoN2O*kgtoGg</f>
        <v>3.7831966790626288E-2</v>
      </c>
      <c r="AL1532" s="22">
        <f>Constants!$H64*'Activity data'!BE6*Constants!$H82*EF!$H207*MMVolatEF*NtoN2O*kgtoGg</f>
        <v>3.8285765138537764E-2</v>
      </c>
      <c r="AM1532" s="22">
        <f>Constants!$H64*'Activity data'!BF6*Constants!$H82*EF!$H207*MMVolatEF*NtoN2O*kgtoGg</f>
        <v>3.8726495301208239E-2</v>
      </c>
      <c r="AN1532" s="22">
        <f>Constants!$H64*'Activity data'!BG6*Constants!$H82*EF!$H207*MMVolatEF*NtoN2O*kgtoGg</f>
        <v>3.9233545815950406E-2</v>
      </c>
      <c r="AO1532" s="22">
        <f>Constants!$H64*'Activity data'!BH6*Constants!$H82*EF!$H207*MMVolatEF*NtoN2O*kgtoGg</f>
        <v>3.9745482672843564E-2</v>
      </c>
      <c r="AP1532" s="22">
        <f>Constants!$H64*'Activity data'!BI6*Constants!$H82*EF!$H207*MMVolatEF*NtoN2O*kgtoGg</f>
        <v>4.0270311090600697E-2</v>
      </c>
      <c r="AQ1532" s="22">
        <f>Constants!$H64*'Activity data'!BJ6*Constants!$H82*EF!$H207*MMVolatEF*NtoN2O*kgtoGg</f>
        <v>4.081060925683809E-2</v>
      </c>
      <c r="AR1532" s="22">
        <f>Constants!$H64*'Activity data'!BK6*Constants!$H82*EF!$H207*MMVolatEF*NtoN2O*kgtoGg</f>
        <v>4.1371360384000633E-2</v>
      </c>
      <c r="AS1532" s="22">
        <f>Constants!$H64*'Activity data'!BL6*Constants!$H82*EF!$H207*MMVolatEF*NtoN2O*kgtoGg</f>
        <v>4.1978511814437201E-2</v>
      </c>
      <c r="AT1532" s="22">
        <f>Constants!$H64*'Activity data'!BM6*Constants!$H82*EF!$H207*MMVolatEF*NtoN2O*kgtoGg</f>
        <v>4.2338025915107082E-2</v>
      </c>
      <c r="AU1532" s="22">
        <f>Constants!$H64*'Activity data'!BN6*Constants!$H82*EF!$H207*MMVolatEF*NtoN2O*kgtoGg</f>
        <v>4.2658800904068366E-2</v>
      </c>
      <c r="AV1532" s="22">
        <f>Constants!$H64*'Activity data'!BO6*Constants!$H82*EF!$H207*MMVolatEF*NtoN2O*kgtoGg</f>
        <v>4.2984392903168391E-2</v>
      </c>
      <c r="AW1532" s="22">
        <f>Constants!$H64*'Activity data'!BP6*Constants!$H82*EF!$H207*MMVolatEF*NtoN2O*kgtoGg</f>
        <v>4.3299141576700839E-2</v>
      </c>
    </row>
    <row r="1533" spans="1:49" x14ac:dyDescent="0.25">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2.904903235556756E-4</v>
      </c>
      <c r="T1533" s="22">
        <f>Constants!$H65*'Activity data'!AM7*Constants!$H83*EF!$H208*MMVolatEF*NtoN2O*kgtoGg</f>
        <v>2.943500302531358E-4</v>
      </c>
      <c r="U1533" s="22">
        <f>Constants!$H65*'Activity data'!AN7*Constants!$H83*EF!$H208*MMVolatEF*NtoN2O*kgtoGg</f>
        <v>2.9750184402838601E-4</v>
      </c>
      <c r="V1533" s="22">
        <f>Constants!$H65*'Activity data'!AO7*Constants!$H83*EF!$H208*MMVolatEF*NtoN2O*kgtoGg</f>
        <v>3.0044346290308388E-4</v>
      </c>
      <c r="W1533" s="22">
        <f>Constants!$H65*'Activity data'!AP7*Constants!$H83*EF!$H208*MMVolatEF*NtoN2O*kgtoGg</f>
        <v>3.0363569918339701E-4</v>
      </c>
      <c r="X1533" s="22">
        <f>Constants!$H65*'Activity data'!AQ7*Constants!$H83*EF!$H208*MMVolatEF*NtoN2O*kgtoGg</f>
        <v>3.0669934583524099E-4</v>
      </c>
      <c r="Y1533" s="22">
        <f>Constants!$H65*'Activity data'!AR7*Constants!$H83*EF!$H208*MMVolatEF*NtoN2O*kgtoGg</f>
        <v>3.0932003481953465E-4</v>
      </c>
      <c r="Z1533" s="22">
        <f>Constants!$H65*'Activity data'!AS7*Constants!$H83*EF!$H208*MMVolatEF*NtoN2O*kgtoGg</f>
        <v>3.1185740422000813E-4</v>
      </c>
      <c r="AA1533" s="22">
        <f>Constants!$H65*'Activity data'!AT7*Constants!$H83*EF!$H208*MMVolatEF*NtoN2O*kgtoGg</f>
        <v>3.1438009129959962E-4</v>
      </c>
      <c r="AB1533" s="22">
        <f>Constants!$H65*'Activity data'!AU7*Constants!$H83*EF!$H208*MMVolatEF*NtoN2O*kgtoGg</f>
        <v>3.1765544926472413E-4</v>
      </c>
      <c r="AC1533" s="22">
        <f>Constants!$H65*'Activity data'!AV7*Constants!$H83*EF!$H208*MMVolatEF*NtoN2O*kgtoGg</f>
        <v>3.204681749656698E-4</v>
      </c>
      <c r="AD1533" s="22">
        <f>Constants!$H65*'Activity data'!AW7*Constants!$H83*EF!$H208*MMVolatEF*NtoN2O*kgtoGg</f>
        <v>3.238458317323107E-4</v>
      </c>
      <c r="AE1533" s="22">
        <f>Constants!$H65*'Activity data'!AX7*Constants!$H83*EF!$H208*MMVolatEF*NtoN2O*kgtoGg</f>
        <v>3.2735797771152607E-4</v>
      </c>
      <c r="AF1533" s="22">
        <f>Constants!$H65*'Activity data'!AY7*Constants!$H83*EF!$H208*MMVolatEF*NtoN2O*kgtoGg</f>
        <v>3.3151271989573738E-4</v>
      </c>
      <c r="AG1533" s="22">
        <f>Constants!$H65*'Activity data'!AZ7*Constants!$H83*EF!$H208*MMVolatEF*NtoN2O*kgtoGg</f>
        <v>3.3599020517376121E-4</v>
      </c>
      <c r="AH1533" s="22">
        <f>Constants!$H65*'Activity data'!BA7*Constants!$H83*EF!$H208*MMVolatEF*NtoN2O*kgtoGg</f>
        <v>3.3949794402181424E-4</v>
      </c>
      <c r="AI1533" s="22">
        <f>Constants!$H65*'Activity data'!BB7*Constants!$H83*EF!$H208*MMVolatEF*NtoN2O*kgtoGg</f>
        <v>3.4300497252913811E-4</v>
      </c>
      <c r="AJ1533" s="22">
        <f>Constants!$H65*'Activity data'!BC7*Constants!$H83*EF!$H208*MMVolatEF*NtoN2O*kgtoGg</f>
        <v>3.4685977947473918E-4</v>
      </c>
      <c r="AK1533" s="22">
        <f>Constants!$H65*'Activity data'!BD7*Constants!$H83*EF!$H208*MMVolatEF*NtoN2O*kgtoGg</f>
        <v>3.5068731716043639E-4</v>
      </c>
      <c r="AL1533" s="22">
        <f>Constants!$H65*'Activity data'!BE7*Constants!$H83*EF!$H208*MMVolatEF*NtoN2O*kgtoGg</f>
        <v>3.5489384773923629E-4</v>
      </c>
      <c r="AM1533" s="22">
        <f>Constants!$H65*'Activity data'!BF7*Constants!$H83*EF!$H208*MMVolatEF*NtoN2O*kgtoGg</f>
        <v>3.5897924142743565E-4</v>
      </c>
      <c r="AN1533" s="22">
        <f>Constants!$H65*'Activity data'!BG7*Constants!$H83*EF!$H208*MMVolatEF*NtoN2O*kgtoGg</f>
        <v>3.6367939845770157E-4</v>
      </c>
      <c r="AO1533" s="22">
        <f>Constants!$H65*'Activity data'!BH7*Constants!$H83*EF!$H208*MMVolatEF*NtoN2O*kgtoGg</f>
        <v>3.6842484994038506E-4</v>
      </c>
      <c r="AP1533" s="22">
        <f>Constants!$H65*'Activity data'!BI7*Constants!$H83*EF!$H208*MMVolatEF*NtoN2O*kgtoGg</f>
        <v>3.7328980107579387E-4</v>
      </c>
      <c r="AQ1533" s="22">
        <f>Constants!$H65*'Activity data'!BJ7*Constants!$H83*EF!$H208*MMVolatEF*NtoN2O*kgtoGg</f>
        <v>3.7829815063988365E-4</v>
      </c>
      <c r="AR1533" s="22">
        <f>Constants!$H65*'Activity data'!BK7*Constants!$H83*EF!$H208*MMVolatEF*NtoN2O*kgtoGg</f>
        <v>3.8349609103424995E-4</v>
      </c>
      <c r="AS1533" s="22">
        <f>Constants!$H65*'Activity data'!BL7*Constants!$H83*EF!$H208*MMVolatEF*NtoN2O*kgtoGg</f>
        <v>3.8912414382432281E-4</v>
      </c>
      <c r="AT1533" s="22">
        <f>Constants!$H65*'Activity data'!BM7*Constants!$H83*EF!$H208*MMVolatEF*NtoN2O*kgtoGg</f>
        <v>3.9245669685131744E-4</v>
      </c>
      <c r="AU1533" s="22">
        <f>Constants!$H65*'Activity data'!BN7*Constants!$H83*EF!$H208*MMVolatEF*NtoN2O*kgtoGg</f>
        <v>3.9543015368779578E-4</v>
      </c>
      <c r="AV1533" s="22">
        <f>Constants!$H65*'Activity data'!BO7*Constants!$H83*EF!$H208*MMVolatEF*NtoN2O*kgtoGg</f>
        <v>3.9844826229645466E-4</v>
      </c>
      <c r="AW1533" s="22">
        <f>Constants!$H65*'Activity data'!BP7*Constants!$H83*EF!$H208*MMVolatEF*NtoN2O*kgtoGg</f>
        <v>4.013658575806695E-4</v>
      </c>
    </row>
    <row r="1534" spans="1:49" x14ac:dyDescent="0.25">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2.5629102547447703E-3</v>
      </c>
      <c r="T1534" s="22">
        <f>Constants!$H66*'Activity data'!AM8*Constants!$H84*EF!$H209*MMVolatEF*NtoN2O*kgtoGg</f>
        <v>2.6123885311191328E-3</v>
      </c>
      <c r="U1534" s="22">
        <f>Constants!$H66*'Activity data'!AN8*Constants!$H84*EF!$H209*MMVolatEF*NtoN2O*kgtoGg</f>
        <v>2.6381484081699708E-3</v>
      </c>
      <c r="V1534" s="22">
        <f>Constants!$H66*'Activity data'!AO8*Constants!$H84*EF!$H209*MMVolatEF*NtoN2O*kgtoGg</f>
        <v>2.6558420076703468E-3</v>
      </c>
      <c r="W1534" s="22">
        <f>Constants!$H66*'Activity data'!AP8*Constants!$H84*EF!$H209*MMVolatEF*NtoN2O*kgtoGg</f>
        <v>2.6779065868564743E-3</v>
      </c>
      <c r="X1534" s="22">
        <f>Constants!$H66*'Activity data'!AQ8*Constants!$H84*EF!$H209*MMVolatEF*NtoN2O*kgtoGg</f>
        <v>2.6942716911212052E-3</v>
      </c>
      <c r="Y1534" s="22">
        <f>Constants!$H66*'Activity data'!AR8*Constants!$H84*EF!$H209*MMVolatEF*NtoN2O*kgtoGg</f>
        <v>2.7000715946421988E-3</v>
      </c>
      <c r="Z1534" s="22">
        <f>Constants!$H66*'Activity data'!AS8*Constants!$H84*EF!$H209*MMVolatEF*NtoN2O*kgtoGg</f>
        <v>2.704975186950725E-3</v>
      </c>
      <c r="AA1534" s="22">
        <f>Constants!$H66*'Activity data'!AT8*Constants!$H84*EF!$H209*MMVolatEF*NtoN2O*kgtoGg</f>
        <v>2.7108265667014262E-3</v>
      </c>
      <c r="AB1534" s="22">
        <f>Constants!$H66*'Activity data'!AU8*Constants!$H84*EF!$H209*MMVolatEF*NtoN2O*kgtoGg</f>
        <v>2.7365425214591413E-3</v>
      </c>
      <c r="AC1534" s="22">
        <f>Constants!$H66*'Activity data'!AV8*Constants!$H84*EF!$H209*MMVolatEF*NtoN2O*kgtoGg</f>
        <v>2.7518718016047751E-3</v>
      </c>
      <c r="AD1534" s="22">
        <f>Constants!$H66*'Activity data'!AW8*Constants!$H84*EF!$H209*MMVolatEF*NtoN2O*kgtoGg</f>
        <v>2.7566638396338047E-3</v>
      </c>
      <c r="AE1534" s="22">
        <f>Constants!$H66*'Activity data'!AX8*Constants!$H84*EF!$H209*MMVolatEF*NtoN2O*kgtoGg</f>
        <v>2.7626950654084182E-3</v>
      </c>
      <c r="AF1534" s="22">
        <f>Constants!$H66*'Activity data'!AY8*Constants!$H84*EF!$H209*MMVolatEF*NtoN2O*kgtoGg</f>
        <v>2.781289252085413E-3</v>
      </c>
      <c r="AG1534" s="22">
        <f>Constants!$H66*'Activity data'!AZ8*Constants!$H84*EF!$H209*MMVolatEF*NtoN2O*kgtoGg</f>
        <v>2.8044129031273178E-3</v>
      </c>
      <c r="AH1534" s="22">
        <f>Constants!$H66*'Activity data'!BA8*Constants!$H84*EF!$H209*MMVolatEF*NtoN2O*kgtoGg</f>
        <v>2.8037506369907924E-3</v>
      </c>
      <c r="AI1534" s="22">
        <f>Constants!$H66*'Activity data'!BB8*Constants!$H84*EF!$H209*MMVolatEF*NtoN2O*kgtoGg</f>
        <v>2.8010511266193844E-3</v>
      </c>
      <c r="AJ1534" s="22">
        <f>Constants!$H66*'Activity data'!BC8*Constants!$H84*EF!$H209*MMVolatEF*NtoN2O*kgtoGg</f>
        <v>2.8035156589741781E-3</v>
      </c>
      <c r="AK1534" s="22">
        <f>Constants!$H66*'Activity data'!BD8*Constants!$H84*EF!$H209*MMVolatEF*NtoN2O*kgtoGg</f>
        <v>2.8031448320103743E-3</v>
      </c>
      <c r="AL1534" s="22">
        <f>Constants!$H66*'Activity data'!BE8*Constants!$H84*EF!$H209*MMVolatEF*NtoN2O*kgtoGg</f>
        <v>2.8079593649657283E-3</v>
      </c>
      <c r="AM1534" s="22">
        <f>Constants!$H66*'Activity data'!BF8*Constants!$H84*EF!$H209*MMVolatEF*NtoN2O*kgtoGg</f>
        <v>2.8079108993576316E-3</v>
      </c>
      <c r="AN1534" s="22">
        <f>Constants!$H66*'Activity data'!BG8*Constants!$H84*EF!$H209*MMVolatEF*NtoN2O*kgtoGg</f>
        <v>2.8312016868573659E-3</v>
      </c>
      <c r="AO1534" s="22">
        <f>Constants!$H66*'Activity data'!BH8*Constants!$H84*EF!$H209*MMVolatEF*NtoN2O*kgtoGg</f>
        <v>2.8529828127647709E-3</v>
      </c>
      <c r="AP1534" s="22">
        <f>Constants!$H66*'Activity data'!BI8*Constants!$H84*EF!$H209*MMVolatEF*NtoN2O*kgtoGg</f>
        <v>2.8745704994950004E-3</v>
      </c>
      <c r="AQ1534" s="22">
        <f>Constants!$H66*'Activity data'!BJ8*Constants!$H84*EF!$H209*MMVolatEF*NtoN2O*kgtoGg</f>
        <v>2.8962863460866165E-3</v>
      </c>
      <c r="AR1534" s="22">
        <f>Constants!$H66*'Activity data'!BK8*Constants!$H84*EF!$H209*MMVolatEF*NtoN2O*kgtoGg</f>
        <v>2.9187994411367726E-3</v>
      </c>
      <c r="AS1534" s="22">
        <f>Constants!$H66*'Activity data'!BL8*Constants!$H84*EF!$H209*MMVolatEF*NtoN2O*kgtoGg</f>
        <v>2.9459270403864352E-3</v>
      </c>
      <c r="AT1534" s="22">
        <f>Constants!$H66*'Activity data'!BM8*Constants!$H84*EF!$H209*MMVolatEF*NtoN2O*kgtoGg</f>
        <v>2.9324595471331349E-3</v>
      </c>
      <c r="AU1534" s="22">
        <f>Constants!$H66*'Activity data'!BN8*Constants!$H84*EF!$H209*MMVolatEF*NtoN2O*kgtoGg</f>
        <v>2.9120229766328091E-3</v>
      </c>
      <c r="AV1534" s="22">
        <f>Constants!$H66*'Activity data'!BO8*Constants!$H84*EF!$H209*MMVolatEF*NtoN2O*kgtoGg</f>
        <v>2.8913556321565432E-3</v>
      </c>
      <c r="AW1534" s="22">
        <f>Constants!$H66*'Activity data'!BP8*Constants!$H84*EF!$H209*MMVolatEF*NtoN2O*kgtoGg</f>
        <v>2.8681853853054777E-3</v>
      </c>
    </row>
    <row r="1535" spans="1:49" x14ac:dyDescent="0.25">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1.2758183638787089E-2</v>
      </c>
      <c r="T1535" s="22">
        <f>Constants!$H67*'Activity data'!AM9*Constants!$H85*EF!$H210*MMVolatEF*NtoN2O*kgtoGg</f>
        <v>1.3004486815008778E-2</v>
      </c>
      <c r="U1535" s="22">
        <f>Constants!$H67*'Activity data'!AN9*Constants!$H85*EF!$H210*MMVolatEF*NtoN2O*kgtoGg</f>
        <v>1.3132719647710874E-2</v>
      </c>
      <c r="V1535" s="22">
        <f>Constants!$H67*'Activity data'!AO9*Constants!$H85*EF!$H210*MMVolatEF*NtoN2O*kgtoGg</f>
        <v>1.3220798499180229E-2</v>
      </c>
      <c r="W1535" s="22">
        <f>Constants!$H67*'Activity data'!AP9*Constants!$H85*EF!$H210*MMVolatEF*NtoN2O*kgtoGg</f>
        <v>1.3330636115479131E-2</v>
      </c>
      <c r="X1535" s="22">
        <f>Constants!$H67*'Activity data'!AQ9*Constants!$H85*EF!$H210*MMVolatEF*NtoN2O*kgtoGg</f>
        <v>1.3412101709169269E-2</v>
      </c>
      <c r="Y1535" s="22">
        <f>Constants!$H67*'Activity data'!AR9*Constants!$H85*EF!$H210*MMVolatEF*NtoN2O*kgtoGg</f>
        <v>1.3440973665989099E-2</v>
      </c>
      <c r="Z1535" s="22">
        <f>Constants!$H67*'Activity data'!AS9*Constants!$H85*EF!$H210*MMVolatEF*NtoN2O*kgtoGg</f>
        <v>1.346538377986105E-2</v>
      </c>
      <c r="AA1535" s="22">
        <f>Constants!$H67*'Activity data'!AT9*Constants!$H85*EF!$H210*MMVolatEF*NtoN2O*kgtoGg</f>
        <v>1.3494511985681572E-2</v>
      </c>
      <c r="AB1535" s="22">
        <f>Constants!$H67*'Activity data'!AU9*Constants!$H85*EF!$H210*MMVolatEF*NtoN2O*kgtoGg</f>
        <v>1.3622526172927604E-2</v>
      </c>
      <c r="AC1535" s="22">
        <f>Constants!$H67*'Activity data'!AV9*Constants!$H85*EF!$H210*MMVolatEF*NtoN2O*kgtoGg</f>
        <v>1.3698835427528436E-2</v>
      </c>
      <c r="AD1535" s="22">
        <f>Constants!$H67*'Activity data'!AW9*Constants!$H85*EF!$H210*MMVolatEF*NtoN2O*kgtoGg</f>
        <v>1.3722690223483628E-2</v>
      </c>
      <c r="AE1535" s="22">
        <f>Constants!$H67*'Activity data'!AX9*Constants!$H85*EF!$H210*MMVolatEF*NtoN2O*kgtoGg</f>
        <v>1.3752713703961365E-2</v>
      </c>
      <c r="AF1535" s="22">
        <f>Constants!$H67*'Activity data'!AY9*Constants!$H85*EF!$H210*MMVolatEF*NtoN2O*kgtoGg</f>
        <v>1.3845275684155478E-2</v>
      </c>
      <c r="AG1535" s="22">
        <f>Constants!$H67*'Activity data'!AZ9*Constants!$H85*EF!$H210*MMVolatEF*NtoN2O*kgtoGg</f>
        <v>1.3960385366925555E-2</v>
      </c>
      <c r="AH1535" s="22">
        <f>Constants!$H67*'Activity data'!BA9*Constants!$H85*EF!$H210*MMVolatEF*NtoN2O*kgtoGg</f>
        <v>1.3957088601862521E-2</v>
      </c>
      <c r="AI1535" s="22">
        <f>Constants!$H67*'Activity data'!BB9*Constants!$H85*EF!$H210*MMVolatEF*NtoN2O*kgtoGg</f>
        <v>1.3943650421969381E-2</v>
      </c>
      <c r="AJ1535" s="22">
        <f>Constants!$H67*'Activity data'!BC9*Constants!$H85*EF!$H210*MMVolatEF*NtoN2O*kgtoGg</f>
        <v>1.395591887979305E-2</v>
      </c>
      <c r="AK1535" s="22">
        <f>Constants!$H67*'Activity data'!BD9*Constants!$H85*EF!$H210*MMVolatEF*NtoN2O*kgtoGg</f>
        <v>1.3954072900795676E-2</v>
      </c>
      <c r="AL1535" s="22">
        <f>Constants!$H67*'Activity data'!BE9*Constants!$H85*EF!$H210*MMVolatEF*NtoN2O*kgtoGg</f>
        <v>1.3978039676637978E-2</v>
      </c>
      <c r="AM1535" s="22">
        <f>Constants!$H67*'Activity data'!BF9*Constants!$H85*EF!$H210*MMVolatEF*NtoN2O*kgtoGg</f>
        <v>1.3977798414530914E-2</v>
      </c>
      <c r="AN1535" s="22">
        <f>Constants!$H67*'Activity data'!BG9*Constants!$H85*EF!$H210*MMVolatEF*NtoN2O*kgtoGg</f>
        <v>1.4093740103656964E-2</v>
      </c>
      <c r="AO1535" s="22">
        <f>Constants!$H67*'Activity data'!BH9*Constants!$H85*EF!$H210*MMVolatEF*NtoN2O*kgtoGg</f>
        <v>1.4202166687721602E-2</v>
      </c>
      <c r="AP1535" s="22">
        <f>Constants!$H67*'Activity data'!BI9*Constants!$H85*EF!$H210*MMVolatEF*NtoN2O*kgtoGg</f>
        <v>1.430963033032516E-2</v>
      </c>
      <c r="AQ1535" s="22">
        <f>Constants!$H67*'Activity data'!BJ9*Constants!$H85*EF!$H210*MMVolatEF*NtoN2O*kgtoGg</f>
        <v>1.4417731953538314E-2</v>
      </c>
      <c r="AR1535" s="22">
        <f>Constants!$H67*'Activity data'!BK9*Constants!$H85*EF!$H210*MMVolatEF*NtoN2O*kgtoGg</f>
        <v>1.4529802284676759E-2</v>
      </c>
      <c r="AS1535" s="22">
        <f>Constants!$H67*'Activity data'!BL9*Constants!$H85*EF!$H210*MMVolatEF*NtoN2O*kgtoGg</f>
        <v>1.4664843647231651E-2</v>
      </c>
      <c r="AT1535" s="22">
        <f>Constants!$H67*'Activity data'!BM9*Constants!$H85*EF!$H210*MMVolatEF*NtoN2O*kgtoGg</f>
        <v>1.4597802379687599E-2</v>
      </c>
      <c r="AU1535" s="22">
        <f>Constants!$H67*'Activity data'!BN9*Constants!$H85*EF!$H210*MMVolatEF*NtoN2O*kgtoGg</f>
        <v>1.4496069001038276E-2</v>
      </c>
      <c r="AV1535" s="22">
        <f>Constants!$H67*'Activity data'!BO9*Constants!$H85*EF!$H210*MMVolatEF*NtoN2O*kgtoGg</f>
        <v>1.4393186828060855E-2</v>
      </c>
      <c r="AW1535" s="22">
        <f>Constants!$H67*'Activity data'!BP9*Constants!$H85*EF!$H210*MMVolatEF*NtoN2O*kgtoGg</f>
        <v>1.4277845191054772E-2</v>
      </c>
    </row>
    <row r="1536" spans="1:49" x14ac:dyDescent="0.25">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0.17361452293400698</v>
      </c>
      <c r="T1536" s="22">
        <f>Constants!$H68*'Activity data'!AM10*Constants!$H86*EF!$H211*MMVolatEF*NtoN2O*kgtoGg</f>
        <v>0.18122983234318238</v>
      </c>
      <c r="U1536" s="22">
        <f>Constants!$H68*'Activity data'!AN10*Constants!$H86*EF!$H211*MMVolatEF*NtoN2O*kgtoGg</f>
        <v>0.18736569869016145</v>
      </c>
      <c r="V1536" s="22">
        <f>Constants!$H68*'Activity data'!AO10*Constants!$H86*EF!$H211*MMVolatEF*NtoN2O*kgtoGg</f>
        <v>0.19304737892649457</v>
      </c>
      <c r="W1536" s="22">
        <f>Constants!$H68*'Activity data'!AP10*Constants!$H86*EF!$H211*MMVolatEF*NtoN2O*kgtoGg</f>
        <v>0.19916394252628336</v>
      </c>
      <c r="X1536" s="22">
        <f>Constants!$H68*'Activity data'!AQ10*Constants!$H86*EF!$H211*MMVolatEF*NtoN2O*kgtoGg</f>
        <v>0.20497598185205718</v>
      </c>
      <c r="Y1536" s="22">
        <f>Constants!$H68*'Activity data'!AR10*Constants!$H86*EF!$H211*MMVolatEF*NtoN2O*kgtoGg</f>
        <v>0.21008003786653304</v>
      </c>
      <c r="Z1536" s="22">
        <f>Constants!$H68*'Activity data'!AS10*Constants!$H86*EF!$H211*MMVolatEF*NtoN2O*kgtoGg</f>
        <v>0.21519415807379266</v>
      </c>
      <c r="AA1536" s="22">
        <f>Constants!$H68*'Activity data'!AT10*Constants!$H86*EF!$H211*MMVolatEF*NtoN2O*kgtoGg</f>
        <v>0.22046711318957019</v>
      </c>
      <c r="AB1536" s="22">
        <f>Constants!$H68*'Activity data'!AU10*Constants!$H86*EF!$H211*MMVolatEF*NtoN2O*kgtoGg</f>
        <v>0.22747999362519944</v>
      </c>
      <c r="AC1536" s="22">
        <f>Constants!$H68*'Activity data'!AV10*Constants!$H86*EF!$H211*MMVolatEF*NtoN2O*kgtoGg</f>
        <v>0.23377520748657318</v>
      </c>
      <c r="AD1536" s="22">
        <f>Constants!$H68*'Activity data'!AW10*Constants!$H86*EF!$H211*MMVolatEF*NtoN2O*kgtoGg</f>
        <v>0.24194841701051853</v>
      </c>
      <c r="AE1536" s="22">
        <f>Constants!$H68*'Activity data'!AX10*Constants!$H86*EF!$H211*MMVolatEF*NtoN2O*kgtoGg</f>
        <v>0.25053440423872092</v>
      </c>
      <c r="AF1536" s="22">
        <f>Constants!$H68*'Activity data'!AY10*Constants!$H86*EF!$H211*MMVolatEF*NtoN2O*kgtoGg</f>
        <v>0.26062237101157232</v>
      </c>
      <c r="AG1536" s="22">
        <f>Constants!$H68*'Activity data'!AZ10*Constants!$H86*EF!$H211*MMVolatEF*NtoN2O*kgtoGg</f>
        <v>0.27157081601101718</v>
      </c>
      <c r="AH1536" s="22">
        <f>Constants!$H68*'Activity data'!BA10*Constants!$H86*EF!$H211*MMVolatEF*NtoN2O*kgtoGg</f>
        <v>0.28061403432528592</v>
      </c>
      <c r="AI1536" s="22">
        <f>Constants!$H68*'Activity data'!BB10*Constants!$H86*EF!$H211*MMVolatEF*NtoN2O*kgtoGg</f>
        <v>0.28978900234061006</v>
      </c>
      <c r="AJ1536" s="22">
        <f>Constants!$H68*'Activity data'!BC10*Constants!$H86*EF!$H211*MMVolatEF*NtoN2O*kgtoGg</f>
        <v>0.29986479871060151</v>
      </c>
      <c r="AK1536" s="22">
        <f>Constants!$H68*'Activity data'!BD10*Constants!$H86*EF!$H211*MMVolatEF*NtoN2O*kgtoGg</f>
        <v>0.3100339842687691</v>
      </c>
      <c r="AL1536" s="22">
        <f>Constants!$H68*'Activity data'!BE10*Constants!$H86*EF!$H211*MMVolatEF*NtoN2O*kgtoGg</f>
        <v>0.321206589671512</v>
      </c>
      <c r="AM1536" s="22">
        <f>Constants!$H68*'Activity data'!BF10*Constants!$H86*EF!$H211*MMVolatEF*NtoN2O*kgtoGg</f>
        <v>0.33228026882461004</v>
      </c>
      <c r="AN1536" s="22">
        <f>Constants!$H68*'Activity data'!BG10*Constants!$H86*EF!$H211*MMVolatEF*NtoN2O*kgtoGg</f>
        <v>0.34448956687299959</v>
      </c>
      <c r="AO1536" s="22">
        <f>Constants!$H68*'Activity data'!BH10*Constants!$H86*EF!$H211*MMVolatEF*NtoN2O*kgtoGg</f>
        <v>0.35696829991233459</v>
      </c>
      <c r="AP1536" s="22">
        <f>Constants!$H68*'Activity data'!BI10*Constants!$H86*EF!$H211*MMVolatEF*NtoN2O*kgtoGg</f>
        <v>0.36989227584557205</v>
      </c>
      <c r="AQ1536" s="22">
        <f>Constants!$H68*'Activity data'!BJ10*Constants!$H86*EF!$H211*MMVolatEF*NtoN2O*kgtoGg</f>
        <v>0.38332536891436336</v>
      </c>
      <c r="AR1536" s="22">
        <f>Constants!$H68*'Activity data'!BK10*Constants!$H86*EF!$H211*MMVolatEF*NtoN2O*kgtoGg</f>
        <v>0.39738501026664286</v>
      </c>
      <c r="AS1536" s="22">
        <f>Constants!$H68*'Activity data'!BL10*Constants!$H86*EF!$H211*MMVolatEF*NtoN2O*kgtoGg</f>
        <v>0.41264183329899567</v>
      </c>
      <c r="AT1536" s="22">
        <f>Constants!$H68*'Activity data'!BM10*Constants!$H86*EF!$H211*MMVolatEF*NtoN2O*kgtoGg</f>
        <v>0.42266450717711668</v>
      </c>
      <c r="AU1536" s="22">
        <f>Constants!$H68*'Activity data'!BN10*Constants!$H86*EF!$H211*MMVolatEF*NtoN2O*kgtoGg</f>
        <v>0.43196158941660778</v>
      </c>
      <c r="AV1536" s="22">
        <f>Constants!$H68*'Activity data'!BO10*Constants!$H86*EF!$H211*MMVolatEF*NtoN2O*kgtoGg</f>
        <v>0.44148739103649337</v>
      </c>
      <c r="AW1536" s="22">
        <f>Constants!$H68*'Activity data'!BP10*Constants!$H86*EF!$H211*MMVolatEF*NtoN2O*kgtoGg</f>
        <v>0.45089587125553532</v>
      </c>
    </row>
    <row r="1537" spans="1:49" x14ac:dyDescent="0.25">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1.171883187565219E-4</v>
      </c>
      <c r="L1537" s="22">
        <f>Constants!$H69*'Activity data'!AE11*Constants!$H87*EF!$H212*MMVolatEF*NtoN2O*kgtoGg</f>
        <v>1.1725168210757805E-4</v>
      </c>
      <c r="M1537" s="22">
        <f>Constants!$H69*'Activity data'!AF11*Constants!$H87*EF!$H212*MMVolatEF*NtoN2O*kgtoGg</f>
        <v>1.1740318150277544E-4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1.1945208166397168E-4</v>
      </c>
      <c r="T1537" s="22">
        <f>Constants!$H69*'Activity data'!AM11*Constants!$H87*EF!$H212*MMVolatEF*NtoN2O*kgtoGg</f>
        <v>1.1996589244916799E-4</v>
      </c>
      <c r="U1537" s="22">
        <f>Constants!$H69*'Activity data'!AN11*Constants!$H87*EF!$H212*MMVolatEF*NtoN2O*kgtoGg</f>
        <v>1.2053453259501592E-4</v>
      </c>
      <c r="V1537" s="22">
        <f>Constants!$H69*'Activity data'!AO11*Constants!$H87*EF!$H212*MMVolatEF*NtoN2O*kgtoGg</f>
        <v>1.2113119194780691E-4</v>
      </c>
      <c r="W1537" s="22">
        <f>Constants!$H69*'Activity data'!AP11*Constants!$H87*EF!$H212*MMVolatEF*NtoN2O*kgtoGg</f>
        <v>1.2176155038943257E-4</v>
      </c>
      <c r="X1537" s="22">
        <f>Constants!$H69*'Activity data'!AQ11*Constants!$H87*EF!$H212*MMVolatEF*NtoN2O*kgtoGg</f>
        <v>1.2242164450013777E-4</v>
      </c>
      <c r="Y1537" s="22">
        <f>Constants!$H69*'Activity data'!AR11*Constants!$H87*EF!$H212*MMVolatEF*NtoN2O*kgtoGg</f>
        <v>1.2303316997803725E-4</v>
      </c>
      <c r="Z1537" s="22">
        <f>Constants!$H69*'Activity data'!AS11*Constants!$H87*EF!$H212*MMVolatEF*NtoN2O*kgtoGg</f>
        <v>1.2359567571233556E-4</v>
      </c>
      <c r="AA1537" s="22">
        <f>Constants!$H69*'Activity data'!AT11*Constants!$H87*EF!$H212*MMVolatEF*NtoN2O*kgtoGg</f>
        <v>1.2410672884634127E-4</v>
      </c>
      <c r="AB1537" s="22">
        <f>Constants!$H69*'Activity data'!AU11*Constants!$H87*EF!$H212*MMVolatEF*NtoN2O*kgtoGg</f>
        <v>1.2456935317880485E-4</v>
      </c>
      <c r="AC1537" s="22">
        <f>Constants!$H69*'Activity data'!AV11*Constants!$H87*EF!$H212*MMVolatEF*NtoN2O*kgtoGg</f>
        <v>1.2497188029607037E-4</v>
      </c>
      <c r="AD1537" s="22">
        <f>Constants!$H69*'Activity data'!AW11*Constants!$H87*EF!$H212*MMVolatEF*NtoN2O*kgtoGg</f>
        <v>1.2536989596586466E-4</v>
      </c>
      <c r="AE1537" s="22">
        <f>Constants!$H69*'Activity data'!AX11*Constants!$H87*EF!$H212*MMVolatEF*NtoN2O*kgtoGg</f>
        <v>1.2575896751332969E-4</v>
      </c>
      <c r="AF1537" s="22">
        <f>Constants!$H69*'Activity data'!AY11*Constants!$H87*EF!$H212*MMVolatEF*NtoN2O*kgtoGg</f>
        <v>1.261417763816356E-4</v>
      </c>
      <c r="AG1537" s="22">
        <f>Constants!$H69*'Activity data'!AZ11*Constants!$H87*EF!$H212*MMVolatEF*NtoN2O*kgtoGg</f>
        <v>1.2651484622650078E-4</v>
      </c>
      <c r="AH1537" s="22">
        <f>Constants!$H69*'Activity data'!BA11*Constants!$H87*EF!$H212*MMVolatEF*NtoN2O*kgtoGg</f>
        <v>1.2686745922982584E-4</v>
      </c>
      <c r="AI1537" s="22">
        <f>Constants!$H69*'Activity data'!BB11*Constants!$H87*EF!$H212*MMVolatEF*NtoN2O*kgtoGg</f>
        <v>1.2721208055263393E-4</v>
      </c>
      <c r="AJ1537" s="22">
        <f>Constants!$H69*'Activity data'!BC11*Constants!$H87*EF!$H212*MMVolatEF*NtoN2O*kgtoGg</f>
        <v>1.2755050797833958E-4</v>
      </c>
      <c r="AK1537" s="22">
        <f>Constants!$H69*'Activity data'!BD11*Constants!$H87*EF!$H212*MMVolatEF*NtoN2O*kgtoGg</f>
        <v>1.2787915025688418E-4</v>
      </c>
      <c r="AL1537" s="22">
        <f>Constants!$H69*'Activity data'!BE11*Constants!$H87*EF!$H212*MMVolatEF*NtoN2O*kgtoGg</f>
        <v>1.2820031427030818E-4</v>
      </c>
      <c r="AM1537" s="22">
        <f>Constants!$H69*'Activity data'!BF11*Constants!$H87*EF!$H212*MMVolatEF*NtoN2O*kgtoGg</f>
        <v>1.2850954378673365E-4</v>
      </c>
      <c r="AN1537" s="22">
        <f>Constants!$H69*'Activity data'!BG11*Constants!$H87*EF!$H212*MMVolatEF*NtoN2O*kgtoGg</f>
        <v>1.2881344298730903E-4</v>
      </c>
      <c r="AO1537" s="22">
        <f>Constants!$H69*'Activity data'!BH11*Constants!$H87*EF!$H212*MMVolatEF*NtoN2O*kgtoGg</f>
        <v>1.2910712424209542E-4</v>
      </c>
      <c r="AP1537" s="22">
        <f>Constants!$H69*'Activity data'!BI11*Constants!$H87*EF!$H212*MMVolatEF*NtoN2O*kgtoGg</f>
        <v>1.2939055437105907E-4</v>
      </c>
      <c r="AQ1537" s="22">
        <f>Constants!$H69*'Activity data'!BJ11*Constants!$H87*EF!$H212*MMVolatEF*NtoN2O*kgtoGg</f>
        <v>1.2966334958227195E-4</v>
      </c>
      <c r="AR1537" s="22">
        <f>Constants!$H69*'Activity data'!BK11*Constants!$H87*EF!$H212*MMVolatEF*NtoN2O*kgtoGg</f>
        <v>1.2992531849335335E-4</v>
      </c>
      <c r="AS1537" s="22">
        <f>Constants!$H69*'Activity data'!BL11*Constants!$H87*EF!$H212*MMVolatEF*NtoN2O*kgtoGg</f>
        <v>1.3017961587308716E-4</v>
      </c>
      <c r="AT1537" s="22">
        <f>Constants!$H69*'Activity data'!BM11*Constants!$H87*EF!$H212*MMVolatEF*NtoN2O*kgtoGg</f>
        <v>1.3040536097649709E-4</v>
      </c>
      <c r="AU1537" s="22">
        <f>Constants!$H69*'Activity data'!BN11*Constants!$H87*EF!$H212*MMVolatEF*NtoN2O*kgtoGg</f>
        <v>1.3061661327960918E-4</v>
      </c>
      <c r="AV1537" s="22">
        <f>Constants!$H69*'Activity data'!BO11*Constants!$H87*EF!$H212*MMVolatEF*NtoN2O*kgtoGg</f>
        <v>1.3081596944979545E-4</v>
      </c>
      <c r="AW1537" s="22">
        <f>Constants!$H69*'Activity data'!BP11*Constants!$H87*EF!$H212*MMVolatEF*NtoN2O*kgtoGg</f>
        <v>1.3100193530910493E-4</v>
      </c>
    </row>
    <row r="1538" spans="1:49" x14ac:dyDescent="0.25">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8.0420661765993721E-4</v>
      </c>
      <c r="L1538" s="22">
        <f>Constants!$H70*'Activity data'!AE12*Constants!$H88*EF!$H213*MMVolatEF*NtoN2O*kgtoGg</f>
        <v>8.046414496191049E-4</v>
      </c>
      <c r="M1538" s="22">
        <f>Constants!$H70*'Activity data'!AF12*Constants!$H88*EF!$H213*MMVolatEF*NtoN2O*kgtoGg</f>
        <v>8.0568111652005558E-4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8.1974172500085462E-4</v>
      </c>
      <c r="T1538" s="22">
        <f>Constants!$H70*'Activity data'!AM12*Constants!$H88*EF!$H213*MMVolatEF*NtoN2O*kgtoGg</f>
        <v>8.2326775931950064E-4</v>
      </c>
      <c r="U1538" s="22">
        <f>Constants!$H70*'Activity data'!AN12*Constants!$H88*EF!$H213*MMVolatEF*NtoN2O*kgtoGg</f>
        <v>8.271700609585247E-4</v>
      </c>
      <c r="V1538" s="22">
        <f>Constants!$H70*'Activity data'!AO12*Constants!$H88*EF!$H213*MMVolatEF*NtoN2O*kgtoGg</f>
        <v>8.3126464483083116E-4</v>
      </c>
      <c r="W1538" s="22">
        <f>Constants!$H70*'Activity data'!AP12*Constants!$H88*EF!$H213*MMVolatEF*NtoN2O*kgtoGg</f>
        <v>8.3559048921218453E-4</v>
      </c>
      <c r="X1538" s="22">
        <f>Constants!$H70*'Activity data'!AQ12*Constants!$H88*EF!$H213*MMVolatEF*NtoN2O*kgtoGg</f>
        <v>8.4012039507430744E-4</v>
      </c>
      <c r="Y1538" s="22">
        <f>Constants!$H70*'Activity data'!AR12*Constants!$H88*EF!$H213*MMVolatEF*NtoN2O*kgtoGg</f>
        <v>8.4431699795600083E-4</v>
      </c>
      <c r="Z1538" s="22">
        <f>Constants!$H70*'Activity data'!AS12*Constants!$H88*EF!$H213*MMVolatEF*NtoN2O*kgtoGg</f>
        <v>8.4817720210257814E-4</v>
      </c>
      <c r="AA1538" s="22">
        <f>Constants!$H70*'Activity data'!AT12*Constants!$H88*EF!$H213*MMVolatEF*NtoN2O*kgtoGg</f>
        <v>8.5168431199803744E-4</v>
      </c>
      <c r="AB1538" s="22">
        <f>Constants!$H70*'Activity data'!AU12*Constants!$H88*EF!$H213*MMVolatEF*NtoN2O*kgtoGg</f>
        <v>8.5485907850723806E-4</v>
      </c>
      <c r="AC1538" s="22">
        <f>Constants!$H70*'Activity data'!AV12*Constants!$H88*EF!$H213*MMVolatEF*NtoN2O*kgtoGg</f>
        <v>8.5762142696421239E-4</v>
      </c>
      <c r="AD1538" s="22">
        <f>Constants!$H70*'Activity data'!AW12*Constants!$H88*EF!$H213*MMVolatEF*NtoN2O*kgtoGg</f>
        <v>8.6035281554438289E-4</v>
      </c>
      <c r="AE1538" s="22">
        <f>Constants!$H70*'Activity data'!AX12*Constants!$H88*EF!$H213*MMVolatEF*NtoN2O*kgtoGg</f>
        <v>8.6302282494919974E-4</v>
      </c>
      <c r="AF1538" s="22">
        <f>Constants!$H70*'Activity data'!AY12*Constants!$H88*EF!$H213*MMVolatEF*NtoN2O*kgtoGg</f>
        <v>8.6564985662315112E-4</v>
      </c>
      <c r="AG1538" s="22">
        <f>Constants!$H70*'Activity data'!AZ12*Constants!$H88*EF!$H213*MMVolatEF*NtoN2O*kgtoGg</f>
        <v>8.6821005410079634E-4</v>
      </c>
      <c r="AH1538" s="22">
        <f>Constants!$H70*'Activity data'!BA12*Constants!$H88*EF!$H213*MMVolatEF*NtoN2O*kgtoGg</f>
        <v>8.7062986619261551E-4</v>
      </c>
      <c r="AI1538" s="22">
        <f>Constants!$H70*'Activity data'!BB12*Constants!$H88*EF!$H213*MMVolatEF*NtoN2O*kgtoGg</f>
        <v>8.7299483525548607E-4</v>
      </c>
      <c r="AJ1538" s="22">
        <f>Constants!$H70*'Activity data'!BC12*Constants!$H88*EF!$H213*MMVolatEF*NtoN2O*kgtoGg</f>
        <v>8.7531729860540019E-4</v>
      </c>
      <c r="AK1538" s="22">
        <f>Constants!$H70*'Activity data'!BD12*Constants!$H88*EF!$H213*MMVolatEF*NtoN2O*kgtoGg</f>
        <v>8.7757261123427692E-4</v>
      </c>
      <c r="AL1538" s="22">
        <f>Constants!$H70*'Activity data'!BE12*Constants!$H88*EF!$H213*MMVolatEF*NtoN2O*kgtoGg</f>
        <v>8.7977660415516207E-4</v>
      </c>
      <c r="AM1538" s="22">
        <f>Constants!$H70*'Activity data'!BF12*Constants!$H88*EF!$H213*MMVolatEF*NtoN2O*kgtoGg</f>
        <v>8.8189869640909911E-4</v>
      </c>
      <c r="AN1538" s="22">
        <f>Constants!$H70*'Activity data'!BG12*Constants!$H88*EF!$H213*MMVolatEF*NtoN2O*kgtoGg</f>
        <v>8.8398420928954304E-4</v>
      </c>
      <c r="AO1538" s="22">
        <f>Constants!$H70*'Activity data'!BH12*Constants!$H88*EF!$H213*MMVolatEF*NtoN2O*kgtoGg</f>
        <v>8.859996013617906E-4</v>
      </c>
      <c r="AP1538" s="22">
        <f>Constants!$H70*'Activity data'!BI12*Constants!$H88*EF!$H213*MMVolatEF*NtoN2O*kgtoGg</f>
        <v>8.8794464492735544E-4</v>
      </c>
      <c r="AQ1538" s="22">
        <f>Constants!$H70*'Activity data'!BJ12*Constants!$H88*EF!$H213*MMVolatEF*NtoN2O*kgtoGg</f>
        <v>8.8981670620830264E-4</v>
      </c>
      <c r="AR1538" s="22">
        <f>Constants!$H70*'Activity data'!BK12*Constants!$H88*EF!$H213*MMVolatEF*NtoN2O*kgtoGg</f>
        <v>8.916144718401364E-4</v>
      </c>
      <c r="AS1538" s="22">
        <f>Constants!$H70*'Activity data'!BL12*Constants!$H88*EF!$H213*MMVolatEF*NtoN2O*kgtoGg</f>
        <v>8.9335959147155959E-4</v>
      </c>
      <c r="AT1538" s="22">
        <f>Constants!$H70*'Activity data'!BM12*Constants!$H88*EF!$H213*MMVolatEF*NtoN2O*kgtoGg</f>
        <v>8.9490877067297621E-4</v>
      </c>
      <c r="AU1538" s="22">
        <f>Constants!$H70*'Activity data'!BN12*Constants!$H88*EF!$H213*MMVolatEF*NtoN2O*kgtoGg</f>
        <v>8.9635849281219089E-4</v>
      </c>
      <c r="AV1538" s="22">
        <f>Constants!$H70*'Activity data'!BO12*Constants!$H88*EF!$H213*MMVolatEF*NtoN2O*kgtoGg</f>
        <v>8.9772657755848905E-4</v>
      </c>
      <c r="AW1538" s="22">
        <f>Constants!$H70*'Activity data'!BP12*Constants!$H88*EF!$H213*MMVolatEF*NtoN2O*kgtoGg</f>
        <v>8.990027710929848E-4</v>
      </c>
    </row>
    <row r="1539" spans="1:49" x14ac:dyDescent="0.25">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1.5059853867070929E-5</v>
      </c>
      <c r="T1539" s="22">
        <f>Constants!$H71*'Activity data'!AM13*Constants!$H89*EF!$H214*MMVolatEF*NtoN2O*kgtoGg</f>
        <v>1.5167124625631526E-5</v>
      </c>
      <c r="U1539" s="22">
        <f>Constants!$H71*'Activity data'!AN13*Constants!$H89*EF!$H214*MMVolatEF*NtoN2O*kgtoGg</f>
        <v>1.5283284642477729E-5</v>
      </c>
      <c r="V1539" s="22">
        <f>Constants!$H71*'Activity data'!AO13*Constants!$H89*EF!$H214*MMVolatEF*NtoN2O*kgtoGg</f>
        <v>1.5403277705574446E-5</v>
      </c>
      <c r="W1539" s="22">
        <f>Constants!$H71*'Activity data'!AP13*Constants!$H89*EF!$H214*MMVolatEF*NtoN2O*kgtoGg</f>
        <v>1.5528250734118246E-5</v>
      </c>
      <c r="X1539" s="22">
        <f>Constants!$H71*'Activity data'!AQ13*Constants!$H89*EF!$H214*MMVolatEF*NtoN2O*kgtoGg</f>
        <v>1.5657505187360494E-5</v>
      </c>
      <c r="Y1539" s="22">
        <f>Constants!$H71*'Activity data'!AR13*Constants!$H89*EF!$H214*MMVolatEF*NtoN2O*kgtoGg</f>
        <v>1.5776302669215045E-5</v>
      </c>
      <c r="Z1539" s="22">
        <f>Constants!$H71*'Activity data'!AS13*Constants!$H89*EF!$H214*MMVolatEF*NtoN2O*kgtoGg</f>
        <v>1.5884699128932849E-5</v>
      </c>
      <c r="AA1539" s="22">
        <f>Constants!$H71*'Activity data'!AT13*Constants!$H89*EF!$H214*MMVolatEF*NtoN2O*kgtoGg</f>
        <v>1.598236792184587E-5</v>
      </c>
      <c r="AB1539" s="22">
        <f>Constants!$H71*'Activity data'!AU13*Constants!$H89*EF!$H214*MMVolatEF*NtoN2O*kgtoGg</f>
        <v>1.6070000497479039E-5</v>
      </c>
      <c r="AC1539" s="22">
        <f>Constants!$H71*'Activity data'!AV13*Constants!$H89*EF!$H214*MMVolatEF*NtoN2O*kgtoGg</f>
        <v>1.6145524591945034E-5</v>
      </c>
      <c r="AD1539" s="22">
        <f>Constants!$H71*'Activity data'!AW13*Constants!$H89*EF!$H214*MMVolatEF*NtoN2O*kgtoGg</f>
        <v>1.6219442580938144E-5</v>
      </c>
      <c r="AE1539" s="22">
        <f>Constants!$H71*'Activity data'!AX13*Constants!$H89*EF!$H214*MMVolatEF*NtoN2O*kgtoGg</f>
        <v>1.6290975743204122E-5</v>
      </c>
      <c r="AF1539" s="22">
        <f>Constants!$H71*'Activity data'!AY13*Constants!$H89*EF!$H214*MMVolatEF*NtoN2O*kgtoGg</f>
        <v>1.6360671671875951E-5</v>
      </c>
      <c r="AG1539" s="22">
        <f>Constants!$H71*'Activity data'!AZ13*Constants!$H89*EF!$H214*MMVolatEF*NtoN2O*kgtoGg</f>
        <v>1.6427926876189465E-5</v>
      </c>
      <c r="AH1539" s="22">
        <f>Constants!$H71*'Activity data'!BA13*Constants!$H89*EF!$H214*MMVolatEF*NtoN2O*kgtoGg</f>
        <v>1.6490797561748879E-5</v>
      </c>
      <c r="AI1539" s="22">
        <f>Constants!$H71*'Activity data'!BB13*Constants!$H89*EF!$H214*MMVolatEF*NtoN2O*kgtoGg</f>
        <v>1.6551640518648345E-5</v>
      </c>
      <c r="AJ1539" s="22">
        <f>Constants!$H71*'Activity data'!BC13*Constants!$H89*EF!$H214*MMVolatEF*NtoN2O*kgtoGg</f>
        <v>1.6610822596898277E-5</v>
      </c>
      <c r="AK1539" s="22">
        <f>Constants!$H71*'Activity data'!BD13*Constants!$H89*EF!$H214*MMVolatEF*NtoN2O*kgtoGg</f>
        <v>1.6667712669704048E-5</v>
      </c>
      <c r="AL1539" s="22">
        <f>Constants!$H71*'Activity data'!BE13*Constants!$H89*EF!$H214*MMVolatEF*NtoN2O*kgtoGg</f>
        <v>1.6722767389990501E-5</v>
      </c>
      <c r="AM1539" s="22">
        <f>Constants!$H71*'Activity data'!BF13*Constants!$H89*EF!$H214*MMVolatEF*NtoN2O*kgtoGg</f>
        <v>1.6775196463174171E-5</v>
      </c>
      <c r="AN1539" s="22">
        <f>Constants!$H71*'Activity data'!BG13*Constants!$H89*EF!$H214*MMVolatEF*NtoN2O*kgtoGg</f>
        <v>1.6826241109997634E-5</v>
      </c>
      <c r="AO1539" s="22">
        <f>Constants!$H71*'Activity data'!BH13*Constants!$H89*EF!$H214*MMVolatEF*NtoN2O*kgtoGg</f>
        <v>1.6875029537007162E-5</v>
      </c>
      <c r="AP1539" s="22">
        <f>Constants!$H71*'Activity data'!BI13*Constants!$H89*EF!$H214*MMVolatEF*NtoN2O*kgtoGg</f>
        <v>1.6921581513240172E-5</v>
      </c>
      <c r="AQ1539" s="22">
        <f>Constants!$H71*'Activity data'!BJ13*Constants!$H89*EF!$H214*MMVolatEF*NtoN2O*kgtoGg</f>
        <v>1.6965851524050945E-5</v>
      </c>
      <c r="AR1539" s="22">
        <f>Constants!$H71*'Activity data'!BK13*Constants!$H89*EF!$H214*MMVolatEF*NtoN2O*kgtoGg</f>
        <v>1.7007828281763253E-5</v>
      </c>
      <c r="AS1539" s="22">
        <f>Constants!$H71*'Activity data'!BL13*Constants!$H89*EF!$H214*MMVolatEF*NtoN2O*kgtoGg</f>
        <v>1.7048107740674831E-5</v>
      </c>
      <c r="AT1539" s="22">
        <f>Constants!$H71*'Activity data'!BM13*Constants!$H89*EF!$H214*MMVolatEF*NtoN2O*kgtoGg</f>
        <v>1.7082919504257796E-5</v>
      </c>
      <c r="AU1539" s="22">
        <f>Constants!$H71*'Activity data'!BN13*Constants!$H89*EF!$H214*MMVolatEF*NtoN2O*kgtoGg</f>
        <v>1.7114846774541831E-5</v>
      </c>
      <c r="AV1539" s="22">
        <f>Constants!$H71*'Activity data'!BO13*Constants!$H89*EF!$H214*MMVolatEF*NtoN2O*kgtoGg</f>
        <v>1.7144381767875482E-5</v>
      </c>
      <c r="AW1539" s="22">
        <f>Constants!$H71*'Activity data'!BP13*Constants!$H89*EF!$H214*MMVolatEF*NtoN2O*kgtoGg</f>
        <v>1.7171274019271092E-5</v>
      </c>
    </row>
    <row r="1540" spans="1:49" x14ac:dyDescent="0.25">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1.5056556116759298E-3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1.5322077690529017E-3</v>
      </c>
      <c r="T1540" s="22">
        <f>Constants!$H72*'Activity data'!AM14*Constants!$H90*EF!$H215*MMVolatEF*NtoN2O*kgtoGg</f>
        <v>1.5431216259275771E-3</v>
      </c>
      <c r="U1540" s="22">
        <f>Constants!$H72*'Activity data'!AN14*Constants!$H90*EF!$H215*MMVolatEF*NtoN2O*kgtoGg</f>
        <v>1.554939886704611E-3</v>
      </c>
      <c r="V1540" s="22">
        <f>Constants!$H72*'Activity data'!AO14*Constants!$H90*EF!$H215*MMVolatEF*NtoN2O*kgtoGg</f>
        <v>1.567148126248771E-3</v>
      </c>
      <c r="W1540" s="22">
        <f>Constants!$H72*'Activity data'!AP14*Constants!$H90*EF!$H215*MMVolatEF*NtoN2O*kgtoGg</f>
        <v>1.5798630335079687E-3</v>
      </c>
      <c r="X1540" s="22">
        <f>Constants!$H72*'Activity data'!AQ14*Constants!$H90*EF!$H215*MMVolatEF*NtoN2O*kgtoGg</f>
        <v>1.5930135381005462E-3</v>
      </c>
      <c r="Y1540" s="22">
        <f>Constants!$H72*'Activity data'!AR14*Constants!$H90*EF!$H215*MMVolatEF*NtoN2O*kgtoGg</f>
        <v>1.6051001377613478E-3</v>
      </c>
      <c r="Z1540" s="22">
        <f>Constants!$H72*'Activity data'!AS14*Constants!$H90*EF!$H215*MMVolatEF*NtoN2O*kgtoGg</f>
        <v>1.6161285248349172E-3</v>
      </c>
      <c r="AA1540" s="22">
        <f>Constants!$H72*'Activity data'!AT14*Constants!$H90*EF!$H215*MMVolatEF*NtoN2O*kgtoGg</f>
        <v>1.6260654660971801E-3</v>
      </c>
      <c r="AB1540" s="22">
        <f>Constants!$H72*'Activity data'!AU14*Constants!$H90*EF!$H215*MMVolatEF*NtoN2O*kgtoGg</f>
        <v>1.6349813104601094E-3</v>
      </c>
      <c r="AC1540" s="22">
        <f>Constants!$H72*'Activity data'!AV14*Constants!$H90*EF!$H215*MMVolatEF*NtoN2O*kgtoGg</f>
        <v>1.6426652232864149E-3</v>
      </c>
      <c r="AD1540" s="22">
        <f>Constants!$H72*'Activity data'!AW14*Constants!$H90*EF!$H215*MMVolatEF*NtoN2O*kgtoGg</f>
        <v>1.6501857289970086E-3</v>
      </c>
      <c r="AE1540" s="22">
        <f>Constants!$H72*'Activity data'!AX14*Constants!$H90*EF!$H215*MMVolatEF*NtoN2O*kgtoGg</f>
        <v>1.6574635995484953E-3</v>
      </c>
      <c r="AF1540" s="22">
        <f>Constants!$H72*'Activity data'!AY14*Constants!$H90*EF!$H215*MMVolatEF*NtoN2O*kgtoGg</f>
        <v>1.6645545477293293E-3</v>
      </c>
      <c r="AG1540" s="22">
        <f>Constants!$H72*'Activity data'!AZ14*Constants!$H90*EF!$H215*MMVolatEF*NtoN2O*kgtoGg</f>
        <v>1.6713971736583722E-3</v>
      </c>
      <c r="AH1540" s="22">
        <f>Constants!$H72*'Activity data'!BA14*Constants!$H90*EF!$H215*MMVolatEF*NtoN2O*kgtoGg</f>
        <v>1.6777937133399721E-3</v>
      </c>
      <c r="AI1540" s="22">
        <f>Constants!$H72*'Activity data'!BB14*Constants!$H90*EF!$H215*MMVolatEF*NtoN2O*kgtoGg</f>
        <v>1.683983949452246E-3</v>
      </c>
      <c r="AJ1540" s="22">
        <f>Constants!$H72*'Activity data'!BC14*Constants!$H90*EF!$H215*MMVolatEF*NtoN2O*kgtoGg</f>
        <v>1.6900052057594883E-3</v>
      </c>
      <c r="AK1540" s="22">
        <f>Constants!$H72*'Activity data'!BD14*Constants!$H90*EF!$H215*MMVolatEF*NtoN2O*kgtoGg</f>
        <v>1.6957932706573547E-3</v>
      </c>
      <c r="AL1540" s="22">
        <f>Constants!$H72*'Activity data'!BE14*Constants!$H90*EF!$H215*MMVolatEF*NtoN2O*kgtoGg</f>
        <v>1.7013946045673987E-3</v>
      </c>
      <c r="AM1540" s="22">
        <f>Constants!$H72*'Activity data'!BF14*Constants!$H90*EF!$H215*MMVolatEF*NtoN2O*kgtoGg</f>
        <v>1.7067288019616985E-3</v>
      </c>
      <c r="AN1540" s="22">
        <f>Constants!$H72*'Activity data'!BG14*Constants!$H90*EF!$H215*MMVolatEF*NtoN2O*kgtoGg</f>
        <v>1.71192214614165E-3</v>
      </c>
      <c r="AO1540" s="22">
        <f>Constants!$H72*'Activity data'!BH14*Constants!$H90*EF!$H215*MMVolatEF*NtoN2O*kgtoGg</f>
        <v>1.716885939785579E-3</v>
      </c>
      <c r="AP1540" s="22">
        <f>Constants!$H72*'Activity data'!BI14*Constants!$H90*EF!$H215*MMVolatEF*NtoN2O*kgtoGg</f>
        <v>1.7216221942192923E-3</v>
      </c>
      <c r="AQ1540" s="22">
        <f>Constants!$H72*'Activity data'!BJ14*Constants!$H90*EF!$H215*MMVolatEF*NtoN2O*kgtoGg</f>
        <v>1.7261262787276175E-3</v>
      </c>
      <c r="AR1540" s="22">
        <f>Constants!$H72*'Activity data'!BK14*Constants!$H90*EF!$H215*MMVolatEF*NtoN2O*kgtoGg</f>
        <v>1.7303970448887078E-3</v>
      </c>
      <c r="AS1540" s="22">
        <f>Constants!$H72*'Activity data'!BL14*Constants!$H90*EF!$H215*MMVolatEF*NtoN2O*kgtoGg</f>
        <v>1.7344951258144805E-3</v>
      </c>
      <c r="AT1540" s="22">
        <f>Constants!$H72*'Activity data'!BM14*Constants!$H90*EF!$H215*MMVolatEF*NtoN2O*kgtoGg</f>
        <v>1.7380369167964555E-3</v>
      </c>
      <c r="AU1540" s="22">
        <f>Constants!$H72*'Activity data'!BN14*Constants!$H90*EF!$H215*MMVolatEF*NtoN2O*kgtoGg</f>
        <v>1.7412852359372415E-3</v>
      </c>
      <c r="AV1540" s="22">
        <f>Constants!$H72*'Activity data'!BO14*Constants!$H90*EF!$H215*MMVolatEF*NtoN2O*kgtoGg</f>
        <v>1.7442901619241858E-3</v>
      </c>
      <c r="AW1540" s="22">
        <f>Constants!$H72*'Activity data'!BP14*Constants!$H90*EF!$H215*MMVolatEF*NtoN2O*kgtoGg</f>
        <v>1.7470262121461449E-3</v>
      </c>
    </row>
    <row r="1541" spans="1:49" x14ac:dyDescent="0.25">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0.12056837226162823</v>
      </c>
      <c r="S1543" s="22">
        <f>Constants!$H75*'Activity data'!AL17*Constants!$H93*EF!$H218*MMVolatEF*NtoN2O*kgtoGg</f>
        <v>0.10749993250765247</v>
      </c>
      <c r="T1543" s="22">
        <f>Constants!$H75*'Activity data'!AM17*Constants!$H93*EF!$H218*MMVolatEF*NtoN2O*kgtoGg</f>
        <v>0.10909460476481191</v>
      </c>
      <c r="U1543" s="22">
        <f>Constants!$H75*'Activity data'!AN17*Constants!$H93*EF!$H218*MMVolatEF*NtoN2O*kgtoGg</f>
        <v>0.10967897190302667</v>
      </c>
      <c r="V1543" s="22">
        <f>Constants!$H75*'Activity data'!AO17*Constants!$H93*EF!$H218*MMVolatEF*NtoN2O*kgtoGg</f>
        <v>0.10993607646040858</v>
      </c>
      <c r="W1543" s="22">
        <f>Constants!$H75*'Activity data'!AP17*Constants!$H93*EF!$H218*MMVolatEF*NtoN2O*kgtoGg</f>
        <v>0.11039656933692092</v>
      </c>
      <c r="X1543" s="22">
        <f>Constants!$H75*'Activity data'!AQ17*Constants!$H93*EF!$H218*MMVolatEF*NtoN2O*kgtoGg</f>
        <v>0.11062930408961913</v>
      </c>
      <c r="Y1543" s="22">
        <f>Constants!$H75*'Activity data'!AR17*Constants!$H93*EF!$H218*MMVolatEF*NtoN2O*kgtoGg</f>
        <v>0.11044894472785742</v>
      </c>
      <c r="Z1543" s="22">
        <f>Constants!$H75*'Activity data'!AS17*Constants!$H93*EF!$H218*MMVolatEF*NtoN2O*kgtoGg</f>
        <v>0.11026722170212108</v>
      </c>
      <c r="AA1543" s="22">
        <f>Constants!$H75*'Activity data'!AT17*Constants!$H93*EF!$H218*MMVolatEF*NtoN2O*kgtoGg</f>
        <v>0.11016137280346233</v>
      </c>
      <c r="AB1543" s="22">
        <f>Constants!$H75*'Activity data'!AU17*Constants!$H93*EF!$H218*MMVolatEF*NtoN2O*kgtoGg</f>
        <v>0.11093231987781835</v>
      </c>
      <c r="AC1543" s="22">
        <f>Constants!$H75*'Activity data'!AV17*Constants!$H93*EF!$H218*MMVolatEF*NtoN2O*kgtoGg</f>
        <v>0.11129462358625096</v>
      </c>
      <c r="AD1543" s="22">
        <f>Constants!$H75*'Activity data'!AW17*Constants!$H93*EF!$H218*MMVolatEF*NtoN2O*kgtoGg</f>
        <v>0.11221759192072639</v>
      </c>
      <c r="AE1543" s="22">
        <f>Constants!$H75*'Activity data'!AX17*Constants!$H93*EF!$H218*MMVolatEF*NtoN2O*kgtoGg</f>
        <v>0.11324767647428659</v>
      </c>
      <c r="AF1543" s="22">
        <f>Constants!$H75*'Activity data'!AY17*Constants!$H93*EF!$H218*MMVolatEF*NtoN2O*kgtoGg</f>
        <v>0.11487834124486472</v>
      </c>
      <c r="AG1543" s="22">
        <f>Constants!$H75*'Activity data'!AZ17*Constants!$H93*EF!$H218*MMVolatEF*NtoN2O*kgtoGg</f>
        <v>0.11677360265456475</v>
      </c>
      <c r="AH1543" s="22">
        <f>Constants!$H75*'Activity data'!BA17*Constants!$H93*EF!$H218*MMVolatEF*NtoN2O*kgtoGg</f>
        <v>0.11769292685587922</v>
      </c>
      <c r="AI1543" s="22">
        <f>Constants!$H75*'Activity data'!BB17*Constants!$H93*EF!$H218*MMVolatEF*NtoN2O*kgtoGg</f>
        <v>0.11857685478458881</v>
      </c>
      <c r="AJ1543" s="22">
        <f>Constants!$H75*'Activity data'!BC17*Constants!$H93*EF!$H218*MMVolatEF*NtoN2O*kgtoGg</f>
        <v>0.1197479550652055</v>
      </c>
      <c r="AK1543" s="22">
        <f>Constants!$H75*'Activity data'!BD17*Constants!$H93*EF!$H218*MMVolatEF*NtoN2O*kgtoGg</f>
        <v>0.12085246107990889</v>
      </c>
      <c r="AL1543" s="22">
        <f>Constants!$H75*'Activity data'!BE17*Constants!$H93*EF!$H218*MMVolatEF*NtoN2O*kgtoGg</f>
        <v>0.12225601493093669</v>
      </c>
      <c r="AM1543" s="22">
        <f>Constants!$H75*'Activity data'!BF17*Constants!$H93*EF!$H218*MMVolatEF*NtoN2O*kgtoGg</f>
        <v>0.12350409916269037</v>
      </c>
      <c r="AN1543" s="22">
        <f>Constants!$H75*'Activity data'!BG17*Constants!$H93*EF!$H218*MMVolatEF*NtoN2O*kgtoGg</f>
        <v>0.12523827638032828</v>
      </c>
      <c r="AO1543" s="22">
        <f>Constants!$H75*'Activity data'!BH17*Constants!$H93*EF!$H218*MMVolatEF*NtoN2O*kgtoGg</f>
        <v>0.12694922306936196</v>
      </c>
      <c r="AP1543" s="22">
        <f>Constants!$H75*'Activity data'!BI17*Constants!$H93*EF!$H218*MMVolatEF*NtoN2O*kgtoGg</f>
        <v>0.12869906094221986</v>
      </c>
      <c r="AQ1543" s="22">
        <f>Constants!$H75*'Activity data'!BJ17*Constants!$H93*EF!$H218*MMVolatEF*NtoN2O*kgtoGg</f>
        <v>0.1305043942582346</v>
      </c>
      <c r="AR1543" s="22">
        <f>Constants!$H75*'Activity data'!BK17*Constants!$H93*EF!$H218*MMVolatEF*NtoN2O*kgtoGg</f>
        <v>0.13239884504080182</v>
      </c>
      <c r="AS1543" s="22">
        <f>Constants!$H75*'Activity data'!BL17*Constants!$H93*EF!$H218*MMVolatEF*NtoN2O*kgtoGg</f>
        <v>0.13456730614075865</v>
      </c>
      <c r="AT1543" s="22">
        <f>Constants!$H75*'Activity data'!BM17*Constants!$H93*EF!$H218*MMVolatEF*NtoN2O*kgtoGg</f>
        <v>0.13483756735248184</v>
      </c>
      <c r="AU1543" s="22">
        <f>Constants!$H75*'Activity data'!BN17*Constants!$H93*EF!$H218*MMVolatEF*NtoN2O*kgtoGg</f>
        <v>0.1348033826746983</v>
      </c>
      <c r="AV1543" s="22">
        <f>Constants!$H75*'Activity data'!BO17*Constants!$H93*EF!$H218*MMVolatEF*NtoN2O*kgtoGg</f>
        <v>0.13478775889442043</v>
      </c>
      <c r="AW1543" s="22">
        <f>Constants!$H75*'Activity data'!BP17*Constants!$H93*EF!$H218*MMVolatEF*NtoN2O*kgtoGg</f>
        <v>0.13467936527133467</v>
      </c>
    </row>
    <row r="1544" spans="1:49" x14ac:dyDescent="0.25">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1.1733192711380727E-2</v>
      </c>
      <c r="S1544" s="22">
        <f>Constants!$H76*'Activity data'!AL18*Constants!$H94*EF!$H219*MMVolatEF*NtoN2O*kgtoGg</f>
        <v>1.0461428655897439E-2</v>
      </c>
      <c r="T1544" s="22">
        <f>Constants!$H76*'Activity data'!AM18*Constants!$H94*EF!$H219*MMVolatEF*NtoN2O*kgtoGg</f>
        <v>1.0616615265401821E-2</v>
      </c>
      <c r="U1544" s="22">
        <f>Constants!$H76*'Activity data'!AN18*Constants!$H94*EF!$H219*MMVolatEF*NtoN2O*kgtoGg</f>
        <v>1.0673483348782705E-2</v>
      </c>
      <c r="V1544" s="22">
        <f>Constants!$H76*'Activity data'!AO18*Constants!$H94*EF!$H219*MMVolatEF*NtoN2O*kgtoGg</f>
        <v>1.0698503652716063E-2</v>
      </c>
      <c r="W1544" s="22">
        <f>Constants!$H76*'Activity data'!AP18*Constants!$H94*EF!$H219*MMVolatEF*NtoN2O*kgtoGg</f>
        <v>1.0743316828518201E-2</v>
      </c>
      <c r="X1544" s="22">
        <f>Constants!$H76*'Activity data'!AQ18*Constants!$H94*EF!$H219*MMVolatEF*NtoN2O*kgtoGg</f>
        <v>1.0765965568422542E-2</v>
      </c>
      <c r="Y1544" s="22">
        <f>Constants!$H76*'Activity data'!AR18*Constants!$H94*EF!$H219*MMVolatEF*NtoN2O*kgtoGg</f>
        <v>1.0748413775119234E-2</v>
      </c>
      <c r="Z1544" s="22">
        <f>Constants!$H76*'Activity data'!AS18*Constants!$H94*EF!$H219*MMVolatEF*NtoN2O*kgtoGg</f>
        <v>1.0730729275933722E-2</v>
      </c>
      <c r="AA1544" s="22">
        <f>Constants!$H76*'Activity data'!AT18*Constants!$H94*EF!$H219*MMVolatEF*NtoN2O*kgtoGg</f>
        <v>1.0720428518753761E-2</v>
      </c>
      <c r="AB1544" s="22">
        <f>Constants!$H76*'Activity data'!AU18*Constants!$H94*EF!$H219*MMVolatEF*NtoN2O*kgtoGg</f>
        <v>1.0795453754841925E-2</v>
      </c>
      <c r="AC1544" s="22">
        <f>Constants!$H76*'Activity data'!AV18*Constants!$H94*EF!$H219*MMVolatEF*NtoN2O*kgtoGg</f>
        <v>1.0830711585327214E-2</v>
      </c>
      <c r="AD1544" s="22">
        <f>Constants!$H76*'Activity data'!AW18*Constants!$H94*EF!$H219*MMVolatEF*NtoN2O*kgtoGg</f>
        <v>1.0920530873186578E-2</v>
      </c>
      <c r="AE1544" s="22">
        <f>Constants!$H76*'Activity data'!AX18*Constants!$H94*EF!$H219*MMVolatEF*NtoN2O*kgtoGg</f>
        <v>1.1020774248370509E-2</v>
      </c>
      <c r="AF1544" s="22">
        <f>Constants!$H76*'Activity data'!AY18*Constants!$H94*EF!$H219*MMVolatEF*NtoN2O*kgtoGg</f>
        <v>1.1179463493667238E-2</v>
      </c>
      <c r="AG1544" s="22">
        <f>Constants!$H76*'Activity data'!AZ18*Constants!$H94*EF!$H219*MMVolatEF*NtoN2O*kgtoGg</f>
        <v>1.1363902139900257E-2</v>
      </c>
      <c r="AH1544" s="22">
        <f>Constants!$H76*'Activity data'!BA18*Constants!$H94*EF!$H219*MMVolatEF*NtoN2O*kgtoGg</f>
        <v>1.1453366796475805E-2</v>
      </c>
      <c r="AI1544" s="22">
        <f>Constants!$H76*'Activity data'!BB18*Constants!$H94*EF!$H219*MMVolatEF*NtoN2O*kgtoGg</f>
        <v>1.1539386840837152E-2</v>
      </c>
      <c r="AJ1544" s="22">
        <f>Constants!$H76*'Activity data'!BC18*Constants!$H94*EF!$H219*MMVolatEF*NtoN2O*kgtoGg</f>
        <v>1.1653353256897004E-2</v>
      </c>
      <c r="AK1544" s="22">
        <f>Constants!$H76*'Activity data'!BD18*Constants!$H94*EF!$H219*MMVolatEF*NtoN2O*kgtoGg</f>
        <v>1.1760839006918352E-2</v>
      </c>
      <c r="AL1544" s="22">
        <f>Constants!$H76*'Activity data'!BE18*Constants!$H94*EF!$H219*MMVolatEF*NtoN2O*kgtoGg</f>
        <v>1.1897426799438055E-2</v>
      </c>
      <c r="AM1544" s="22">
        <f>Constants!$H76*'Activity data'!BF18*Constants!$H94*EF!$H219*MMVolatEF*NtoN2O*kgtoGg</f>
        <v>1.2018884960782591E-2</v>
      </c>
      <c r="AN1544" s="22">
        <f>Constants!$H76*'Activity data'!BG18*Constants!$H94*EF!$H219*MMVolatEF*NtoN2O*kgtoGg</f>
        <v>1.2187647589891319E-2</v>
      </c>
      <c r="AO1544" s="22">
        <f>Constants!$H76*'Activity data'!BH18*Constants!$H94*EF!$H219*MMVolatEF*NtoN2O*kgtoGg</f>
        <v>1.2354149524393423E-2</v>
      </c>
      <c r="AP1544" s="22">
        <f>Constants!$H76*'Activity data'!BI18*Constants!$H94*EF!$H219*MMVolatEF*NtoN2O*kgtoGg</f>
        <v>1.2524436180759343E-2</v>
      </c>
      <c r="AQ1544" s="22">
        <f>Constants!$H76*'Activity data'!BJ18*Constants!$H94*EF!$H219*MMVolatEF*NtoN2O*kgtoGg</f>
        <v>1.2700123413718845E-2</v>
      </c>
      <c r="AR1544" s="22">
        <f>Constants!$H76*'Activity data'!BK18*Constants!$H94*EF!$H219*MMVolatEF*NtoN2O*kgtoGg</f>
        <v>1.2884483173224048E-2</v>
      </c>
      <c r="AS1544" s="22">
        <f>Constants!$H76*'Activity data'!BL18*Constants!$H94*EF!$H219*MMVolatEF*NtoN2O*kgtoGg</f>
        <v>1.3095508432134534E-2</v>
      </c>
      <c r="AT1544" s="22">
        <f>Constants!$H76*'Activity data'!BM18*Constants!$H94*EF!$H219*MMVolatEF*NtoN2O*kgtoGg</f>
        <v>1.3121809084785618E-2</v>
      </c>
      <c r="AU1544" s="22">
        <f>Constants!$H76*'Activity data'!BN18*Constants!$H94*EF!$H219*MMVolatEF*NtoN2O*kgtoGg</f>
        <v>1.3118482379741109E-2</v>
      </c>
      <c r="AV1544" s="22">
        <f>Constants!$H76*'Activity data'!BO18*Constants!$H94*EF!$H219*MMVolatEF*NtoN2O*kgtoGg</f>
        <v>1.3116961940993847E-2</v>
      </c>
      <c r="AW1544" s="22">
        <f>Constants!$H76*'Activity data'!BP18*Constants!$H94*EF!$H219*MMVolatEF*NtoN2O*kgtoGg</f>
        <v>1.3106413542234763E-2</v>
      </c>
    </row>
    <row r="1545" spans="1:49" x14ac:dyDescent="0.25">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6.5763803942104529E-2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6.9069905475160995E-2</v>
      </c>
      <c r="T1545" s="22">
        <f>Constants!$H77*'Activity data'!AM19*Constants!$H95*EF!$H220*MMVolatEF*NtoN2O*kgtoGg</f>
        <v>7.1030076379784493E-2</v>
      </c>
      <c r="U1545" s="22">
        <f>Constants!$H77*'Activity data'!AN19*Constants!$H95*EF!$H220*MMVolatEF*NtoN2O*kgtoGg</f>
        <v>7.2686290115573982E-2</v>
      </c>
      <c r="V1545" s="22">
        <f>Constants!$H77*'Activity data'!AO19*Constants!$H95*EF!$H220*MMVolatEF*NtoN2O*kgtoGg</f>
        <v>7.4246555552348034E-2</v>
      </c>
      <c r="W1545" s="22">
        <f>Constants!$H77*'Activity data'!AP19*Constants!$H95*EF!$H220*MMVolatEF*NtoN2O*kgtoGg</f>
        <v>7.5899896451039159E-2</v>
      </c>
      <c r="X1545" s="22">
        <f>Constants!$H77*'Activity data'!AQ19*Constants!$H95*EF!$H220*MMVolatEF*NtoN2O*kgtoGg</f>
        <v>7.7490807110569715E-2</v>
      </c>
      <c r="Y1545" s="22">
        <f>Constants!$H77*'Activity data'!AR19*Constants!$H95*EF!$H220*MMVolatEF*NtoN2O*kgtoGg</f>
        <v>7.8907267467113157E-2</v>
      </c>
      <c r="Z1545" s="22">
        <f>Constants!$H77*'Activity data'!AS19*Constants!$H95*EF!$H220*MMVolatEF*NtoN2O*kgtoGg</f>
        <v>8.0298980848646132E-2</v>
      </c>
      <c r="AA1545" s="22">
        <f>Constants!$H77*'Activity data'!AT19*Constants!$H95*EF!$H220*MMVolatEF*NtoN2O*kgtoGg</f>
        <v>8.1695750254575622E-2</v>
      </c>
      <c r="AB1545" s="22">
        <f>Constants!$H77*'Activity data'!AU19*Constants!$H95*EF!$H220*MMVolatEF*NtoN2O*kgtoGg</f>
        <v>8.3424117314487733E-2</v>
      </c>
      <c r="AC1545" s="22">
        <f>Constants!$H77*'Activity data'!AV19*Constants!$H95*EF!$H220*MMVolatEF*NtoN2O*kgtoGg</f>
        <v>8.4971949551581563E-2</v>
      </c>
      <c r="AD1545" s="22">
        <f>Constants!$H77*'Activity data'!AW19*Constants!$H95*EF!$H220*MMVolatEF*NtoN2O*kgtoGg</f>
        <v>8.6763717936872528E-2</v>
      </c>
      <c r="AE1545" s="22">
        <f>Constants!$H77*'Activity data'!AX19*Constants!$H95*EF!$H220*MMVolatEF*NtoN2O*kgtoGg</f>
        <v>8.8618155554364086E-2</v>
      </c>
      <c r="AF1545" s="22">
        <f>Constants!$H77*'Activity data'!AY19*Constants!$H95*EF!$H220*MMVolatEF*NtoN2O*kgtoGg</f>
        <v>9.0755656410270003E-2</v>
      </c>
      <c r="AG1545" s="22">
        <f>Constants!$H77*'Activity data'!AZ19*Constants!$H95*EF!$H220*MMVolatEF*NtoN2O*kgtoGg</f>
        <v>9.304148299805591E-2</v>
      </c>
      <c r="AH1545" s="22">
        <f>Constants!$H77*'Activity data'!BA19*Constants!$H95*EF!$H220*MMVolatEF*NtoN2O*kgtoGg</f>
        <v>9.4915533397556248E-2</v>
      </c>
      <c r="AI1545" s="22">
        <f>Constants!$H77*'Activity data'!BB19*Constants!$H95*EF!$H220*MMVolatEF*NtoN2O*kgtoGg</f>
        <v>9.6794552851364055E-2</v>
      </c>
      <c r="AJ1545" s="22">
        <f>Constants!$H77*'Activity data'!BC19*Constants!$H95*EF!$H220*MMVolatEF*NtoN2O*kgtoGg</f>
        <v>9.8831584226043614E-2</v>
      </c>
      <c r="AK1545" s="22">
        <f>Constants!$H77*'Activity data'!BD19*Constants!$H95*EF!$H220*MMVolatEF*NtoN2O*kgtoGg</f>
        <v>0.10086365040438827</v>
      </c>
      <c r="AL1545" s="22">
        <f>Constants!$H77*'Activity data'!BE19*Constants!$H95*EF!$H220*MMVolatEF*NtoN2O*kgtoGg</f>
        <v>0.10307024501965835</v>
      </c>
      <c r="AM1545" s="22">
        <f>Constants!$H77*'Activity data'!BF19*Constants!$H95*EF!$H220*MMVolatEF*NtoN2O*kgtoGg</f>
        <v>0.10523180998629976</v>
      </c>
      <c r="AN1545" s="22">
        <f>Constants!$H77*'Activity data'!BG19*Constants!$H95*EF!$H220*MMVolatEF*NtoN2O*kgtoGg</f>
        <v>0.10767470905586386</v>
      </c>
      <c r="AO1545" s="22">
        <f>Constants!$H77*'Activity data'!BH19*Constants!$H95*EF!$H220*MMVolatEF*NtoN2O*kgtoGg</f>
        <v>0.11014787634096397</v>
      </c>
      <c r="AP1545" s="22">
        <f>Constants!$H77*'Activity data'!BI19*Constants!$H95*EF!$H220*MMVolatEF*NtoN2O*kgtoGg</f>
        <v>0.11268488022429619</v>
      </c>
      <c r="AQ1545" s="22">
        <f>Constants!$H77*'Activity data'!BJ19*Constants!$H95*EF!$H220*MMVolatEF*NtoN2O*kgtoGg</f>
        <v>0.11529712187773757</v>
      </c>
      <c r="AR1545" s="22">
        <f>Constants!$H77*'Activity data'!BK19*Constants!$H95*EF!$H220*MMVolatEF*NtoN2O*kgtoGg</f>
        <v>0.11800616785450584</v>
      </c>
      <c r="AS1545" s="22">
        <f>Constants!$H77*'Activity data'!BL19*Constants!$H95*EF!$H220*MMVolatEF*NtoN2O*kgtoGg</f>
        <v>0.12092114824539603</v>
      </c>
      <c r="AT1545" s="22">
        <f>Constants!$H77*'Activity data'!BM19*Constants!$H95*EF!$H220*MMVolatEF*NtoN2O*kgtoGg</f>
        <v>0.12280790074300332</v>
      </c>
      <c r="AU1545" s="22">
        <f>Constants!$H77*'Activity data'!BN19*Constants!$H95*EF!$H220*MMVolatEF*NtoN2O*kgtoGg</f>
        <v>0.12453769793597573</v>
      </c>
      <c r="AV1545" s="22">
        <f>Constants!$H77*'Activity data'!BO19*Constants!$H95*EF!$H220*MMVolatEF*NtoN2O*kgtoGg</f>
        <v>0.12629345508606429</v>
      </c>
      <c r="AW1545" s="22">
        <f>Constants!$H77*'Activity data'!BP19*Constants!$H95*EF!$H220*MMVolatEF*NtoN2O*kgtoGg</f>
        <v>0.12800911050424035</v>
      </c>
    </row>
    <row r="1546" spans="1:49" x14ac:dyDescent="0.25">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0.26927747691303766</v>
      </c>
      <c r="T1546" s="22">
        <f>Constants!$H78*'Activity data'!AM20*Constants!$H96*EF!$H221*MMVolatEF*NtoN2O*kgtoGg</f>
        <v>0.28013919169410711</v>
      </c>
      <c r="U1546" s="22">
        <f>Constants!$H78*'Activity data'!AN20*Constants!$H96*EF!$H221*MMVolatEF*NtoN2O*kgtoGg</f>
        <v>0.28707035676242876</v>
      </c>
      <c r="V1546" s="22">
        <f>Constants!$H78*'Activity data'!AO20*Constants!$H96*EF!$H221*MMVolatEF*NtoN2O*kgtoGg</f>
        <v>0.29273066081611399</v>
      </c>
      <c r="W1546" s="22">
        <f>Constants!$H78*'Activity data'!AP20*Constants!$H96*EF!$H221*MMVolatEF*NtoN2O*kgtoGg</f>
        <v>0.29923497122681597</v>
      </c>
      <c r="X1546" s="22">
        <f>Constants!$H78*'Activity data'!AQ20*Constants!$H96*EF!$H221*MMVolatEF*NtoN2O*kgtoGg</f>
        <v>0.30483844983416553</v>
      </c>
      <c r="Y1546" s="22">
        <f>Constants!$H78*'Activity data'!AR20*Constants!$H96*EF!$H221*MMVolatEF*NtoN2O*kgtoGg</f>
        <v>0.30888309056067237</v>
      </c>
      <c r="Z1546" s="22">
        <f>Constants!$H78*'Activity data'!AS20*Constants!$H96*EF!$H221*MMVolatEF*NtoN2O*kgtoGg</f>
        <v>0.31305870720689966</v>
      </c>
      <c r="AA1546" s="22">
        <f>Constants!$H78*'Activity data'!AT20*Constants!$H96*EF!$H221*MMVolatEF*NtoN2O*kgtoGg</f>
        <v>0.31770528341597637</v>
      </c>
      <c r="AB1546" s="22">
        <f>Constants!$H78*'Activity data'!AU20*Constants!$H96*EF!$H221*MMVolatEF*NtoN2O*kgtoGg</f>
        <v>0.32633238923067143</v>
      </c>
      <c r="AC1546" s="22">
        <f>Constants!$H78*'Activity data'!AV20*Constants!$H96*EF!$H221*MMVolatEF*NtoN2O*kgtoGg</f>
        <v>0.33342204428164046</v>
      </c>
      <c r="AD1546" s="22">
        <f>Constants!$H78*'Activity data'!AW20*Constants!$H96*EF!$H221*MMVolatEF*NtoN2O*kgtoGg</f>
        <v>0.34314648473623283</v>
      </c>
      <c r="AE1546" s="22">
        <f>Constants!$H78*'Activity data'!AX20*Constants!$H96*EF!$H221*MMVolatEF*NtoN2O*kgtoGg</f>
        <v>0.35355495419934724</v>
      </c>
      <c r="AF1546" s="22">
        <f>Constants!$H78*'Activity data'!AY20*Constants!$H96*EF!$H221*MMVolatEF*NtoN2O*kgtoGg</f>
        <v>0.36693521225104381</v>
      </c>
      <c r="AG1546" s="22">
        <f>Constants!$H78*'Activity data'!AZ20*Constants!$H96*EF!$H221*MMVolatEF*NtoN2O*kgtoGg</f>
        <v>0.38183998181822304</v>
      </c>
      <c r="AH1546" s="22">
        <f>Constants!$H78*'Activity data'!BA20*Constants!$H96*EF!$H221*MMVolatEF*NtoN2O*kgtoGg</f>
        <v>0.39249224596513771</v>
      </c>
      <c r="AI1546" s="22">
        <f>Constants!$H78*'Activity data'!BB20*Constants!$H96*EF!$H221*MMVolatEF*NtoN2O*kgtoGg</f>
        <v>0.403192611084571</v>
      </c>
      <c r="AJ1546" s="22">
        <f>Constants!$H78*'Activity data'!BC20*Constants!$H96*EF!$H221*MMVolatEF*NtoN2O*kgtoGg</f>
        <v>0.41549731026617959</v>
      </c>
      <c r="AK1546" s="22">
        <f>Constants!$H78*'Activity data'!BD20*Constants!$H96*EF!$H221*MMVolatEF*NtoN2O*kgtoGg</f>
        <v>0.42773887618987877</v>
      </c>
      <c r="AL1546" s="22">
        <f>Constants!$H78*'Activity data'!BE20*Constants!$H96*EF!$H221*MMVolatEF*NtoN2O*kgtoGg</f>
        <v>0.44172128269010674</v>
      </c>
      <c r="AM1546" s="22">
        <f>Constants!$H78*'Activity data'!BF20*Constants!$H96*EF!$H221*MMVolatEF*NtoN2O*kgtoGg</f>
        <v>0.45523265445104122</v>
      </c>
      <c r="AN1546" s="22">
        <f>Constants!$H78*'Activity data'!BG20*Constants!$H96*EF!$H221*MMVolatEF*NtoN2O*kgtoGg</f>
        <v>0.47150326475822557</v>
      </c>
      <c r="AO1546" s="22">
        <f>Constants!$H78*'Activity data'!BH20*Constants!$H96*EF!$H221*MMVolatEF*NtoN2O*kgtoGg</f>
        <v>0.48801993484338602</v>
      </c>
      <c r="AP1546" s="22">
        <f>Constants!$H78*'Activity data'!BI20*Constants!$H96*EF!$H221*MMVolatEF*NtoN2O*kgtoGg</f>
        <v>0.5051118283717444</v>
      </c>
      <c r="AQ1546" s="22">
        <f>Constants!$H78*'Activity data'!BJ20*Constants!$H96*EF!$H221*MMVolatEF*NtoN2O*kgtoGg</f>
        <v>0.52288503097279992</v>
      </c>
      <c r="AR1546" s="22">
        <f>Constants!$H78*'Activity data'!BK20*Constants!$H96*EF!$H221*MMVolatEF*NtoN2O*kgtoGg</f>
        <v>0.54154158244862627</v>
      </c>
      <c r="AS1546" s="22">
        <f>Constants!$H78*'Activity data'!BL20*Constants!$H96*EF!$H221*MMVolatEF*NtoN2O*kgtoGg</f>
        <v>0.56210797467081697</v>
      </c>
      <c r="AT1546" s="22">
        <f>Constants!$H78*'Activity data'!BM20*Constants!$H96*EF!$H221*MMVolatEF*NtoN2O*kgtoGg</f>
        <v>0.57275616434258303</v>
      </c>
      <c r="AU1546" s="22">
        <f>Constants!$H78*'Activity data'!BN20*Constants!$H96*EF!$H221*MMVolatEF*NtoN2O*kgtoGg</f>
        <v>0.5819372316343443</v>
      </c>
      <c r="AV1546" s="22">
        <f>Constants!$H78*'Activity data'!BO20*Constants!$H96*EF!$H221*MMVolatEF*NtoN2O*kgtoGg</f>
        <v>0.59140814115405727</v>
      </c>
      <c r="AW1546" s="22">
        <f>Constants!$H78*'Activity data'!BP20*Constants!$H96*EF!$H221*MMVolatEF*NtoN2O*kgtoGg</f>
        <v>0.60054550095364956</v>
      </c>
    </row>
    <row r="1547" spans="1:49" x14ac:dyDescent="0.25">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8.9462716962405986E-2</v>
      </c>
      <c r="T1547" s="22">
        <f>Constants!$H63*'Activity data'!AM5*Constants!$H81*FracLEACHMM*MMLeachEF*NtoN2O*kgtoGg</f>
        <v>9.0651396308437951E-2</v>
      </c>
      <c r="U1547" s="22">
        <f>Constants!$H63*'Activity data'!AN5*Constants!$H81*FracLEACHMM*MMLeachEF*NtoN2O*kgtoGg</f>
        <v>9.1622064867176986E-2</v>
      </c>
      <c r="V1547" s="22">
        <f>Constants!$H63*'Activity data'!AO5*Constants!$H81*FracLEACHMM*MMLeachEF*NtoN2O*kgtoGg</f>
        <v>9.2527999404262984E-2</v>
      </c>
      <c r="W1547" s="22">
        <f>Constants!$H63*'Activity data'!AP5*Constants!$H81*FracLEACHMM*MMLeachEF*NtoN2O*kgtoGg</f>
        <v>9.3511116939219485E-2</v>
      </c>
      <c r="X1547" s="22">
        <f>Constants!$H63*'Activity data'!AQ5*Constants!$H81*FracLEACHMM*MMLeachEF*NtoN2O*kgtoGg</f>
        <v>9.4454632543911218E-2</v>
      </c>
      <c r="Y1547" s="22">
        <f>Constants!$H63*'Activity data'!AR5*Constants!$H81*FracLEACHMM*MMLeachEF*NtoN2O*kgtoGg</f>
        <v>9.5261729847458523E-2</v>
      </c>
      <c r="Z1547" s="22">
        <f>Constants!$H63*'Activity data'!AS5*Constants!$H81*FracLEACHMM*MMLeachEF*NtoN2O*kgtoGg</f>
        <v>9.6043167100600346E-2</v>
      </c>
      <c r="AA1547" s="22">
        <f>Constants!$H63*'Activity data'!AT5*Constants!$H81*FracLEACHMM*MMLeachEF*NtoN2O*kgtoGg</f>
        <v>9.6820082618555486E-2</v>
      </c>
      <c r="AB1547" s="22">
        <f>Constants!$H63*'Activity data'!AU5*Constants!$H81*FracLEACHMM*MMLeachEF*NtoN2O*kgtoGg</f>
        <v>9.7828799256679019E-2</v>
      </c>
      <c r="AC1547" s="22">
        <f>Constants!$H63*'Activity data'!AV5*Constants!$H81*FracLEACHMM*MMLeachEF*NtoN2O*kgtoGg</f>
        <v>9.8695038380228889E-2</v>
      </c>
      <c r="AD1547" s="22">
        <f>Constants!$H63*'Activity data'!AW5*Constants!$H81*FracLEACHMM*MMLeachEF*NtoN2O*kgtoGg</f>
        <v>9.9735260125350944E-2</v>
      </c>
      <c r="AE1547" s="22">
        <f>Constants!$H63*'Activity data'!AX5*Constants!$H81*FracLEACHMM*MMLeachEF*NtoN2O*kgtoGg</f>
        <v>0.10081690070402227</v>
      </c>
      <c r="AF1547" s="22">
        <f>Constants!$H63*'Activity data'!AY5*Constants!$H81*FracLEACHMM*MMLeachEF*NtoN2O*kgtoGg</f>
        <v>0.10209644254737262</v>
      </c>
      <c r="AG1547" s="22">
        <f>Constants!$H63*'Activity data'!AZ5*Constants!$H81*FracLEACHMM*MMLeachEF*NtoN2O*kgtoGg</f>
        <v>0.1034753800390871</v>
      </c>
      <c r="AH1547" s="22">
        <f>Constants!$H63*'Activity data'!BA5*Constants!$H81*FracLEACHMM*MMLeachEF*NtoN2O*kgtoGg</f>
        <v>0.10455566334732354</v>
      </c>
      <c r="AI1547" s="22">
        <f>Constants!$H63*'Activity data'!BB5*Constants!$H81*FracLEACHMM*MMLeachEF*NtoN2O*kgtoGg</f>
        <v>0.10563572789091812</v>
      </c>
      <c r="AJ1547" s="22">
        <f>Constants!$H63*'Activity data'!BC5*Constants!$H81*FracLEACHMM*MMLeachEF*NtoN2O*kgtoGg</f>
        <v>0.10682289825342051</v>
      </c>
      <c r="AK1547" s="22">
        <f>Constants!$H63*'Activity data'!BD5*Constants!$H81*FracLEACHMM*MMLeachEF*NtoN2O*kgtoGg</f>
        <v>0.10800167046327296</v>
      </c>
      <c r="AL1547" s="22">
        <f>Constants!$H63*'Activity data'!BE5*Constants!$H81*FracLEACHMM*MMLeachEF*NtoN2O*kgtoGg</f>
        <v>0.10929716165195881</v>
      </c>
      <c r="AM1547" s="22">
        <f>Constants!$H63*'Activity data'!BF5*Constants!$H81*FracLEACHMM*MMLeachEF*NtoN2O*kgtoGg</f>
        <v>0.11055534614063188</v>
      </c>
      <c r="AN1547" s="22">
        <f>Constants!$H63*'Activity data'!BG5*Constants!$H81*FracLEACHMM*MMLeachEF*NtoN2O*kgtoGg</f>
        <v>0.11200286016771083</v>
      </c>
      <c r="AO1547" s="22">
        <f>Constants!$H63*'Activity data'!BH5*Constants!$H81*FracLEACHMM*MMLeachEF*NtoN2O*kgtoGg</f>
        <v>0.11346432359154421</v>
      </c>
      <c r="AP1547" s="22">
        <f>Constants!$H63*'Activity data'!BI5*Constants!$H81*FracLEACHMM*MMLeachEF*NtoN2O*kgtoGg</f>
        <v>0.11496258949291976</v>
      </c>
      <c r="AQ1547" s="22">
        <f>Constants!$H63*'Activity data'!BJ5*Constants!$H81*FracLEACHMM*MMLeachEF*NtoN2O*kgtoGg</f>
        <v>0.11650501801176535</v>
      </c>
      <c r="AR1547" s="22">
        <f>Constants!$H63*'Activity data'!BK5*Constants!$H81*FracLEACHMM*MMLeachEF*NtoN2O*kgtoGg</f>
        <v>0.11810583508751735</v>
      </c>
      <c r="AS1547" s="22">
        <f>Constants!$H63*'Activity data'!BL5*Constants!$H81*FracLEACHMM*MMLeachEF*NtoN2O*kgtoGg</f>
        <v>0.119839114487825</v>
      </c>
      <c r="AT1547" s="22">
        <f>Constants!$H63*'Activity data'!BM5*Constants!$H81*FracLEACHMM*MMLeachEF*NtoN2O*kgtoGg</f>
        <v>0.1208654455702753</v>
      </c>
      <c r="AU1547" s="22">
        <f>Constants!$H63*'Activity data'!BN5*Constants!$H81*FracLEACHMM*MMLeachEF*NtoN2O*kgtoGg</f>
        <v>0.12178118528960818</v>
      </c>
      <c r="AV1547" s="22">
        <f>Constants!$H63*'Activity data'!BO5*Constants!$H81*FracLEACHMM*MMLeachEF*NtoN2O*kgtoGg</f>
        <v>0.12271067647855134</v>
      </c>
      <c r="AW1547" s="22">
        <f>Constants!$H63*'Activity data'!BP5*Constants!$H81*FracLEACHMM*MMLeachEF*NtoN2O*kgtoGg</f>
        <v>0.12360921243640238</v>
      </c>
    </row>
    <row r="1548" spans="1:49" x14ac:dyDescent="0.25">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2.7015470851155701E-2</v>
      </c>
      <c r="T1548" s="22">
        <f>Constants!$H64*'Activity data'!AM6*Constants!$H82*FracLEACHMM*MMLeachEF*NtoN2O*kgtoGg</f>
        <v>2.7374421856830977E-2</v>
      </c>
      <c r="U1548" s="22">
        <f>Constants!$H64*'Activity data'!AN6*Constants!$H82*FracLEACHMM*MMLeachEF*NtoN2O*kgtoGg</f>
        <v>2.7667539135683199E-2</v>
      </c>
      <c r="V1548" s="22">
        <f>Constants!$H64*'Activity data'!AO6*Constants!$H82*FracLEACHMM*MMLeachEF*NtoN2O*kgtoGg</f>
        <v>2.7941108382300052E-2</v>
      </c>
      <c r="W1548" s="22">
        <f>Constants!$H64*'Activity data'!AP6*Constants!$H82*FracLEACHMM*MMLeachEF*NtoN2O*kgtoGg</f>
        <v>2.8237984936139111E-2</v>
      </c>
      <c r="X1548" s="22">
        <f>Constants!$H64*'Activity data'!AQ6*Constants!$H82*FracLEACHMM*MMLeachEF*NtoN2O*kgtoGg</f>
        <v>2.8522902711740218E-2</v>
      </c>
      <c r="Y1548" s="22">
        <f>Constants!$H64*'Activity data'!AR6*Constants!$H82*FracLEACHMM*MMLeachEF*NtoN2O*kgtoGg</f>
        <v>2.8766625621331601E-2</v>
      </c>
      <c r="Z1548" s="22">
        <f>Constants!$H64*'Activity data'!AS6*Constants!$H82*FracLEACHMM*MMLeachEF*NtoN2O*kgtoGg</f>
        <v>2.9002599846696699E-2</v>
      </c>
      <c r="AA1548" s="22">
        <f>Constants!$H64*'Activity data'!AT6*Constants!$H82*FracLEACHMM*MMLeachEF*NtoN2O*kgtoGg</f>
        <v>2.9237208622751944E-2</v>
      </c>
      <c r="AB1548" s="22">
        <f>Constants!$H64*'Activity data'!AU6*Constants!$H82*FracLEACHMM*MMLeachEF*NtoN2O*kgtoGg</f>
        <v>2.9541815456297509E-2</v>
      </c>
      <c r="AC1548" s="22">
        <f>Constants!$H64*'Activity data'!AV6*Constants!$H82*FracLEACHMM*MMLeachEF*NtoN2O*kgtoGg</f>
        <v>2.9803397695100139E-2</v>
      </c>
      <c r="AD1548" s="22">
        <f>Constants!$H64*'Activity data'!AW6*Constants!$H82*FracLEACHMM*MMLeachEF*NtoN2O*kgtoGg</f>
        <v>3.011751827167387E-2</v>
      </c>
      <c r="AE1548" s="22">
        <f>Constants!$H64*'Activity data'!AX6*Constants!$H82*FracLEACHMM*MMLeachEF*NtoN2O*kgtoGg</f>
        <v>3.0444146285182588E-2</v>
      </c>
      <c r="AF1548" s="22">
        <f>Constants!$H64*'Activity data'!AY6*Constants!$H82*FracLEACHMM*MMLeachEF*NtoN2O*kgtoGg</f>
        <v>3.0830535459864049E-2</v>
      </c>
      <c r="AG1548" s="22">
        <f>Constants!$H64*'Activity data'!AZ6*Constants!$H82*FracLEACHMM*MMLeachEF*NtoN2O*kgtoGg</f>
        <v>3.1246939598681252E-2</v>
      </c>
      <c r="AH1548" s="22">
        <f>Constants!$H64*'Activity data'!BA6*Constants!$H82*FracLEACHMM*MMLeachEF*NtoN2O*kgtoGg</f>
        <v>3.1573157750952617E-2</v>
      </c>
      <c r="AI1548" s="22">
        <f>Constants!$H64*'Activity data'!BB6*Constants!$H82*FracLEACHMM*MMLeachEF*NtoN2O*kgtoGg</f>
        <v>3.18993098418522E-2</v>
      </c>
      <c r="AJ1548" s="22">
        <f>Constants!$H64*'Activity data'!BC6*Constants!$H82*FracLEACHMM*MMLeachEF*NtoN2O*kgtoGg</f>
        <v>3.2257805172784482E-2</v>
      </c>
      <c r="AK1548" s="22">
        <f>Constants!$H64*'Activity data'!BD6*Constants!$H82*FracLEACHMM*MMLeachEF*NtoN2O*kgtoGg</f>
        <v>3.2613764474677835E-2</v>
      </c>
      <c r="AL1548" s="22">
        <f>Constants!$H64*'Activity data'!BE6*Constants!$H82*FracLEACHMM*MMLeachEF*NtoN2O*kgtoGg</f>
        <v>3.3004969947015315E-2</v>
      </c>
      <c r="AM1548" s="22">
        <f>Constants!$H64*'Activity data'!BF6*Constants!$H82*FracLEACHMM*MMLeachEF*NtoN2O*kgtoGg</f>
        <v>3.3384909742420886E-2</v>
      </c>
      <c r="AN1548" s="22">
        <f>Constants!$H64*'Activity data'!BG6*Constants!$H82*FracLEACHMM*MMLeachEF*NtoN2O*kgtoGg</f>
        <v>3.3822022255129661E-2</v>
      </c>
      <c r="AO1548" s="22">
        <f>Constants!$H64*'Activity data'!BH6*Constants!$H82*FracLEACHMM*MMLeachEF*NtoN2O*kgtoGg</f>
        <v>3.4263347131761691E-2</v>
      </c>
      <c r="AP1548" s="22">
        <f>Constants!$H64*'Activity data'!BI6*Constants!$H82*FracLEACHMM*MMLeachEF*NtoN2O*kgtoGg</f>
        <v>3.471578542293164E-2</v>
      </c>
      <c r="AQ1548" s="22">
        <f>Constants!$H64*'Activity data'!BJ6*Constants!$H82*FracLEACHMM*MMLeachEF*NtoN2O*kgtoGg</f>
        <v>3.5181559704170771E-2</v>
      </c>
      <c r="AR1548" s="22">
        <f>Constants!$H64*'Activity data'!BK6*Constants!$H82*FracLEACHMM*MMLeachEF*NtoN2O*kgtoGg</f>
        <v>3.5664965848276414E-2</v>
      </c>
      <c r="AS1548" s="22">
        <f>Constants!$H64*'Activity data'!BL6*Constants!$H82*FracLEACHMM*MMLeachEF*NtoN2O*kgtoGg</f>
        <v>3.6188372253825173E-2</v>
      </c>
      <c r="AT1548" s="22">
        <f>Constants!$H64*'Activity data'!BM6*Constants!$H82*FracLEACHMM*MMLeachEF*NtoN2O*kgtoGg</f>
        <v>3.6498298202678525E-2</v>
      </c>
      <c r="AU1548" s="22">
        <f>Constants!$H64*'Activity data'!BN6*Constants!$H82*FracLEACHMM*MMLeachEF*NtoN2O*kgtoGg</f>
        <v>3.677482836557619E-2</v>
      </c>
      <c r="AV1548" s="22">
        <f>Constants!$H64*'Activity data'!BO6*Constants!$H82*FracLEACHMM*MMLeachEF*NtoN2O*kgtoGg</f>
        <v>3.705551112342103E-2</v>
      </c>
      <c r="AW1548" s="22">
        <f>Constants!$H64*'Activity data'!BP6*Constants!$H82*FracLEACHMM*MMLeachEF*NtoN2O*kgtoGg</f>
        <v>3.732684618681107E-2</v>
      </c>
    </row>
    <row r="1549" spans="1:49" x14ac:dyDescent="0.25">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1.4524516177783782E-3</v>
      </c>
      <c r="T1549" s="22">
        <f>Constants!$H65*'Activity data'!AM7*Constants!$H83*FracLEACHMM*MMLeachEF*NtoN2O*kgtoGg</f>
        <v>1.471750151265679E-3</v>
      </c>
      <c r="U1549" s="22">
        <f>Constants!$H65*'Activity data'!AN7*Constants!$H83*FracLEACHMM*MMLeachEF*NtoN2O*kgtoGg</f>
        <v>1.4875092201419302E-3</v>
      </c>
      <c r="V1549" s="22">
        <f>Constants!$H65*'Activity data'!AO7*Constants!$H83*FracLEACHMM*MMLeachEF*NtoN2O*kgtoGg</f>
        <v>1.5022173145154195E-3</v>
      </c>
      <c r="W1549" s="22">
        <f>Constants!$H65*'Activity data'!AP7*Constants!$H83*FracLEACHMM*MMLeachEF*NtoN2O*kgtoGg</f>
        <v>1.5181784959169848E-3</v>
      </c>
      <c r="X1549" s="22">
        <f>Constants!$H65*'Activity data'!AQ7*Constants!$H83*FracLEACHMM*MMLeachEF*NtoN2O*kgtoGg</f>
        <v>1.5334967291762047E-3</v>
      </c>
      <c r="Y1549" s="22">
        <f>Constants!$H65*'Activity data'!AR7*Constants!$H83*FracLEACHMM*MMLeachEF*NtoN2O*kgtoGg</f>
        <v>1.5466001740976735E-3</v>
      </c>
      <c r="Z1549" s="22">
        <f>Constants!$H65*'Activity data'!AS7*Constants!$H83*FracLEACHMM*MMLeachEF*NtoN2O*kgtoGg</f>
        <v>1.5592870211000409E-3</v>
      </c>
      <c r="AA1549" s="22">
        <f>Constants!$H65*'Activity data'!AT7*Constants!$H83*FracLEACHMM*MMLeachEF*NtoN2O*kgtoGg</f>
        <v>1.5719004564979985E-3</v>
      </c>
      <c r="AB1549" s="22">
        <f>Constants!$H65*'Activity data'!AU7*Constants!$H83*FracLEACHMM*MMLeachEF*NtoN2O*kgtoGg</f>
        <v>1.5882772463236207E-3</v>
      </c>
      <c r="AC1549" s="22">
        <f>Constants!$H65*'Activity data'!AV7*Constants!$H83*FracLEACHMM*MMLeachEF*NtoN2O*kgtoGg</f>
        <v>1.6023408748283494E-3</v>
      </c>
      <c r="AD1549" s="22">
        <f>Constants!$H65*'Activity data'!AW7*Constants!$H83*FracLEACHMM*MMLeachEF*NtoN2O*kgtoGg</f>
        <v>1.6192291586615538E-3</v>
      </c>
      <c r="AE1549" s="22">
        <f>Constants!$H65*'Activity data'!AX7*Constants!$H83*FracLEACHMM*MMLeachEF*NtoN2O*kgtoGg</f>
        <v>1.6367898885576305E-3</v>
      </c>
      <c r="AF1549" s="22">
        <f>Constants!$H65*'Activity data'!AY7*Constants!$H83*FracLEACHMM*MMLeachEF*NtoN2O*kgtoGg</f>
        <v>1.6575635994786871E-3</v>
      </c>
      <c r="AG1549" s="22">
        <f>Constants!$H65*'Activity data'!AZ7*Constants!$H83*FracLEACHMM*MMLeachEF*NtoN2O*kgtoGg</f>
        <v>1.6799510258688063E-3</v>
      </c>
      <c r="AH1549" s="22">
        <f>Constants!$H65*'Activity data'!BA7*Constants!$H83*FracLEACHMM*MMLeachEF*NtoN2O*kgtoGg</f>
        <v>1.6974897201090711E-3</v>
      </c>
      <c r="AI1549" s="22">
        <f>Constants!$H65*'Activity data'!BB7*Constants!$H83*FracLEACHMM*MMLeachEF*NtoN2O*kgtoGg</f>
        <v>1.7150248626456904E-3</v>
      </c>
      <c r="AJ1549" s="22">
        <f>Constants!$H65*'Activity data'!BC7*Constants!$H83*FracLEACHMM*MMLeachEF*NtoN2O*kgtoGg</f>
        <v>1.7342988973736962E-3</v>
      </c>
      <c r="AK1549" s="22">
        <f>Constants!$H65*'Activity data'!BD7*Constants!$H83*FracLEACHMM*MMLeachEF*NtoN2O*kgtoGg</f>
        <v>1.7534365858021821E-3</v>
      </c>
      <c r="AL1549" s="22">
        <f>Constants!$H65*'Activity data'!BE7*Constants!$H83*FracLEACHMM*MMLeachEF*NtoN2O*kgtoGg</f>
        <v>1.7744692386961816E-3</v>
      </c>
      <c r="AM1549" s="22">
        <f>Constants!$H65*'Activity data'!BF7*Constants!$H83*FracLEACHMM*MMLeachEF*NtoN2O*kgtoGg</f>
        <v>1.7948962071371785E-3</v>
      </c>
      <c r="AN1549" s="22">
        <f>Constants!$H65*'Activity data'!BG7*Constants!$H83*FracLEACHMM*MMLeachEF*NtoN2O*kgtoGg</f>
        <v>1.8183969922885078E-3</v>
      </c>
      <c r="AO1549" s="22">
        <f>Constants!$H65*'Activity data'!BH7*Constants!$H83*FracLEACHMM*MMLeachEF*NtoN2O*kgtoGg</f>
        <v>1.8421242497019253E-3</v>
      </c>
      <c r="AP1549" s="22">
        <f>Constants!$H65*'Activity data'!BI7*Constants!$H83*FracLEACHMM*MMLeachEF*NtoN2O*kgtoGg</f>
        <v>1.8664490053789697E-3</v>
      </c>
      <c r="AQ1549" s="22">
        <f>Constants!$H65*'Activity data'!BJ7*Constants!$H83*FracLEACHMM*MMLeachEF*NtoN2O*kgtoGg</f>
        <v>1.8914907531994186E-3</v>
      </c>
      <c r="AR1549" s="22">
        <f>Constants!$H65*'Activity data'!BK7*Constants!$H83*FracLEACHMM*MMLeachEF*NtoN2O*kgtoGg</f>
        <v>1.9174804551712499E-3</v>
      </c>
      <c r="AS1549" s="22">
        <f>Constants!$H65*'Activity data'!BL7*Constants!$H83*FracLEACHMM*MMLeachEF*NtoN2O*kgtoGg</f>
        <v>1.9456207191216137E-3</v>
      </c>
      <c r="AT1549" s="22">
        <f>Constants!$H65*'Activity data'!BM7*Constants!$H83*FracLEACHMM*MMLeachEF*NtoN2O*kgtoGg</f>
        <v>1.9622834842565875E-3</v>
      </c>
      <c r="AU1549" s="22">
        <f>Constants!$H65*'Activity data'!BN7*Constants!$H83*FracLEACHMM*MMLeachEF*NtoN2O*kgtoGg</f>
        <v>1.9771507684389787E-3</v>
      </c>
      <c r="AV1549" s="22">
        <f>Constants!$H65*'Activity data'!BO7*Constants!$H83*FracLEACHMM*MMLeachEF*NtoN2O*kgtoGg</f>
        <v>1.9922413114822732E-3</v>
      </c>
      <c r="AW1549" s="22">
        <f>Constants!$H65*'Activity data'!BP7*Constants!$H83*FracLEACHMM*MMLeachEF*NtoN2O*kgtoGg</f>
        <v>2.0068292879033478E-3</v>
      </c>
    </row>
    <row r="1550" spans="1:49" x14ac:dyDescent="0.25">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2.4027283638232224E-2</v>
      </c>
      <c r="T1550" s="22">
        <f>Constants!$H66*'Activity data'!AM8*Constants!$H84*FracLEACHMM*MMLeachEF*NtoN2O*kgtoGg</f>
        <v>2.4491142479241869E-2</v>
      </c>
      <c r="U1550" s="22">
        <f>Constants!$H66*'Activity data'!AN8*Constants!$H84*FracLEACHMM*MMLeachEF*NtoN2O*kgtoGg</f>
        <v>2.4732641326593474E-2</v>
      </c>
      <c r="V1550" s="22">
        <f>Constants!$H66*'Activity data'!AO8*Constants!$H84*FracLEACHMM*MMLeachEF*NtoN2O*kgtoGg</f>
        <v>2.4898518821909504E-2</v>
      </c>
      <c r="W1550" s="22">
        <f>Constants!$H66*'Activity data'!AP8*Constants!$H84*FracLEACHMM*MMLeachEF*NtoN2O*kgtoGg</f>
        <v>2.5105374251779448E-2</v>
      </c>
      <c r="X1550" s="22">
        <f>Constants!$H66*'Activity data'!AQ8*Constants!$H84*FracLEACHMM*MMLeachEF*NtoN2O*kgtoGg</f>
        <v>2.52587971042613E-2</v>
      </c>
      <c r="Y1550" s="22">
        <f>Constants!$H66*'Activity data'!AR8*Constants!$H84*FracLEACHMM*MMLeachEF*NtoN2O*kgtoGg</f>
        <v>2.5313171199770612E-2</v>
      </c>
      <c r="Z1550" s="22">
        <f>Constants!$H66*'Activity data'!AS8*Constants!$H84*FracLEACHMM*MMLeachEF*NtoN2O*kgtoGg</f>
        <v>2.5359142377663044E-2</v>
      </c>
      <c r="AA1550" s="22">
        <f>Constants!$H66*'Activity data'!AT8*Constants!$H84*FracLEACHMM*MMLeachEF*NtoN2O*kgtoGg</f>
        <v>2.5413999062825866E-2</v>
      </c>
      <c r="AB1550" s="22">
        <f>Constants!$H66*'Activity data'!AU8*Constants!$H84*FracLEACHMM*MMLeachEF*NtoN2O*kgtoGg</f>
        <v>2.5655086138679447E-2</v>
      </c>
      <c r="AC1550" s="22">
        <f>Constants!$H66*'Activity data'!AV8*Constants!$H84*FracLEACHMM*MMLeachEF*NtoN2O*kgtoGg</f>
        <v>2.5798798140044769E-2</v>
      </c>
      <c r="AD1550" s="22">
        <f>Constants!$H66*'Activity data'!AW8*Constants!$H84*FracLEACHMM*MMLeachEF*NtoN2O*kgtoGg</f>
        <v>2.5843723496566915E-2</v>
      </c>
      <c r="AE1550" s="22">
        <f>Constants!$H66*'Activity data'!AX8*Constants!$H84*FracLEACHMM*MMLeachEF*NtoN2O*kgtoGg</f>
        <v>2.5900266238203924E-2</v>
      </c>
      <c r="AF1550" s="22">
        <f>Constants!$H66*'Activity data'!AY8*Constants!$H84*FracLEACHMM*MMLeachEF*NtoN2O*kgtoGg</f>
        <v>2.6074586738300744E-2</v>
      </c>
      <c r="AG1550" s="22">
        <f>Constants!$H66*'Activity data'!AZ8*Constants!$H84*FracLEACHMM*MMLeachEF*NtoN2O*kgtoGg</f>
        <v>2.6291370966818602E-2</v>
      </c>
      <c r="AH1550" s="22">
        <f>Constants!$H66*'Activity data'!BA8*Constants!$H84*FracLEACHMM*MMLeachEF*NtoN2O*kgtoGg</f>
        <v>2.6285162221788675E-2</v>
      </c>
      <c r="AI1550" s="22">
        <f>Constants!$H66*'Activity data'!BB8*Constants!$H84*FracLEACHMM*MMLeachEF*NtoN2O*kgtoGg</f>
        <v>2.625985431205673E-2</v>
      </c>
      <c r="AJ1550" s="22">
        <f>Constants!$H66*'Activity data'!BC8*Constants!$H84*FracLEACHMM*MMLeachEF*NtoN2O*kgtoGg</f>
        <v>2.6282959302882922E-2</v>
      </c>
      <c r="AK1550" s="22">
        <f>Constants!$H66*'Activity data'!BD8*Constants!$H84*FracLEACHMM*MMLeachEF*NtoN2O*kgtoGg</f>
        <v>2.6279482800097263E-2</v>
      </c>
      <c r="AL1550" s="22">
        <f>Constants!$H66*'Activity data'!BE8*Constants!$H84*FracLEACHMM*MMLeachEF*NtoN2O*kgtoGg</f>
        <v>2.6324619046553699E-2</v>
      </c>
      <c r="AM1550" s="22">
        <f>Constants!$H66*'Activity data'!BF8*Constants!$H84*FracLEACHMM*MMLeachEF*NtoN2O*kgtoGg</f>
        <v>2.6324164681477795E-2</v>
      </c>
      <c r="AN1550" s="22">
        <f>Constants!$H66*'Activity data'!BG8*Constants!$H84*FracLEACHMM*MMLeachEF*NtoN2O*kgtoGg</f>
        <v>2.6542515814287803E-2</v>
      </c>
      <c r="AO1550" s="22">
        <f>Constants!$H66*'Activity data'!BH8*Constants!$H84*FracLEACHMM*MMLeachEF*NtoN2O*kgtoGg</f>
        <v>2.6746713869669723E-2</v>
      </c>
      <c r="AP1550" s="22">
        <f>Constants!$H66*'Activity data'!BI8*Constants!$H84*FracLEACHMM*MMLeachEF*NtoN2O*kgtoGg</f>
        <v>2.6949098432765623E-2</v>
      </c>
      <c r="AQ1550" s="22">
        <f>Constants!$H66*'Activity data'!BJ8*Constants!$H84*FracLEACHMM*MMLeachEF*NtoN2O*kgtoGg</f>
        <v>2.715268449456202E-2</v>
      </c>
      <c r="AR1550" s="22">
        <f>Constants!$H66*'Activity data'!BK8*Constants!$H84*FracLEACHMM*MMLeachEF*NtoN2O*kgtoGg</f>
        <v>2.7363744760657248E-2</v>
      </c>
      <c r="AS1550" s="22">
        <f>Constants!$H66*'Activity data'!BL8*Constants!$H84*FracLEACHMM*MMLeachEF*NtoN2O*kgtoGg</f>
        <v>2.7618066003622831E-2</v>
      </c>
      <c r="AT1550" s="22">
        <f>Constants!$H66*'Activity data'!BM8*Constants!$H84*FracLEACHMM*MMLeachEF*NtoN2O*kgtoGg</f>
        <v>2.7491808254373144E-2</v>
      </c>
      <c r="AU1550" s="22">
        <f>Constants!$H66*'Activity data'!BN8*Constants!$H84*FracLEACHMM*MMLeachEF*NtoN2O*kgtoGg</f>
        <v>2.7300215405932585E-2</v>
      </c>
      <c r="AV1550" s="22">
        <f>Constants!$H66*'Activity data'!BO8*Constants!$H84*FracLEACHMM*MMLeachEF*NtoN2O*kgtoGg</f>
        <v>2.7106459051467597E-2</v>
      </c>
      <c r="AW1550" s="22">
        <f>Constants!$H66*'Activity data'!BP8*Constants!$H84*FracLEACHMM*MMLeachEF*NtoN2O*kgtoGg</f>
        <v>2.688923798723885E-2</v>
      </c>
    </row>
    <row r="1551" spans="1:49" x14ac:dyDescent="0.25">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3.1895459096967733E-2</v>
      </c>
      <c r="T1551" s="22">
        <f>Constants!$H67*'Activity data'!AM9*Constants!$H85*FracLEACHMM*MMLeachEF*NtoN2O*kgtoGg</f>
        <v>3.2511217037521946E-2</v>
      </c>
      <c r="U1551" s="22">
        <f>Constants!$H67*'Activity data'!AN9*Constants!$H85*FracLEACHMM*MMLeachEF*NtoN2O*kgtoGg</f>
        <v>3.2831799119277187E-2</v>
      </c>
      <c r="V1551" s="22">
        <f>Constants!$H67*'Activity data'!AO9*Constants!$H85*FracLEACHMM*MMLeachEF*NtoN2O*kgtoGg</f>
        <v>3.3051996247950577E-2</v>
      </c>
      <c r="W1551" s="22">
        <f>Constants!$H67*'Activity data'!AP9*Constants!$H85*FracLEACHMM*MMLeachEF*NtoN2O*kgtoGg</f>
        <v>3.3326590288697826E-2</v>
      </c>
      <c r="X1551" s="22">
        <f>Constants!$H67*'Activity data'!AQ9*Constants!$H85*FracLEACHMM*MMLeachEF*NtoN2O*kgtoGg</f>
        <v>3.353025427292318E-2</v>
      </c>
      <c r="Y1551" s="22">
        <f>Constants!$H67*'Activity data'!AR9*Constants!$H85*FracLEACHMM*MMLeachEF*NtoN2O*kgtoGg</f>
        <v>3.3602434164972751E-2</v>
      </c>
      <c r="Z1551" s="22">
        <f>Constants!$H67*'Activity data'!AS9*Constants!$H85*FracLEACHMM*MMLeachEF*NtoN2O*kgtoGg</f>
        <v>3.3663459449652634E-2</v>
      </c>
      <c r="AA1551" s="22">
        <f>Constants!$H67*'Activity data'!AT9*Constants!$H85*FracLEACHMM*MMLeachEF*NtoN2O*kgtoGg</f>
        <v>3.3736279964203933E-2</v>
      </c>
      <c r="AB1551" s="22">
        <f>Constants!$H67*'Activity data'!AU9*Constants!$H85*FracLEACHMM*MMLeachEF*NtoN2O*kgtoGg</f>
        <v>3.4056315432319011E-2</v>
      </c>
      <c r="AC1551" s="22">
        <f>Constants!$H67*'Activity data'!AV9*Constants!$H85*FracLEACHMM*MMLeachEF*NtoN2O*kgtoGg</f>
        <v>3.4247088568821089E-2</v>
      </c>
      <c r="AD1551" s="22">
        <f>Constants!$H67*'Activity data'!AW9*Constants!$H85*FracLEACHMM*MMLeachEF*NtoN2O*kgtoGg</f>
        <v>3.4306725558709068E-2</v>
      </c>
      <c r="AE1551" s="22">
        <f>Constants!$H67*'Activity data'!AX9*Constants!$H85*FracLEACHMM*MMLeachEF*NtoN2O*kgtoGg</f>
        <v>3.4381784259903403E-2</v>
      </c>
      <c r="AF1551" s="22">
        <f>Constants!$H67*'Activity data'!AY9*Constants!$H85*FracLEACHMM*MMLeachEF*NtoN2O*kgtoGg</f>
        <v>3.4613189210388688E-2</v>
      </c>
      <c r="AG1551" s="22">
        <f>Constants!$H67*'Activity data'!AZ9*Constants!$H85*FracLEACHMM*MMLeachEF*NtoN2O*kgtoGg</f>
        <v>3.4900963417313899E-2</v>
      </c>
      <c r="AH1551" s="22">
        <f>Constants!$H67*'Activity data'!BA9*Constants!$H85*FracLEACHMM*MMLeachEF*NtoN2O*kgtoGg</f>
        <v>3.4892721504656304E-2</v>
      </c>
      <c r="AI1551" s="22">
        <f>Constants!$H67*'Activity data'!BB9*Constants!$H85*FracLEACHMM*MMLeachEF*NtoN2O*kgtoGg</f>
        <v>3.4859126054923452E-2</v>
      </c>
      <c r="AJ1551" s="22">
        <f>Constants!$H67*'Activity data'!BC9*Constants!$H85*FracLEACHMM*MMLeachEF*NtoN2O*kgtoGg</f>
        <v>3.4889797199482625E-2</v>
      </c>
      <c r="AK1551" s="22">
        <f>Constants!$H67*'Activity data'!BD9*Constants!$H85*FracLEACHMM*MMLeachEF*NtoN2O*kgtoGg</f>
        <v>3.4885182251989187E-2</v>
      </c>
      <c r="AL1551" s="22">
        <f>Constants!$H67*'Activity data'!BE9*Constants!$H85*FracLEACHMM*MMLeachEF*NtoN2O*kgtoGg</f>
        <v>3.4945099191594942E-2</v>
      </c>
      <c r="AM1551" s="22">
        <f>Constants!$H67*'Activity data'!BF9*Constants!$H85*FracLEACHMM*MMLeachEF*NtoN2O*kgtoGg</f>
        <v>3.494449603632728E-2</v>
      </c>
      <c r="AN1551" s="22">
        <f>Constants!$H67*'Activity data'!BG9*Constants!$H85*FracLEACHMM*MMLeachEF*NtoN2O*kgtoGg</f>
        <v>3.5234350259142407E-2</v>
      </c>
      <c r="AO1551" s="22">
        <f>Constants!$H67*'Activity data'!BH9*Constants!$H85*FracLEACHMM*MMLeachEF*NtoN2O*kgtoGg</f>
        <v>3.550541671930401E-2</v>
      </c>
      <c r="AP1551" s="22">
        <f>Constants!$H67*'Activity data'!BI9*Constants!$H85*FracLEACHMM*MMLeachEF*NtoN2O*kgtoGg</f>
        <v>3.5774075825812907E-2</v>
      </c>
      <c r="AQ1551" s="22">
        <f>Constants!$H67*'Activity data'!BJ9*Constants!$H85*FracLEACHMM*MMLeachEF*NtoN2O*kgtoGg</f>
        <v>3.6044329883845774E-2</v>
      </c>
      <c r="AR1551" s="22">
        <f>Constants!$H67*'Activity data'!BK9*Constants!$H85*FracLEACHMM*MMLeachEF*NtoN2O*kgtoGg</f>
        <v>3.6324505711691907E-2</v>
      </c>
      <c r="AS1551" s="22">
        <f>Constants!$H67*'Activity data'!BL9*Constants!$H85*FracLEACHMM*MMLeachEF*NtoN2O*kgtoGg</f>
        <v>3.6662109118079128E-2</v>
      </c>
      <c r="AT1551" s="22">
        <f>Constants!$H67*'Activity data'!BM9*Constants!$H85*FracLEACHMM*MMLeachEF*NtoN2O*kgtoGg</f>
        <v>3.6494505949218999E-2</v>
      </c>
      <c r="AU1551" s="22">
        <f>Constants!$H67*'Activity data'!BN9*Constants!$H85*FracLEACHMM*MMLeachEF*NtoN2O*kgtoGg</f>
        <v>3.6240172502595688E-2</v>
      </c>
      <c r="AV1551" s="22">
        <f>Constants!$H67*'Activity data'!BO9*Constants!$H85*FracLEACHMM*MMLeachEF*NtoN2O*kgtoGg</f>
        <v>3.5982967070152132E-2</v>
      </c>
      <c r="AW1551" s="22">
        <f>Constants!$H67*'Activity data'!BP9*Constants!$H85*FracLEACHMM*MMLeachEF*NtoN2O*kgtoGg</f>
        <v>3.569461297763693E-2</v>
      </c>
    </row>
    <row r="1552" spans="1:49" x14ac:dyDescent="0.25">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4.6010915971909983E-2</v>
      </c>
      <c r="T1552" s="22">
        <f>Constants!$H68*'Activity data'!AM10*Constants!$H86*FracLEACHMM*MMLeachEF*NtoN2O*kgtoGg</f>
        <v>4.802910751144409E-2</v>
      </c>
      <c r="U1552" s="22">
        <f>Constants!$H68*'Activity data'!AN10*Constants!$H86*FracLEACHMM*MMLeachEF*NtoN2O*kgtoGg</f>
        <v>4.9655220500926189E-2</v>
      </c>
      <c r="V1552" s="22">
        <f>Constants!$H68*'Activity data'!AO10*Constants!$H86*FracLEACHMM*MMLeachEF*NtoN2O*kgtoGg</f>
        <v>5.11609661465975E-2</v>
      </c>
      <c r="W1552" s="22">
        <f>Constants!$H68*'Activity data'!AP10*Constants!$H86*FracLEACHMM*MMLeachEF*NtoN2O*kgtoGg</f>
        <v>5.2781963567036239E-2</v>
      </c>
      <c r="X1552" s="22">
        <f>Constants!$H68*'Activity data'!AQ10*Constants!$H86*FracLEACHMM*MMLeachEF*NtoN2O*kgtoGg</f>
        <v>5.4322256674573466E-2</v>
      </c>
      <c r="Y1552" s="22">
        <f>Constants!$H68*'Activity data'!AR10*Constants!$H86*FracLEACHMM*MMLeachEF*NtoN2O*kgtoGg</f>
        <v>5.5674921696077649E-2</v>
      </c>
      <c r="Z1552" s="22">
        <f>Constants!$H68*'Activity data'!AS10*Constants!$H86*FracLEACHMM*MMLeachEF*NtoN2O*kgtoGg</f>
        <v>5.7030253906482163E-2</v>
      </c>
      <c r="AA1552" s="22">
        <f>Constants!$H68*'Activity data'!AT10*Constants!$H86*FracLEACHMM*MMLeachEF*NtoN2O*kgtoGg</f>
        <v>5.8427680173914358E-2</v>
      </c>
      <c r="AB1552" s="22">
        <f>Constants!$H68*'Activity data'!AU10*Constants!$H86*FracLEACHMM*MMLeachEF*NtoN2O*kgtoGg</f>
        <v>6.0286217391837323E-2</v>
      </c>
      <c r="AC1552" s="22">
        <f>Constants!$H68*'Activity data'!AV10*Constants!$H86*FracLEACHMM*MMLeachEF*NtoN2O*kgtoGg</f>
        <v>6.1954560287961084E-2</v>
      </c>
      <c r="AD1552" s="22">
        <f>Constants!$H68*'Activity data'!AW10*Constants!$H86*FracLEACHMM*MMLeachEF*NtoN2O*kgtoGg</f>
        <v>6.4120605214801743E-2</v>
      </c>
      <c r="AE1552" s="22">
        <f>Constants!$H68*'Activity data'!AX10*Constants!$H86*FracLEACHMM*MMLeachEF*NtoN2O*kgtoGg</f>
        <v>6.639604352616281E-2</v>
      </c>
      <c r="AF1552" s="22">
        <f>Constants!$H68*'Activity data'!AY10*Constants!$H86*FracLEACHMM*MMLeachEF*NtoN2O*kgtoGg</f>
        <v>6.9069532953596913E-2</v>
      </c>
      <c r="AG1552" s="22">
        <f>Constants!$H68*'Activity data'!AZ10*Constants!$H86*FracLEACHMM*MMLeachEF*NtoN2O*kgtoGg</f>
        <v>7.1971064313873803E-2</v>
      </c>
      <c r="AH1552" s="22">
        <f>Constants!$H68*'Activity data'!BA10*Constants!$H86*FracLEACHMM*MMLeachEF*NtoN2O*kgtoGg</f>
        <v>7.4367676941330188E-2</v>
      </c>
      <c r="AI1552" s="22">
        <f>Constants!$H68*'Activity data'!BB10*Constants!$H86*FracLEACHMM*MMLeachEF*NtoN2O*kgtoGg</f>
        <v>7.6799205567299494E-2</v>
      </c>
      <c r="AJ1552" s="22">
        <f>Constants!$H68*'Activity data'!BC10*Constants!$H86*FracLEACHMM*MMLeachEF*NtoN2O*kgtoGg</f>
        <v>7.9469469622950942E-2</v>
      </c>
      <c r="AK1552" s="22">
        <f>Constants!$H68*'Activity data'!BD10*Constants!$H86*FracLEACHMM*MMLeachEF*NtoN2O*kgtoGg</f>
        <v>8.2164483463454716E-2</v>
      </c>
      <c r="AL1552" s="22">
        <f>Constants!$H68*'Activity data'!BE10*Constants!$H86*FracLEACHMM*MMLeachEF*NtoN2O*kgtoGg</f>
        <v>8.5125421291036757E-2</v>
      </c>
      <c r="AM1552" s="22">
        <f>Constants!$H68*'Activity data'!BF10*Constants!$H86*FracLEACHMM*MMLeachEF*NtoN2O*kgtoGg</f>
        <v>8.8060141914649323E-2</v>
      </c>
      <c r="AN1552" s="22">
        <f>Constants!$H68*'Activity data'!BG10*Constants!$H86*FracLEACHMM*MMLeachEF*NtoN2O*kgtoGg</f>
        <v>9.1295821609452182E-2</v>
      </c>
      <c r="AO1552" s="22">
        <f>Constants!$H68*'Activity data'!BH10*Constants!$H86*FracLEACHMM*MMLeachEF*NtoN2O*kgtoGg</f>
        <v>9.460290633719115E-2</v>
      </c>
      <c r="AP1552" s="22">
        <f>Constants!$H68*'Activity data'!BI10*Constants!$H86*FracLEACHMM*MMLeachEF*NtoN2O*kgtoGg</f>
        <v>9.8027988298296467E-2</v>
      </c>
      <c r="AQ1552" s="22">
        <f>Constants!$H68*'Activity data'!BJ10*Constants!$H86*FracLEACHMM*MMLeachEF*NtoN2O*kgtoGg</f>
        <v>0.10158799529532597</v>
      </c>
      <c r="AR1552" s="22">
        <f>Constants!$H68*'Activity data'!BK10*Constants!$H86*FracLEACHMM*MMLeachEF*NtoN2O*kgtoGg</f>
        <v>0.10531404865723754</v>
      </c>
      <c r="AS1552" s="22">
        <f>Constants!$H68*'Activity data'!BL10*Constants!$H86*FracLEACHMM*MMLeachEF*NtoN2O*kgtoGg</f>
        <v>0.10935737631598824</v>
      </c>
      <c r="AT1552" s="22">
        <f>Constants!$H68*'Activity data'!BM10*Constants!$H86*FracLEACHMM*MMLeachEF*NtoN2O*kgtoGg</f>
        <v>0.1120135619727341</v>
      </c>
      <c r="AU1552" s="22">
        <f>Constants!$H68*'Activity data'!BN10*Constants!$H86*FracLEACHMM*MMLeachEF*NtoN2O*kgtoGg</f>
        <v>0.11447745302560278</v>
      </c>
      <c r="AV1552" s="22">
        <f>Constants!$H68*'Activity data'!BO10*Constants!$H86*FracLEACHMM*MMLeachEF*NtoN2O*kgtoGg</f>
        <v>0.11700195875525442</v>
      </c>
      <c r="AW1552" s="22">
        <f>Constants!$H68*'Activity data'!BP10*Constants!$H86*FracLEACHMM*MMLeachEF*NtoN2O*kgtoGg</f>
        <v>0.11949537224086629</v>
      </c>
    </row>
    <row r="1553" spans="1:49" x14ac:dyDescent="0.25">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4.4026193063540792E-3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4.4794530623989371E-3</v>
      </c>
      <c r="T1553" s="22">
        <f>Constants!$H69*'Activity data'!AM11*Constants!$H87*FracLEACHMM*MMLeachEF*NtoN2O*kgtoGg</f>
        <v>4.4987209668437998E-3</v>
      </c>
      <c r="U1553" s="22">
        <f>Constants!$H69*'Activity data'!AN11*Constants!$H87*FracLEACHMM*MMLeachEF*NtoN2O*kgtoGg</f>
        <v>4.5200449723130963E-3</v>
      </c>
      <c r="V1553" s="22">
        <f>Constants!$H69*'Activity data'!AO11*Constants!$H87*FracLEACHMM*MMLeachEF*NtoN2O*kgtoGg</f>
        <v>4.5424196980427588E-3</v>
      </c>
      <c r="W1553" s="22">
        <f>Constants!$H69*'Activity data'!AP11*Constants!$H87*FracLEACHMM*MMLeachEF*NtoN2O*kgtoGg</f>
        <v>4.5660581396037205E-3</v>
      </c>
      <c r="X1553" s="22">
        <f>Constants!$H69*'Activity data'!AQ11*Constants!$H87*FracLEACHMM*MMLeachEF*NtoN2O*kgtoGg</f>
        <v>4.5908116687551669E-3</v>
      </c>
      <c r="Y1553" s="22">
        <f>Constants!$H69*'Activity data'!AR11*Constants!$H87*FracLEACHMM*MMLeachEF*NtoN2O*kgtoGg</f>
        <v>4.6137438741763979E-3</v>
      </c>
      <c r="Z1553" s="22">
        <f>Constants!$H69*'Activity data'!AS11*Constants!$H87*FracLEACHMM*MMLeachEF*NtoN2O*kgtoGg</f>
        <v>4.6348378392125833E-3</v>
      </c>
      <c r="AA1553" s="22">
        <f>Constants!$H69*'Activity data'!AT11*Constants!$H87*FracLEACHMM*MMLeachEF*NtoN2O*kgtoGg</f>
        <v>4.6540023317377969E-3</v>
      </c>
      <c r="AB1553" s="22">
        <f>Constants!$H69*'Activity data'!AU11*Constants!$H87*FracLEACHMM*MMLeachEF*NtoN2O*kgtoGg</f>
        <v>4.6713507442051822E-3</v>
      </c>
      <c r="AC1553" s="22">
        <f>Constants!$H69*'Activity data'!AV11*Constants!$H87*FracLEACHMM*MMLeachEF*NtoN2O*kgtoGg</f>
        <v>4.6864455111026377E-3</v>
      </c>
      <c r="AD1553" s="22">
        <f>Constants!$H69*'Activity data'!AW11*Constants!$H87*FracLEACHMM*MMLeachEF*NtoN2O*kgtoGg</f>
        <v>4.7013710987199248E-3</v>
      </c>
      <c r="AE1553" s="22">
        <f>Constants!$H69*'Activity data'!AX11*Constants!$H87*FracLEACHMM*MMLeachEF*NtoN2O*kgtoGg</f>
        <v>4.7159612817498633E-3</v>
      </c>
      <c r="AF1553" s="22">
        <f>Constants!$H69*'Activity data'!AY11*Constants!$H87*FracLEACHMM*MMLeachEF*NtoN2O*kgtoGg</f>
        <v>4.7303166143113345E-3</v>
      </c>
      <c r="AG1553" s="22">
        <f>Constants!$H69*'Activity data'!AZ11*Constants!$H87*FracLEACHMM*MMLeachEF*NtoN2O*kgtoGg</f>
        <v>4.7443067334937781E-3</v>
      </c>
      <c r="AH1553" s="22">
        <f>Constants!$H69*'Activity data'!BA11*Constants!$H87*FracLEACHMM*MMLeachEF*NtoN2O*kgtoGg</f>
        <v>4.7575297211184687E-3</v>
      </c>
      <c r="AI1553" s="22">
        <f>Constants!$H69*'Activity data'!BB11*Constants!$H87*FracLEACHMM*MMLeachEF*NtoN2O*kgtoGg</f>
        <v>4.7704530207237717E-3</v>
      </c>
      <c r="AJ1553" s="22">
        <f>Constants!$H69*'Activity data'!BC11*Constants!$H87*FracLEACHMM*MMLeachEF*NtoN2O*kgtoGg</f>
        <v>4.7831440491877333E-3</v>
      </c>
      <c r="AK1553" s="22">
        <f>Constants!$H69*'Activity data'!BD11*Constants!$H87*FracLEACHMM*MMLeachEF*NtoN2O*kgtoGg</f>
        <v>4.7954681346331551E-3</v>
      </c>
      <c r="AL1553" s="22">
        <f>Constants!$H69*'Activity data'!BE11*Constants!$H87*FracLEACHMM*MMLeachEF*NtoN2O*kgtoGg</f>
        <v>4.8075117851365569E-3</v>
      </c>
      <c r="AM1553" s="22">
        <f>Constants!$H69*'Activity data'!BF11*Constants!$H87*FracLEACHMM*MMLeachEF*NtoN2O*kgtoGg</f>
        <v>4.8191078920025122E-3</v>
      </c>
      <c r="AN1553" s="22">
        <f>Constants!$H69*'Activity data'!BG11*Constants!$H87*FracLEACHMM*MMLeachEF*NtoN2O*kgtoGg</f>
        <v>4.8305041120240881E-3</v>
      </c>
      <c r="AO1553" s="22">
        <f>Constants!$H69*'Activity data'!BH11*Constants!$H87*FracLEACHMM*MMLeachEF*NtoN2O*kgtoGg</f>
        <v>4.8415171590785793E-3</v>
      </c>
      <c r="AP1553" s="22">
        <f>Constants!$H69*'Activity data'!BI11*Constants!$H87*FracLEACHMM*MMLeachEF*NtoN2O*kgtoGg</f>
        <v>4.8521457889147152E-3</v>
      </c>
      <c r="AQ1553" s="22">
        <f>Constants!$H69*'Activity data'!BJ11*Constants!$H87*FracLEACHMM*MMLeachEF*NtoN2O*kgtoGg</f>
        <v>4.8623756093351981E-3</v>
      </c>
      <c r="AR1553" s="22">
        <f>Constants!$H69*'Activity data'!BK11*Constants!$H87*FracLEACHMM*MMLeachEF*NtoN2O*kgtoGg</f>
        <v>4.8721994435007507E-3</v>
      </c>
      <c r="AS1553" s="22">
        <f>Constants!$H69*'Activity data'!BL11*Constants!$H87*FracLEACHMM*MMLeachEF*NtoN2O*kgtoGg</f>
        <v>4.8817355952407689E-3</v>
      </c>
      <c r="AT1553" s="22">
        <f>Constants!$H69*'Activity data'!BM11*Constants!$H87*FracLEACHMM*MMLeachEF*NtoN2O*kgtoGg</f>
        <v>4.8902010366186415E-3</v>
      </c>
      <c r="AU1553" s="22">
        <f>Constants!$H69*'Activity data'!BN11*Constants!$H87*FracLEACHMM*MMLeachEF*NtoN2O*kgtoGg</f>
        <v>4.898122997985345E-3</v>
      </c>
      <c r="AV1553" s="22">
        <f>Constants!$H69*'Activity data'!BO11*Constants!$H87*FracLEACHMM*MMLeachEF*NtoN2O*kgtoGg</f>
        <v>4.9055988543673301E-3</v>
      </c>
      <c r="AW1553" s="22">
        <f>Constants!$H69*'Activity data'!BP11*Constants!$H87*FracLEACHMM*MMLeachEF*NtoN2O*kgtoGg</f>
        <v>4.9125725740914346E-3</v>
      </c>
    </row>
    <row r="1554" spans="1:49" x14ac:dyDescent="0.25">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3.6554846257269868E-3</v>
      </c>
      <c r="L1554" s="22">
        <f>Constants!$H70*'Activity data'!AE12*Constants!$H88*FracLEACHMM*MMLeachEF*NtoN2O*kgtoGg</f>
        <v>3.6574611346322943E-3</v>
      </c>
      <c r="M1554" s="22">
        <f>Constants!$H70*'Activity data'!AF12*Constants!$H88*FracLEACHMM*MMLeachEF*NtoN2O*kgtoGg</f>
        <v>3.6621868932729799E-3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3.7260987500038843E-3</v>
      </c>
      <c r="T1554" s="22">
        <f>Constants!$H70*'Activity data'!AM12*Constants!$H88*FracLEACHMM*MMLeachEF*NtoN2O*kgtoGg</f>
        <v>3.7421261787250032E-3</v>
      </c>
      <c r="U1554" s="22">
        <f>Constants!$H70*'Activity data'!AN12*Constants!$H88*FracLEACHMM*MMLeachEF*NtoN2O*kgtoGg</f>
        <v>3.7598639134478391E-3</v>
      </c>
      <c r="V1554" s="22">
        <f>Constants!$H70*'Activity data'!AO12*Constants!$H88*FracLEACHMM*MMLeachEF*NtoN2O*kgtoGg</f>
        <v>3.7784756583219593E-3</v>
      </c>
      <c r="W1554" s="22">
        <f>Constants!$H70*'Activity data'!AP12*Constants!$H88*FracLEACHMM*MMLeachEF*NtoN2O*kgtoGg</f>
        <v>3.7981385873281119E-3</v>
      </c>
      <c r="X1554" s="22">
        <f>Constants!$H70*'Activity data'!AQ12*Constants!$H88*FracLEACHMM*MMLeachEF*NtoN2O*kgtoGg</f>
        <v>3.8187290685195792E-3</v>
      </c>
      <c r="Y1554" s="22">
        <f>Constants!$H70*'Activity data'!AR12*Constants!$H88*FracLEACHMM*MMLeachEF*NtoN2O*kgtoGg</f>
        <v>3.8378045361636402E-3</v>
      </c>
      <c r="Z1554" s="22">
        <f>Constants!$H70*'Activity data'!AS12*Constants!$H88*FracLEACHMM*MMLeachEF*NtoN2O*kgtoGg</f>
        <v>3.8553509186480825E-3</v>
      </c>
      <c r="AA1554" s="22">
        <f>Constants!$H70*'Activity data'!AT12*Constants!$H88*FracLEACHMM*MMLeachEF*NtoN2O*kgtoGg</f>
        <v>3.8712923272638065E-3</v>
      </c>
      <c r="AB1554" s="22">
        <f>Constants!$H70*'Activity data'!AU12*Constants!$H88*FracLEACHMM*MMLeachEF*NtoN2O*kgtoGg</f>
        <v>3.8857230841238097E-3</v>
      </c>
      <c r="AC1554" s="22">
        <f>Constants!$H70*'Activity data'!AV12*Constants!$H88*FracLEACHMM*MMLeachEF*NtoN2O*kgtoGg</f>
        <v>3.8982792134736933E-3</v>
      </c>
      <c r="AD1554" s="22">
        <f>Constants!$H70*'Activity data'!AW12*Constants!$H88*FracLEACHMM*MMLeachEF*NtoN2O*kgtoGg</f>
        <v>3.9106946161108309E-3</v>
      </c>
      <c r="AE1554" s="22">
        <f>Constants!$H70*'Activity data'!AX12*Constants!$H88*FracLEACHMM*MMLeachEF*NtoN2O*kgtoGg</f>
        <v>3.9228310224963623E-3</v>
      </c>
      <c r="AF1554" s="22">
        <f>Constants!$H70*'Activity data'!AY12*Constants!$H88*FracLEACHMM*MMLeachEF*NtoN2O*kgtoGg</f>
        <v>3.9347720755597776E-3</v>
      </c>
      <c r="AG1554" s="22">
        <f>Constants!$H70*'Activity data'!AZ12*Constants!$H88*FracLEACHMM*MMLeachEF*NtoN2O*kgtoGg</f>
        <v>3.9464093368218019E-3</v>
      </c>
      <c r="AH1554" s="22">
        <f>Constants!$H70*'Activity data'!BA12*Constants!$H88*FracLEACHMM*MMLeachEF*NtoN2O*kgtoGg</f>
        <v>3.957408482693707E-3</v>
      </c>
      <c r="AI1554" s="22">
        <f>Constants!$H70*'Activity data'!BB12*Constants!$H88*FracLEACHMM*MMLeachEF*NtoN2O*kgtoGg</f>
        <v>3.9681583420703905E-3</v>
      </c>
      <c r="AJ1554" s="22">
        <f>Constants!$H70*'Activity data'!BC12*Constants!$H88*FracLEACHMM*MMLeachEF*NtoN2O*kgtoGg</f>
        <v>3.97871499366091E-3</v>
      </c>
      <c r="AK1554" s="22">
        <f>Constants!$H70*'Activity data'!BD12*Constants!$H88*FracLEACHMM*MMLeachEF*NtoN2O*kgtoGg</f>
        <v>3.9889664147012577E-3</v>
      </c>
      <c r="AL1554" s="22">
        <f>Constants!$H70*'Activity data'!BE12*Constants!$H88*FracLEACHMM*MMLeachEF*NtoN2O*kgtoGg</f>
        <v>3.9989845643416452E-3</v>
      </c>
      <c r="AM1554" s="22">
        <f>Constants!$H70*'Activity data'!BF12*Constants!$H88*FracLEACHMM*MMLeachEF*NtoN2O*kgtoGg</f>
        <v>4.0086304382231782E-3</v>
      </c>
      <c r="AN1554" s="22">
        <f>Constants!$H70*'Activity data'!BG12*Constants!$H88*FracLEACHMM*MMLeachEF*NtoN2O*kgtoGg</f>
        <v>4.0181100422251956E-3</v>
      </c>
      <c r="AO1554" s="22">
        <f>Constants!$H70*'Activity data'!BH12*Constants!$H88*FracLEACHMM*MMLeachEF*NtoN2O*kgtoGg</f>
        <v>4.0272709152808662E-3</v>
      </c>
      <c r="AP1554" s="22">
        <f>Constants!$H70*'Activity data'!BI12*Constants!$H88*FracLEACHMM*MMLeachEF*NtoN2O*kgtoGg</f>
        <v>4.0361120223970717E-3</v>
      </c>
      <c r="AQ1554" s="22">
        <f>Constants!$H70*'Activity data'!BJ12*Constants!$H88*FracLEACHMM*MMLeachEF*NtoN2O*kgtoGg</f>
        <v>4.044621391855921E-3</v>
      </c>
      <c r="AR1554" s="22">
        <f>Constants!$H70*'Activity data'!BK12*Constants!$H88*FracLEACHMM*MMLeachEF*NtoN2O*kgtoGg</f>
        <v>4.0527930538188017E-3</v>
      </c>
      <c r="AS1554" s="22">
        <f>Constants!$H70*'Activity data'!BL12*Constants!$H88*FracLEACHMM*MMLeachEF*NtoN2O*kgtoGg</f>
        <v>4.0607254157798154E-3</v>
      </c>
      <c r="AT1554" s="22">
        <f>Constants!$H70*'Activity data'!BM12*Constants!$H88*FracLEACHMM*MMLeachEF*NtoN2O*kgtoGg</f>
        <v>4.0677671394226192E-3</v>
      </c>
      <c r="AU1554" s="22">
        <f>Constants!$H70*'Activity data'!BN12*Constants!$H88*FracLEACHMM*MMLeachEF*NtoN2O*kgtoGg</f>
        <v>4.0743567855099586E-3</v>
      </c>
      <c r="AV1554" s="22">
        <f>Constants!$H70*'Activity data'!BO12*Constants!$H88*FracLEACHMM*MMLeachEF*NtoN2O*kgtoGg</f>
        <v>4.0805753525385872E-3</v>
      </c>
      <c r="AW1554" s="22">
        <f>Constants!$H70*'Activity data'!BP12*Constants!$H88*FracLEACHMM*MMLeachEF*NtoN2O*kgtoGg</f>
        <v>4.0863762322408403E-3</v>
      </c>
    </row>
    <row r="1555" spans="1:49" x14ac:dyDescent="0.25">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5.6474452001515989E-4</v>
      </c>
      <c r="T1555" s="22">
        <f>Constants!$H71*'Activity data'!AM13*Constants!$H89*FracLEACHMM*MMLeachEF*NtoN2O*kgtoGg</f>
        <v>5.6876717346118224E-4</v>
      </c>
      <c r="U1555" s="22">
        <f>Constants!$H71*'Activity data'!AN13*Constants!$H89*FracLEACHMM*MMLeachEF*NtoN2O*kgtoGg</f>
        <v>5.7312317409291492E-4</v>
      </c>
      <c r="V1555" s="22">
        <f>Constants!$H71*'Activity data'!AO13*Constants!$H89*FracLEACHMM*MMLeachEF*NtoN2O*kgtoGg</f>
        <v>5.7762291395904166E-4</v>
      </c>
      <c r="W1555" s="22">
        <f>Constants!$H71*'Activity data'!AP13*Constants!$H89*FracLEACHMM*MMLeachEF*NtoN2O*kgtoGg</f>
        <v>5.8230940252943419E-4</v>
      </c>
      <c r="X1555" s="22">
        <f>Constants!$H71*'Activity data'!AQ13*Constants!$H89*FracLEACHMM*MMLeachEF*NtoN2O*kgtoGg</f>
        <v>5.8715644452601856E-4</v>
      </c>
      <c r="Y1555" s="22">
        <f>Constants!$H71*'Activity data'!AR13*Constants!$H89*FracLEACHMM*MMLeachEF*NtoN2O*kgtoGg</f>
        <v>5.9161135009556422E-4</v>
      </c>
      <c r="Z1555" s="22">
        <f>Constants!$H71*'Activity data'!AS13*Constants!$H89*FracLEACHMM*MMLeachEF*NtoN2O*kgtoGg</f>
        <v>5.9567621733498178E-4</v>
      </c>
      <c r="AA1555" s="22">
        <f>Constants!$H71*'Activity data'!AT13*Constants!$H89*FracLEACHMM*MMLeachEF*NtoN2O*kgtoGg</f>
        <v>5.9933879706922013E-4</v>
      </c>
      <c r="AB1555" s="22">
        <f>Constants!$H71*'Activity data'!AU13*Constants!$H89*FracLEACHMM*MMLeachEF*NtoN2O*kgtoGg</f>
        <v>6.0262501865546397E-4</v>
      </c>
      <c r="AC1555" s="22">
        <f>Constants!$H71*'Activity data'!AV13*Constants!$H89*FracLEACHMM*MMLeachEF*NtoN2O*kgtoGg</f>
        <v>6.0545717219793874E-4</v>
      </c>
      <c r="AD1555" s="22">
        <f>Constants!$H71*'Activity data'!AW13*Constants!$H89*FracLEACHMM*MMLeachEF*NtoN2O*kgtoGg</f>
        <v>6.082290967851803E-4</v>
      </c>
      <c r="AE1555" s="22">
        <f>Constants!$H71*'Activity data'!AX13*Constants!$H89*FracLEACHMM*MMLeachEF*NtoN2O*kgtoGg</f>
        <v>6.1091159037015435E-4</v>
      </c>
      <c r="AF1555" s="22">
        <f>Constants!$H71*'Activity data'!AY13*Constants!$H89*FracLEACHMM*MMLeachEF*NtoN2O*kgtoGg</f>
        <v>6.1352518769534805E-4</v>
      </c>
      <c r="AG1555" s="22">
        <f>Constants!$H71*'Activity data'!AZ13*Constants!$H89*FracLEACHMM*MMLeachEF*NtoN2O*kgtoGg</f>
        <v>6.1604725785710502E-4</v>
      </c>
      <c r="AH1555" s="22">
        <f>Constants!$H71*'Activity data'!BA13*Constants!$H89*FracLEACHMM*MMLeachEF*NtoN2O*kgtoGg</f>
        <v>6.1840490856558304E-4</v>
      </c>
      <c r="AI1555" s="22">
        <f>Constants!$H71*'Activity data'!BB13*Constants!$H89*FracLEACHMM*MMLeachEF*NtoN2O*kgtoGg</f>
        <v>6.2068651944931295E-4</v>
      </c>
      <c r="AJ1555" s="22">
        <f>Constants!$H71*'Activity data'!BC13*Constants!$H89*FracLEACHMM*MMLeachEF*NtoN2O*kgtoGg</f>
        <v>6.2290584738368534E-4</v>
      </c>
      <c r="AK1555" s="22">
        <f>Constants!$H71*'Activity data'!BD13*Constants!$H89*FracLEACHMM*MMLeachEF*NtoN2O*kgtoGg</f>
        <v>6.2503922511390189E-4</v>
      </c>
      <c r="AL1555" s="22">
        <f>Constants!$H71*'Activity data'!BE13*Constants!$H89*FracLEACHMM*MMLeachEF*NtoN2O*kgtoGg</f>
        <v>6.2710377712464377E-4</v>
      </c>
      <c r="AM1555" s="22">
        <f>Constants!$H71*'Activity data'!BF13*Constants!$H89*FracLEACHMM*MMLeachEF*NtoN2O*kgtoGg</f>
        <v>6.2906986736903142E-4</v>
      </c>
      <c r="AN1555" s="22">
        <f>Constants!$H71*'Activity data'!BG13*Constants!$H89*FracLEACHMM*MMLeachEF*NtoN2O*kgtoGg</f>
        <v>6.3098404162491132E-4</v>
      </c>
      <c r="AO1555" s="22">
        <f>Constants!$H71*'Activity data'!BH13*Constants!$H89*FracLEACHMM*MMLeachEF*NtoN2O*kgtoGg</f>
        <v>6.3281360763776863E-4</v>
      </c>
      <c r="AP1555" s="22">
        <f>Constants!$H71*'Activity data'!BI13*Constants!$H89*FracLEACHMM*MMLeachEF*NtoN2O*kgtoGg</f>
        <v>6.3455930674650649E-4</v>
      </c>
      <c r="AQ1555" s="22">
        <f>Constants!$H71*'Activity data'!BJ13*Constants!$H89*FracLEACHMM*MMLeachEF*NtoN2O*kgtoGg</f>
        <v>6.3621943215191044E-4</v>
      </c>
      <c r="AR1555" s="22">
        <f>Constants!$H71*'Activity data'!BK13*Constants!$H89*FracLEACHMM*MMLeachEF*NtoN2O*kgtoGg</f>
        <v>6.3779356056612184E-4</v>
      </c>
      <c r="AS1555" s="22">
        <f>Constants!$H71*'Activity data'!BL13*Constants!$H89*FracLEACHMM*MMLeachEF*NtoN2O*kgtoGg</f>
        <v>6.3930404027530614E-4</v>
      </c>
      <c r="AT1555" s="22">
        <f>Constants!$H71*'Activity data'!BM13*Constants!$H89*FracLEACHMM*MMLeachEF*NtoN2O*kgtoGg</f>
        <v>6.4060948140966755E-4</v>
      </c>
      <c r="AU1555" s="22">
        <f>Constants!$H71*'Activity data'!BN13*Constants!$H89*FracLEACHMM*MMLeachEF*NtoN2O*kgtoGg</f>
        <v>6.4180675404531867E-4</v>
      </c>
      <c r="AV1555" s="22">
        <f>Constants!$H71*'Activity data'!BO13*Constants!$H89*FracLEACHMM*MMLeachEF*NtoN2O*kgtoGg</f>
        <v>6.4291431629533049E-4</v>
      </c>
      <c r="AW1555" s="22">
        <f>Constants!$H71*'Activity data'!BP13*Constants!$H89*FracLEACHMM*MMLeachEF*NtoN2O*kgtoGg</f>
        <v>6.439227757226659E-4</v>
      </c>
    </row>
    <row r="1556" spans="1:49" x14ac:dyDescent="0.25">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6.8438891439814992E-3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6.9645807684222804E-3</v>
      </c>
      <c r="T1556" s="22">
        <f>Constants!$H72*'Activity data'!AM14*Constants!$H90*FracLEACHMM*MMLeachEF*NtoN2O*kgtoGg</f>
        <v>7.0141892087617133E-3</v>
      </c>
      <c r="U1556" s="22">
        <f>Constants!$H72*'Activity data'!AN14*Constants!$H90*FracLEACHMM*MMLeachEF*NtoN2O*kgtoGg</f>
        <v>7.0679085759300505E-3</v>
      </c>
      <c r="V1556" s="22">
        <f>Constants!$H72*'Activity data'!AO14*Constants!$H90*FracLEACHMM*MMLeachEF*NtoN2O*kgtoGg</f>
        <v>7.1234005738580498E-3</v>
      </c>
      <c r="W1556" s="22">
        <f>Constants!$H72*'Activity data'!AP14*Constants!$H90*FracLEACHMM*MMLeachEF*NtoN2O*kgtoGg</f>
        <v>7.1811956068544014E-3</v>
      </c>
      <c r="X1556" s="22">
        <f>Constants!$H72*'Activity data'!AQ14*Constants!$H90*FracLEACHMM*MMLeachEF*NtoN2O*kgtoGg</f>
        <v>7.2409706277297555E-3</v>
      </c>
      <c r="Y1556" s="22">
        <f>Constants!$H72*'Activity data'!AR14*Constants!$H90*FracLEACHMM*MMLeachEF*NtoN2O*kgtoGg</f>
        <v>7.295909717097036E-3</v>
      </c>
      <c r="Z1556" s="22">
        <f>Constants!$H72*'Activity data'!AS14*Constants!$H90*FracLEACHMM*MMLeachEF*NtoN2O*kgtoGg</f>
        <v>7.3460387492496225E-3</v>
      </c>
      <c r="AA1556" s="22">
        <f>Constants!$H72*'Activity data'!AT14*Constants!$H90*FracLEACHMM*MMLeachEF*NtoN2O*kgtoGg</f>
        <v>7.3912066640780911E-3</v>
      </c>
      <c r="AB1556" s="22">
        <f>Constants!$H72*'Activity data'!AU14*Constants!$H90*FracLEACHMM*MMLeachEF*NtoN2O*kgtoGg</f>
        <v>7.431733229364133E-3</v>
      </c>
      <c r="AC1556" s="22">
        <f>Constants!$H72*'Activity data'!AV14*Constants!$H90*FracLEACHMM*MMLeachEF*NtoN2O*kgtoGg</f>
        <v>7.4666601058473404E-3</v>
      </c>
      <c r="AD1556" s="22">
        <f>Constants!$H72*'Activity data'!AW14*Constants!$H90*FracLEACHMM*MMLeachEF*NtoN2O*kgtoGg</f>
        <v>7.5008442227136743E-3</v>
      </c>
      <c r="AE1556" s="22">
        <f>Constants!$H72*'Activity data'!AX14*Constants!$H90*FracLEACHMM*MMLeachEF*NtoN2O*kgtoGg</f>
        <v>7.5339254524931596E-3</v>
      </c>
      <c r="AF1556" s="22">
        <f>Constants!$H72*'Activity data'!AY14*Constants!$H90*FracLEACHMM*MMLeachEF*NtoN2O*kgtoGg</f>
        <v>7.5661570351333151E-3</v>
      </c>
      <c r="AG1556" s="22">
        <f>Constants!$H72*'Activity data'!AZ14*Constants!$H90*FracLEACHMM*MMLeachEF*NtoN2O*kgtoGg</f>
        <v>7.5972598802653288E-3</v>
      </c>
      <c r="AH1556" s="22">
        <f>Constants!$H72*'Activity data'!BA14*Constants!$H90*FracLEACHMM*MMLeachEF*NtoN2O*kgtoGg</f>
        <v>7.6263350606362371E-3</v>
      </c>
      <c r="AI1556" s="22">
        <f>Constants!$H72*'Activity data'!BB14*Constants!$H90*FracLEACHMM*MMLeachEF*NtoN2O*kgtoGg</f>
        <v>7.65447249751021E-3</v>
      </c>
      <c r="AJ1556" s="22">
        <f>Constants!$H72*'Activity data'!BC14*Constants!$H90*FracLEACHMM*MMLeachEF*NtoN2O*kgtoGg</f>
        <v>7.6818418443613083E-3</v>
      </c>
      <c r="AK1556" s="22">
        <f>Constants!$H72*'Activity data'!BD14*Constants!$H90*FracLEACHMM*MMLeachEF*NtoN2O*kgtoGg</f>
        <v>7.7081512302607019E-3</v>
      </c>
      <c r="AL1556" s="22">
        <f>Constants!$H72*'Activity data'!BE14*Constants!$H90*FracLEACHMM*MMLeachEF*NtoN2O*kgtoGg</f>
        <v>7.7336118389427213E-3</v>
      </c>
      <c r="AM1556" s="22">
        <f>Constants!$H72*'Activity data'!BF14*Constants!$H90*FracLEACHMM*MMLeachEF*NtoN2O*kgtoGg</f>
        <v>7.7578581907349923E-3</v>
      </c>
      <c r="AN1556" s="22">
        <f>Constants!$H72*'Activity data'!BG14*Constants!$H90*FracLEACHMM*MMLeachEF*NtoN2O*kgtoGg</f>
        <v>7.7814643006438623E-3</v>
      </c>
      <c r="AO1556" s="22">
        <f>Constants!$H72*'Activity data'!BH14*Constants!$H90*FracLEACHMM*MMLeachEF*NtoN2O*kgtoGg</f>
        <v>7.8040269990253576E-3</v>
      </c>
      <c r="AP1556" s="22">
        <f>Constants!$H72*'Activity data'!BI14*Constants!$H90*FracLEACHMM*MMLeachEF*NtoN2O*kgtoGg</f>
        <v>7.8255554282695115E-3</v>
      </c>
      <c r="AQ1556" s="22">
        <f>Constants!$H72*'Activity data'!BJ14*Constants!$H90*FracLEACHMM*MMLeachEF*NtoN2O*kgtoGg</f>
        <v>7.8460285396709881E-3</v>
      </c>
      <c r="AR1556" s="22">
        <f>Constants!$H72*'Activity data'!BK14*Constants!$H90*FracLEACHMM*MMLeachEF*NtoN2O*kgtoGg</f>
        <v>7.8654411131304884E-3</v>
      </c>
      <c r="AS1556" s="22">
        <f>Constants!$H72*'Activity data'!BL14*Constants!$H90*FracLEACHMM*MMLeachEF*NtoN2O*kgtoGg</f>
        <v>7.8840687537021833E-3</v>
      </c>
      <c r="AT1556" s="22">
        <f>Constants!$H72*'Activity data'!BM14*Constants!$H90*FracLEACHMM*MMLeachEF*NtoN2O*kgtoGg</f>
        <v>7.9001678036202533E-3</v>
      </c>
      <c r="AU1556" s="22">
        <f>Constants!$H72*'Activity data'!BN14*Constants!$H90*FracLEACHMM*MMLeachEF*NtoN2O*kgtoGg</f>
        <v>7.9149328906238259E-3</v>
      </c>
      <c r="AV1556" s="22">
        <f>Constants!$H72*'Activity data'!BO14*Constants!$H90*FracLEACHMM*MMLeachEF*NtoN2O*kgtoGg</f>
        <v>7.9285916451099364E-3</v>
      </c>
      <c r="AW1556" s="22">
        <f>Constants!$H72*'Activity data'!BP14*Constants!$H90*FracLEACHMM*MMLeachEF*NtoN2O*kgtoGg</f>
        <v>7.941028237027933E-3</v>
      </c>
    </row>
    <row r="1557" spans="1:49" x14ac:dyDescent="0.25">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2.6729002214214564E-2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2.2095080674359918E-2</v>
      </c>
      <c r="T1559" s="22">
        <f>Constants!$H75*'Activity data'!AM17*Constants!$H93*FracLEACHMM*MMLeachEF*NtoN2O*kgtoGg</f>
        <v>2.2422842853825412E-2</v>
      </c>
      <c r="U1559" s="22">
        <f>Constants!$H75*'Activity data'!AN17*Constants!$H93*FracLEACHMM*MMLeachEF*NtoN2O*kgtoGg</f>
        <v>2.2542951199580708E-2</v>
      </c>
      <c r="V1559" s="22">
        <f>Constants!$H75*'Activity data'!AO17*Constants!$H93*FracLEACHMM*MMLeachEF*NtoN2O*kgtoGg</f>
        <v>2.2595795381010256E-2</v>
      </c>
      <c r="W1559" s="22">
        <f>Constants!$H75*'Activity data'!AP17*Constants!$H93*FracLEACHMM*MMLeachEF*NtoN2O*kgtoGg</f>
        <v>2.2690443135842887E-2</v>
      </c>
      <c r="X1559" s="22">
        <f>Constants!$H75*'Activity data'!AQ17*Constants!$H93*FracLEACHMM*MMLeachEF*NtoN2O*kgtoGg</f>
        <v>2.2738278450867185E-2</v>
      </c>
      <c r="Y1559" s="22">
        <f>Constants!$H75*'Activity data'!AR17*Constants!$H93*FracLEACHMM*MMLeachEF*NtoN2O*kgtoGg</f>
        <v>2.270120815179311E-2</v>
      </c>
      <c r="Z1559" s="22">
        <f>Constants!$H75*'Activity data'!AS17*Constants!$H93*FracLEACHMM*MMLeachEF*NtoN2O*kgtoGg</f>
        <v>2.2663857571003237E-2</v>
      </c>
      <c r="AA1559" s="22">
        <f>Constants!$H75*'Activity data'!AT17*Constants!$H93*FracLEACHMM*MMLeachEF*NtoN2O*kgtoGg</f>
        <v>2.264210183683112E-2</v>
      </c>
      <c r="AB1559" s="22">
        <f>Constants!$H75*'Activity data'!AU17*Constants!$H93*FracLEACHMM*MMLeachEF*NtoN2O*kgtoGg</f>
        <v>2.280055903216327E-2</v>
      </c>
      <c r="AC1559" s="22">
        <f>Constants!$H75*'Activity data'!AV17*Constants!$H93*FracLEACHMM*MMLeachEF*NtoN2O*kgtoGg</f>
        <v>2.2875025401394418E-2</v>
      </c>
      <c r="AD1559" s="22">
        <f>Constants!$H75*'Activity data'!AW17*Constants!$H93*FracLEACHMM*MMLeachEF*NtoN2O*kgtoGg</f>
        <v>2.3064728402451298E-2</v>
      </c>
      <c r="AE1559" s="22">
        <f>Constants!$H75*'Activity data'!AX17*Constants!$H93*FracLEACHMM*MMLeachEF*NtoN2O*kgtoGg</f>
        <v>2.3276447617351315E-2</v>
      </c>
      <c r="AF1559" s="22">
        <f>Constants!$H75*'Activity data'!AY17*Constants!$H93*FracLEACHMM*MMLeachEF*NtoN2O*kgtoGg</f>
        <v>2.3611607545532622E-2</v>
      </c>
      <c r="AG1559" s="22">
        <f>Constants!$H75*'Activity data'!AZ17*Constants!$H93*FracLEACHMM*MMLeachEF*NtoN2O*kgtoGg</f>
        <v>2.4001151545882039E-2</v>
      </c>
      <c r="AH1559" s="22">
        <f>Constants!$H75*'Activity data'!BA17*Constants!$H93*FracLEACHMM*MMLeachEF*NtoN2O*kgtoGg</f>
        <v>2.4190105547248403E-2</v>
      </c>
      <c r="AI1559" s="22">
        <f>Constants!$H75*'Activity data'!BB17*Constants!$H93*FracLEACHMM*MMLeachEF*NtoN2O*kgtoGg</f>
        <v>2.4371784348709673E-2</v>
      </c>
      <c r="AJ1559" s="22">
        <f>Constants!$H75*'Activity data'!BC17*Constants!$H93*FracLEACHMM*MMLeachEF*NtoN2O*kgtoGg</f>
        <v>2.4612487338696663E-2</v>
      </c>
      <c r="AK1559" s="22">
        <f>Constants!$H75*'Activity data'!BD17*Constants!$H93*FracLEACHMM*MMLeachEF*NtoN2O*kgtoGg</f>
        <v>2.4839502825412897E-2</v>
      </c>
      <c r="AL1559" s="22">
        <f>Constants!$H75*'Activity data'!BE17*Constants!$H93*FracLEACHMM*MMLeachEF*NtoN2O*kgtoGg</f>
        <v>2.5127983337408195E-2</v>
      </c>
      <c r="AM1559" s="22">
        <f>Constants!$H75*'Activity data'!BF17*Constants!$H93*FracLEACHMM*MMLeachEF*NtoN2O*kgtoGg</f>
        <v>2.538450928254803E-2</v>
      </c>
      <c r="AN1559" s="22">
        <f>Constants!$H75*'Activity data'!BG17*Constants!$H93*FracLEACHMM*MMLeachEF*NtoN2O*kgtoGg</f>
        <v>2.5740944720538839E-2</v>
      </c>
      <c r="AO1559" s="22">
        <f>Constants!$H75*'Activity data'!BH17*Constants!$H93*FracLEACHMM*MMLeachEF*NtoN2O*kgtoGg</f>
        <v>2.6092605454102896E-2</v>
      </c>
      <c r="AP1559" s="22">
        <f>Constants!$H75*'Activity data'!BI17*Constants!$H93*FracLEACHMM*MMLeachEF*NtoN2O*kgtoGg</f>
        <v>2.6452259716816903E-2</v>
      </c>
      <c r="AQ1559" s="22">
        <f>Constants!$H75*'Activity data'!BJ17*Constants!$H93*FracLEACHMM*MMLeachEF*NtoN2O*kgtoGg</f>
        <v>2.6823320277795548E-2</v>
      </c>
      <c r="AR1559" s="22">
        <f>Constants!$H75*'Activity data'!BK17*Constants!$H93*FracLEACHMM*MMLeachEF*NtoN2O*kgtoGg</f>
        <v>2.7212697665278538E-2</v>
      </c>
      <c r="AS1559" s="22">
        <f>Constants!$H75*'Activity data'!BL17*Constants!$H93*FracLEACHMM*MMLeachEF*NtoN2O*kgtoGg</f>
        <v>2.7658393972477109E-2</v>
      </c>
      <c r="AT1559" s="22">
        <f>Constants!$H75*'Activity data'!BM17*Constants!$H93*FracLEACHMM*MMLeachEF*NtoN2O*kgtoGg</f>
        <v>2.7713942316898162E-2</v>
      </c>
      <c r="AU1559" s="22">
        <f>Constants!$H75*'Activity data'!BN17*Constants!$H93*FracLEACHMM*MMLeachEF*NtoN2O*kgtoGg</f>
        <v>2.7706916143059396E-2</v>
      </c>
      <c r="AV1559" s="22">
        <f>Constants!$H75*'Activity data'!BO17*Constants!$H93*FracLEACHMM*MMLeachEF*NtoN2O*kgtoGg</f>
        <v>2.7703704897455553E-2</v>
      </c>
      <c r="AW1559" s="22">
        <f>Constants!$H75*'Activity data'!BP17*Constants!$H93*FracLEACHMM*MMLeachEF*NtoN2O*kgtoGg</f>
        <v>2.7681426131406145E-2</v>
      </c>
    </row>
    <row r="1560" spans="1:49" x14ac:dyDescent="0.25">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3.7036593154610876E-3</v>
      </c>
      <c r="S1560" s="22">
        <f>Constants!$H76*'Activity data'!AL18*Constants!$H94*FracLEACHMM*MMLeachEF*NtoN2O*kgtoGg</f>
        <v>3.302218641381768E-3</v>
      </c>
      <c r="T1560" s="22">
        <f>Constants!$H76*'Activity data'!AM18*Constants!$H94*FracLEACHMM*MMLeachEF*NtoN2O*kgtoGg</f>
        <v>3.3512043135738084E-3</v>
      </c>
      <c r="U1560" s="22">
        <f>Constants!$H76*'Activity data'!AN18*Constants!$H94*FracLEACHMM*MMLeachEF*NtoN2O*kgtoGg</f>
        <v>3.3691550974692887E-3</v>
      </c>
      <c r="V1560" s="22">
        <f>Constants!$H76*'Activity data'!AO18*Constants!$H94*FracLEACHMM*MMLeachEF*NtoN2O*kgtoGg</f>
        <v>3.3770529206805762E-3</v>
      </c>
      <c r="W1560" s="22">
        <f>Constants!$H76*'Activity data'!AP18*Constants!$H94*FracLEACHMM*MMLeachEF*NtoN2O*kgtoGg</f>
        <v>3.3911984938504417E-3</v>
      </c>
      <c r="X1560" s="22">
        <f>Constants!$H76*'Activity data'!AQ18*Constants!$H94*FracLEACHMM*MMLeachEF*NtoN2O*kgtoGg</f>
        <v>3.3983477173050954E-3</v>
      </c>
      <c r="Y1560" s="22">
        <f>Constants!$H76*'Activity data'!AR18*Constants!$H94*FracLEACHMM*MMLeachEF*NtoN2O*kgtoGg</f>
        <v>3.39280737850986E-3</v>
      </c>
      <c r="Z1560" s="22">
        <f>Constants!$H76*'Activity data'!AS18*Constants!$H94*FracLEACHMM*MMLeachEF*NtoN2O*kgtoGg</f>
        <v>3.3872251502316047E-3</v>
      </c>
      <c r="AA1560" s="22">
        <f>Constants!$H76*'Activity data'!AT18*Constants!$H94*FracLEACHMM*MMLeachEF*NtoN2O*kgtoGg</f>
        <v>3.3839736485965148E-3</v>
      </c>
      <c r="AB1560" s="22">
        <f>Constants!$H76*'Activity data'!AU18*Constants!$H94*FracLEACHMM*MMLeachEF*NtoN2O*kgtoGg</f>
        <v>3.407655856957677E-3</v>
      </c>
      <c r="AC1560" s="22">
        <f>Constants!$H76*'Activity data'!AV18*Constants!$H94*FracLEACHMM*MMLeachEF*NtoN2O*kgtoGg</f>
        <v>3.4187852226411665E-3</v>
      </c>
      <c r="AD1560" s="22">
        <f>Constants!$H76*'Activity data'!AW18*Constants!$H94*FracLEACHMM*MMLeachEF*NtoN2O*kgtoGg</f>
        <v>3.4471372705765714E-3</v>
      </c>
      <c r="AE1560" s="22">
        <f>Constants!$H76*'Activity data'!AX18*Constants!$H94*FracLEACHMM*MMLeachEF*NtoN2O*kgtoGg</f>
        <v>3.4787797501169542E-3</v>
      </c>
      <c r="AF1560" s="22">
        <f>Constants!$H76*'Activity data'!AY18*Constants!$H94*FracLEACHMM*MMLeachEF*NtoN2O*kgtoGg</f>
        <v>3.5288710522939511E-3</v>
      </c>
      <c r="AG1560" s="22">
        <f>Constants!$H76*'Activity data'!AZ18*Constants!$H94*FracLEACHMM*MMLeachEF*NtoN2O*kgtoGg</f>
        <v>3.5870903219382129E-3</v>
      </c>
      <c r="AH1560" s="22">
        <f>Constants!$H76*'Activity data'!BA18*Constants!$H94*FracLEACHMM*MMLeachEF*NtoN2O*kgtoGg</f>
        <v>3.6153304281804932E-3</v>
      </c>
      <c r="AI1560" s="22">
        <f>Constants!$H76*'Activity data'!BB18*Constants!$H94*FracLEACHMM*MMLeachEF*NtoN2O*kgtoGg</f>
        <v>3.6424832199612222E-3</v>
      </c>
      <c r="AJ1560" s="22">
        <f>Constants!$H76*'Activity data'!BC18*Constants!$H94*FracLEACHMM*MMLeachEF*NtoN2O*kgtoGg</f>
        <v>3.6784574674548621E-3</v>
      </c>
      <c r="AK1560" s="22">
        <f>Constants!$H76*'Activity data'!BD18*Constants!$H94*FracLEACHMM*MMLeachEF*NtoN2O*kgtoGg</f>
        <v>3.7123860501636213E-3</v>
      </c>
      <c r="AL1560" s="22">
        <f>Constants!$H76*'Activity data'!BE18*Constants!$H94*FracLEACHMM*MMLeachEF*NtoN2O*kgtoGg</f>
        <v>3.7555008836610017E-3</v>
      </c>
      <c r="AM1560" s="22">
        <f>Constants!$H76*'Activity data'!BF18*Constants!$H94*FracLEACHMM*MMLeachEF*NtoN2O*kgtoGg</f>
        <v>3.7938399497419797E-3</v>
      </c>
      <c r="AN1560" s="22">
        <f>Constants!$H76*'Activity data'!BG18*Constants!$H94*FracLEACHMM*MMLeachEF*NtoN2O*kgtoGg</f>
        <v>3.8471109816576132E-3</v>
      </c>
      <c r="AO1560" s="22">
        <f>Constants!$H76*'Activity data'!BH18*Constants!$H94*FracLEACHMM*MMLeachEF*NtoN2O*kgtoGg</f>
        <v>3.8996684104777224E-3</v>
      </c>
      <c r="AP1560" s="22">
        <f>Constants!$H76*'Activity data'!BI18*Constants!$H94*FracLEACHMM*MMLeachEF*NtoN2O*kgtoGg</f>
        <v>3.9534205116033283E-3</v>
      </c>
      <c r="AQ1560" s="22">
        <f>Constants!$H76*'Activity data'!BJ18*Constants!$H94*FracLEACHMM*MMLeachEF*NtoN2O*kgtoGg</f>
        <v>4.008877340189029E-3</v>
      </c>
      <c r="AR1560" s="22">
        <f>Constants!$H76*'Activity data'!BK18*Constants!$H94*FracLEACHMM*MMLeachEF*NtoN2O*kgtoGg</f>
        <v>4.0670717087197125E-3</v>
      </c>
      <c r="AS1560" s="22">
        <f>Constants!$H76*'Activity data'!BL18*Constants!$H94*FracLEACHMM*MMLeachEF*NtoN2O*kgtoGg</f>
        <v>4.133683217214185E-3</v>
      </c>
      <c r="AT1560" s="22">
        <f>Constants!$H76*'Activity data'!BM18*Constants!$H94*FracLEACHMM*MMLeachEF*NtoN2O*kgtoGg</f>
        <v>4.1419851909045508E-3</v>
      </c>
      <c r="AU1560" s="22">
        <f>Constants!$H76*'Activity data'!BN18*Constants!$H94*FracLEACHMM*MMLeachEF*NtoN2O*kgtoGg</f>
        <v>4.1409350946152498E-3</v>
      </c>
      <c r="AV1560" s="22">
        <f>Constants!$H76*'Activity data'!BO18*Constants!$H94*FracLEACHMM*MMLeachEF*NtoN2O*kgtoGg</f>
        <v>4.1404551581419972E-3</v>
      </c>
      <c r="AW1560" s="22">
        <f>Constants!$H76*'Activity data'!BP18*Constants!$H94*FracLEACHMM*MMLeachEF*NtoN2O*kgtoGg</f>
        <v>4.1371254868165274E-3</v>
      </c>
    </row>
    <row r="1561" spans="1:49" x14ac:dyDescent="0.25">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1.7066731126843735E-2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1.7924715953761508E-2</v>
      </c>
      <c r="T1561" s="22">
        <f>Constants!$H77*'Activity data'!AM19*Constants!$H95*FracLEACHMM*MMLeachEF*NtoN2O*kgtoGg</f>
        <v>1.843341082520359E-2</v>
      </c>
      <c r="U1561" s="22">
        <f>Constants!$H77*'Activity data'!AN19*Constants!$H95*FracLEACHMM*MMLeachEF*NtoN2O*kgtoGg</f>
        <v>1.8863224078436151E-2</v>
      </c>
      <c r="V1561" s="22">
        <f>Constants!$H77*'Activity data'!AO19*Constants!$H95*FracLEACHMM*MMLeachEF*NtoN2O*kgtoGg</f>
        <v>1.9268137254069565E-2</v>
      </c>
      <c r="W1561" s="22">
        <f>Constants!$H77*'Activity data'!AP19*Constants!$H95*FracLEACHMM*MMLeachEF*NtoN2O*kgtoGg</f>
        <v>1.9697204961342345E-2</v>
      </c>
      <c r="X1561" s="22">
        <f>Constants!$H77*'Activity data'!AQ19*Constants!$H95*FracLEACHMM*MMLeachEF*NtoN2O*kgtoGg</f>
        <v>2.0110071049455811E-2</v>
      </c>
      <c r="Y1561" s="22">
        <f>Constants!$H77*'Activity data'!AR19*Constants!$H95*FracLEACHMM*MMLeachEF*NtoN2O*kgtoGg</f>
        <v>2.0477664567589916E-2</v>
      </c>
      <c r="Z1561" s="22">
        <f>Constants!$H77*'Activity data'!AS19*Constants!$H95*FracLEACHMM*MMLeachEF*NtoN2O*kgtoGg</f>
        <v>2.0838835860375299E-2</v>
      </c>
      <c r="AA1561" s="22">
        <f>Constants!$H77*'Activity data'!AT19*Constants!$H95*FracLEACHMM*MMLeachEF*NtoN2O*kgtoGg</f>
        <v>2.120131927021859E-2</v>
      </c>
      <c r="AB1561" s="22">
        <f>Constants!$H77*'Activity data'!AU19*Constants!$H95*FracLEACHMM*MMLeachEF*NtoN2O*kgtoGg</f>
        <v>2.1649857434555643E-2</v>
      </c>
      <c r="AC1561" s="22">
        <f>Constants!$H77*'Activity data'!AV19*Constants!$H95*FracLEACHMM*MMLeachEF*NtoN2O*kgtoGg</f>
        <v>2.2051544001275489E-2</v>
      </c>
      <c r="AD1561" s="22">
        <f>Constants!$H77*'Activity data'!AW19*Constants!$H95*FracLEACHMM*MMLeachEF*NtoN2O*kgtoGg</f>
        <v>2.251653579676623E-2</v>
      </c>
      <c r="AE1561" s="22">
        <f>Constants!$H77*'Activity data'!AX19*Constants!$H95*FracLEACHMM*MMLeachEF*NtoN2O*kgtoGg</f>
        <v>2.2997791233831506E-2</v>
      </c>
      <c r="AF1561" s="22">
        <f>Constants!$H77*'Activity data'!AY19*Constants!$H95*FracLEACHMM*MMLeachEF*NtoN2O*kgtoGg</f>
        <v>2.3552505988824399E-2</v>
      </c>
      <c r="AG1561" s="22">
        <f>Constants!$H77*'Activity data'!AZ19*Constants!$H95*FracLEACHMM*MMLeachEF*NtoN2O*kgtoGg</f>
        <v>2.4145713580810361E-2</v>
      </c>
      <c r="AH1561" s="22">
        <f>Constants!$H77*'Activity data'!BA19*Constants!$H95*FracLEACHMM*MMLeachEF*NtoN2O*kgtoGg</f>
        <v>2.4632058840196262E-2</v>
      </c>
      <c r="AI1561" s="22">
        <f>Constants!$H77*'Activity data'!BB19*Constants!$H95*FracLEACHMM*MMLeachEF*NtoN2O*kgtoGg</f>
        <v>2.5119693646547769E-2</v>
      </c>
      <c r="AJ1561" s="22">
        <f>Constants!$H77*'Activity data'!BC19*Constants!$H95*FracLEACHMM*MMLeachEF*NtoN2O*kgtoGg</f>
        <v>2.5648335006758723E-2</v>
      </c>
      <c r="AK1561" s="22">
        <f>Constants!$H77*'Activity data'!BD19*Constants!$H95*FracLEACHMM*MMLeachEF*NtoN2O*kgtoGg</f>
        <v>2.6175687821208025E-2</v>
      </c>
      <c r="AL1561" s="22">
        <f>Constants!$H77*'Activity data'!BE19*Constants!$H95*FracLEACHMM*MMLeachEF*NtoN2O*kgtoGg</f>
        <v>2.6748333482610302E-2</v>
      </c>
      <c r="AM1561" s="22">
        <f>Constants!$H77*'Activity data'!BF19*Constants!$H95*FracLEACHMM*MMLeachEF*NtoN2O*kgtoGg</f>
        <v>2.7309293249039725E-2</v>
      </c>
      <c r="AN1561" s="22">
        <f>Constants!$H77*'Activity data'!BG19*Constants!$H95*FracLEACHMM*MMLeachEF*NtoN2O*kgtoGg</f>
        <v>2.7943263595812423E-2</v>
      </c>
      <c r="AO1561" s="22">
        <f>Constants!$H77*'Activity data'!BH19*Constants!$H95*FracLEACHMM*MMLeachEF*NtoN2O*kgtoGg</f>
        <v>2.8585089015821099E-2</v>
      </c>
      <c r="AP1561" s="22">
        <f>Constants!$H77*'Activity data'!BI19*Constants!$H95*FracLEACHMM*MMLeachEF*NtoN2O*kgtoGg</f>
        <v>2.9243481027066483E-2</v>
      </c>
      <c r="AQ1561" s="22">
        <f>Constants!$H77*'Activity data'!BJ19*Constants!$H95*FracLEACHMM*MMLeachEF*NtoN2O*kgtoGg</f>
        <v>2.9921398411177573E-2</v>
      </c>
      <c r="AR1561" s="22">
        <f>Constants!$H77*'Activity data'!BK19*Constants!$H95*FracLEACHMM*MMLeachEF*NtoN2O*kgtoGg</f>
        <v>3.0624438024525739E-2</v>
      </c>
      <c r="AS1561" s="22">
        <f>Constants!$H77*'Activity data'!BL19*Constants!$H95*FracLEACHMM*MMLeachEF*NtoN2O*kgtoGg</f>
        <v>3.1380920824929763E-2</v>
      </c>
      <c r="AT1561" s="22">
        <f>Constants!$H77*'Activity data'!BM19*Constants!$H95*FracLEACHMM*MMLeachEF*NtoN2O*kgtoGg</f>
        <v>3.1870562476557958E-2</v>
      </c>
      <c r="AU1561" s="22">
        <f>Constants!$H77*'Activity data'!BN19*Constants!$H95*FracLEACHMM*MMLeachEF*NtoN2O*kgtoGg</f>
        <v>3.231947178269267E-2</v>
      </c>
      <c r="AV1561" s="22">
        <f>Constants!$H77*'Activity data'!BO19*Constants!$H95*FracLEACHMM*MMLeachEF*NtoN2O*kgtoGg</f>
        <v>3.2775118101919791E-2</v>
      </c>
      <c r="AW1561" s="22">
        <f>Constants!$H77*'Activity data'!BP19*Constants!$H95*FracLEACHMM*MMLeachEF*NtoN2O*kgtoGg</f>
        <v>3.322035739729421E-2</v>
      </c>
    </row>
    <row r="1562" spans="1:49" x14ac:dyDescent="0.25">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6.7319369228259429E-2</v>
      </c>
      <c r="T1562" s="22">
        <f>Constants!$H78*'Activity data'!AM20*Constants!$H96*FracLEACHMM*MMLeachEF*NtoN2O*kgtoGg</f>
        <v>7.0034797923526779E-2</v>
      </c>
      <c r="U1562" s="22">
        <f>Constants!$H78*'Activity data'!AN20*Constants!$H96*FracLEACHMM*MMLeachEF*NtoN2O*kgtoGg</f>
        <v>7.1767589190607203E-2</v>
      </c>
      <c r="V1562" s="22">
        <f>Constants!$H78*'Activity data'!AO20*Constants!$H96*FracLEACHMM*MMLeachEF*NtoN2O*kgtoGg</f>
        <v>7.3182665204028496E-2</v>
      </c>
      <c r="W1562" s="22">
        <f>Constants!$H78*'Activity data'!AP20*Constants!$H96*FracLEACHMM*MMLeachEF*NtoN2O*kgtoGg</f>
        <v>7.4808742806704007E-2</v>
      </c>
      <c r="X1562" s="22">
        <f>Constants!$H78*'Activity data'!AQ20*Constants!$H96*FracLEACHMM*MMLeachEF*NtoN2O*kgtoGg</f>
        <v>7.6209612458541354E-2</v>
      </c>
      <c r="Y1562" s="22">
        <f>Constants!$H78*'Activity data'!AR20*Constants!$H96*FracLEACHMM*MMLeachEF*NtoN2O*kgtoGg</f>
        <v>7.7220772640168078E-2</v>
      </c>
      <c r="Z1562" s="22">
        <f>Constants!$H78*'Activity data'!AS20*Constants!$H96*FracLEACHMM*MMLeachEF*NtoN2O*kgtoGg</f>
        <v>7.8264676801724914E-2</v>
      </c>
      <c r="AA1562" s="22">
        <f>Constants!$H78*'Activity data'!AT20*Constants!$H96*FracLEACHMM*MMLeachEF*NtoN2O*kgtoGg</f>
        <v>7.9426320853994106E-2</v>
      </c>
      <c r="AB1562" s="22">
        <f>Constants!$H78*'Activity data'!AU20*Constants!$H96*FracLEACHMM*MMLeachEF*NtoN2O*kgtoGg</f>
        <v>8.1583097307667857E-2</v>
      </c>
      <c r="AC1562" s="22">
        <f>Constants!$H78*'Activity data'!AV20*Constants!$H96*FracLEACHMM*MMLeachEF*NtoN2O*kgtoGg</f>
        <v>8.3355511070410115E-2</v>
      </c>
      <c r="AD1562" s="22">
        <f>Constants!$H78*'Activity data'!AW20*Constants!$H96*FracLEACHMM*MMLeachEF*NtoN2O*kgtoGg</f>
        <v>8.578662118405822E-2</v>
      </c>
      <c r="AE1562" s="22">
        <f>Constants!$H78*'Activity data'!AX20*Constants!$H96*FracLEACHMM*MMLeachEF*NtoN2O*kgtoGg</f>
        <v>8.8388738549836809E-2</v>
      </c>
      <c r="AF1562" s="22">
        <f>Constants!$H78*'Activity data'!AY20*Constants!$H96*FracLEACHMM*MMLeachEF*NtoN2O*kgtoGg</f>
        <v>9.1733803062760966E-2</v>
      </c>
      <c r="AG1562" s="22">
        <f>Constants!$H78*'Activity data'!AZ20*Constants!$H96*FracLEACHMM*MMLeachEF*NtoN2O*kgtoGg</f>
        <v>9.545999545455576E-2</v>
      </c>
      <c r="AH1562" s="22">
        <f>Constants!$H78*'Activity data'!BA20*Constants!$H96*FracLEACHMM*MMLeachEF*NtoN2O*kgtoGg</f>
        <v>9.8123061491284413E-2</v>
      </c>
      <c r="AI1562" s="22">
        <f>Constants!$H78*'Activity data'!BB20*Constants!$H96*FracLEACHMM*MMLeachEF*NtoN2O*kgtoGg</f>
        <v>0.10079815277114273</v>
      </c>
      <c r="AJ1562" s="22">
        <f>Constants!$H78*'Activity data'!BC20*Constants!$H96*FracLEACHMM*MMLeachEF*NtoN2O*kgtoGg</f>
        <v>0.10387432756654491</v>
      </c>
      <c r="AK1562" s="22">
        <f>Constants!$H78*'Activity data'!BD20*Constants!$H96*FracLEACHMM*MMLeachEF*NtoN2O*kgtoGg</f>
        <v>0.10693471904746969</v>
      </c>
      <c r="AL1562" s="22">
        <f>Constants!$H78*'Activity data'!BE20*Constants!$H96*FracLEACHMM*MMLeachEF*NtoN2O*kgtoGg</f>
        <v>0.1104303206725267</v>
      </c>
      <c r="AM1562" s="22">
        <f>Constants!$H78*'Activity data'!BF20*Constants!$H96*FracLEACHMM*MMLeachEF*NtoN2O*kgtoGg</f>
        <v>0.1138081636127603</v>
      </c>
      <c r="AN1562" s="22">
        <f>Constants!$H78*'Activity data'!BG20*Constants!$H96*FracLEACHMM*MMLeachEF*NtoN2O*kgtoGg</f>
        <v>0.11787581618955639</v>
      </c>
      <c r="AO1562" s="22">
        <f>Constants!$H78*'Activity data'!BH20*Constants!$H96*FracLEACHMM*MMLeachEF*NtoN2O*kgtoGg</f>
        <v>0.12200498371084653</v>
      </c>
      <c r="AP1562" s="22">
        <f>Constants!$H78*'Activity data'!BI20*Constants!$H96*FracLEACHMM*MMLeachEF*NtoN2O*kgtoGg</f>
        <v>0.12627795709293613</v>
      </c>
      <c r="AQ1562" s="22">
        <f>Constants!$H78*'Activity data'!BJ20*Constants!$H96*FracLEACHMM*MMLeachEF*NtoN2O*kgtoGg</f>
        <v>0.13072125774320001</v>
      </c>
      <c r="AR1562" s="22">
        <f>Constants!$H78*'Activity data'!BK20*Constants!$H96*FracLEACHMM*MMLeachEF*NtoN2O*kgtoGg</f>
        <v>0.13538539561215654</v>
      </c>
      <c r="AS1562" s="22">
        <f>Constants!$H78*'Activity data'!BL20*Constants!$H96*FracLEACHMM*MMLeachEF*NtoN2O*kgtoGg</f>
        <v>0.14052699366770421</v>
      </c>
      <c r="AT1562" s="22">
        <f>Constants!$H78*'Activity data'!BM20*Constants!$H96*FracLEACHMM*MMLeachEF*NtoN2O*kgtoGg</f>
        <v>0.14318904108564576</v>
      </c>
      <c r="AU1562" s="22">
        <f>Constants!$H78*'Activity data'!BN20*Constants!$H96*FracLEACHMM*MMLeachEF*NtoN2O*kgtoGg</f>
        <v>0.14548430790858607</v>
      </c>
      <c r="AV1562" s="22">
        <f>Constants!$H78*'Activity data'!BO20*Constants!$H96*FracLEACHMM*MMLeachEF*NtoN2O*kgtoGg</f>
        <v>0.14785203528851432</v>
      </c>
      <c r="AW1562" s="22">
        <f>Constants!$H78*'Activity data'!BP20*Constants!$H96*FracLEACHMM*MMLeachEF*NtoN2O*kgtoGg</f>
        <v>0.15013637523841239</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5546875" defaultRowHeight="15" x14ac:dyDescent="0.25"/>
  <cols>
    <col min="1" max="3" width="9.140625" style="96"/>
    <col min="4" max="4" width="34.42578125" customWidth="1"/>
    <col min="5" max="5" width="37" customWidth="1"/>
    <col min="6" max="6" width="27.42578125" customWidth="1"/>
    <col min="7" max="7" width="7.42578125" customWidth="1"/>
    <col min="8" max="8" width="26.140625" customWidth="1"/>
    <col min="9" max="36" width="9.7109375" customWidth="1"/>
    <col min="37" max="37" width="9.42578125" customWidth="1"/>
    <col min="52" max="53" width="9.42578125" customWidth="1"/>
    <col min="54" max="54" width="9.7109375" customWidth="1"/>
  </cols>
  <sheetData>
    <row r="1" spans="1:75" ht="18.75" x14ac:dyDescent="0.3">
      <c r="D1" s="1" t="s">
        <v>312</v>
      </c>
    </row>
    <row r="3" spans="1:75" s="19" customFormat="1" ht="15.75" x14ac:dyDescent="0.25">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1101.2673361670934</v>
      </c>
      <c r="AM4" s="40">
        <f t="shared" si="0"/>
        <v>1014.9444970124563</v>
      </c>
      <c r="AN4" s="40">
        <f t="shared" si="0"/>
        <v>1031.6511900761543</v>
      </c>
      <c r="AO4" s="40">
        <f t="shared" ref="AO4:BQ4" si="1">SUM(AO5:AO10)</f>
        <v>1041.9349692382825</v>
      </c>
      <c r="AP4" s="40">
        <f t="shared" si="1"/>
        <v>1050.0749644339012</v>
      </c>
      <c r="AQ4" s="40">
        <f t="shared" si="1"/>
        <v>1059.5677978416422</v>
      </c>
      <c r="AR4" s="40">
        <f t="shared" si="1"/>
        <v>1067.5762904746384</v>
      </c>
      <c r="AS4" s="40">
        <f t="shared" si="1"/>
        <v>1072.5197498874884</v>
      </c>
      <c r="AT4" s="40">
        <f t="shared" si="1"/>
        <v>1077.114616567332</v>
      </c>
      <c r="AU4" s="40">
        <f t="shared" si="1"/>
        <v>1081.8776480116362</v>
      </c>
      <c r="AV4" s="40">
        <f t="shared" si="1"/>
        <v>1092.2001645200364</v>
      </c>
      <c r="AW4" s="40">
        <f t="shared" si="1"/>
        <v>1099.470523490219</v>
      </c>
      <c r="AX4" s="40">
        <f t="shared" si="1"/>
        <v>1104.8646469928215</v>
      </c>
      <c r="AY4" s="40">
        <f t="shared" si="1"/>
        <v>1110.7052337429723</v>
      </c>
      <c r="AZ4" s="40">
        <f t="shared" si="1"/>
        <v>1120.277174949307</v>
      </c>
      <c r="BA4" s="40">
        <f t="shared" si="1"/>
        <v>1131.2970021099229</v>
      </c>
      <c r="BB4" s="40">
        <f t="shared" si="1"/>
        <v>1135.5236937889331</v>
      </c>
      <c r="BC4" s="40">
        <f t="shared" si="1"/>
        <v>1139.2632988644978</v>
      </c>
      <c r="BD4" s="40">
        <f t="shared" si="1"/>
        <v>1144.6347026505236</v>
      </c>
      <c r="BE4" s="40">
        <f t="shared" si="1"/>
        <v>1149.2980074170262</v>
      </c>
      <c r="BF4" s="40">
        <f t="shared" si="1"/>
        <v>1155.6347022413865</v>
      </c>
      <c r="BG4" s="40">
        <f t="shared" si="1"/>
        <v>1160.671485173403</v>
      </c>
      <c r="BH4" s="40">
        <f t="shared" si="1"/>
        <v>1171.9817562098892</v>
      </c>
      <c r="BI4" s="40">
        <f t="shared" si="1"/>
        <v>1182.9843135223377</v>
      </c>
      <c r="BJ4" s="40">
        <f t="shared" si="1"/>
        <v>1194.0789427760737</v>
      </c>
      <c r="BK4" s="40">
        <f t="shared" si="1"/>
        <v>1205.3702374943687</v>
      </c>
      <c r="BL4" s="40">
        <f t="shared" si="1"/>
        <v>1217.0716075229604</v>
      </c>
      <c r="BM4" s="40">
        <f t="shared" si="1"/>
        <v>1230.374154614708</v>
      </c>
      <c r="BN4" s="40">
        <f t="shared" si="1"/>
        <v>1231.3343393453092</v>
      </c>
      <c r="BO4" s="40">
        <f t="shared" si="1"/>
        <v>1230.2142354059226</v>
      </c>
      <c r="BP4" s="40">
        <f t="shared" si="1"/>
        <v>1229.0890361678353</v>
      </c>
      <c r="BQ4" s="40">
        <f t="shared" si="1"/>
        <v>1227.2480897472515</v>
      </c>
    </row>
    <row r="5" spans="1:75" x14ac:dyDescent="0.25">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817.50416981239323</v>
      </c>
      <c r="AN5" s="94">
        <f>IF($A5="Baseline",'Emissions summary'!AK5,SUMIF('Net zero emission reductions'!$A$4:$A$1448,$A$5,'Net zero emission reductions'!T$4:T$1448))</f>
        <v>833.20264347512648</v>
      </c>
      <c r="AO5" s="94">
        <f>IF($A5="Baseline",'Emissions summary'!AL5,SUMIF('Net zero emission reductions'!$A$4:$A$1448,$A$5,'Net zero emission reductions'!U$4:U$1448))</f>
        <v>842.4287813491012</v>
      </c>
      <c r="AP5" s="94">
        <f>IF($A5="Baseline",'Emissions summary'!AM5,SUMIF('Net zero emission reductions'!$A$4:$A$1448,$A$5,'Net zero emission reductions'!V$4:V$1448))</f>
        <v>849.48009968476947</v>
      </c>
      <c r="AQ5" s="94">
        <f>IF($A5="Baseline",'Emissions summary'!AN5,SUMIF('Net zero emission reductions'!$A$4:$A$1448,$A$5,'Net zero emission reductions'!W$4:W$1448))</f>
        <v>857.82163210114061</v>
      </c>
      <c r="AR5" s="94">
        <f>IF($A5="Baseline",'Emissions summary'!AO5,SUMIF('Net zero emission reductions'!$A$4:$A$1448,$A$5,'Net zero emission reductions'!X$4:X$1448))</f>
        <v>864.64052481108149</v>
      </c>
      <c r="AS5" s="94">
        <f>IF($A5="Baseline",'Emissions summary'!AP5,SUMIF('Net zero emission reductions'!$A$4:$A$1448,$A$5,'Net zero emission reductions'!Y$4:Y$1448))</f>
        <v>868.49769312823344</v>
      </c>
      <c r="AT5" s="94">
        <f>IF($A5="Baseline",'Emissions summary'!AQ5,SUMIF('Net zero emission reductions'!$A$4:$A$1448,$A$5,'Net zero emission reductions'!Z$4:Z$1448))</f>
        <v>872.09306508657266</v>
      </c>
      <c r="AU5" s="94">
        <f>IF($A5="Baseline",'Emissions summary'!AR5,SUMIF('Net zero emission reductions'!$A$4:$A$1448,$A$5,'Net zero emission reductions'!AA$4:AA$1448))</f>
        <v>875.94398943649298</v>
      </c>
      <c r="AV5" s="94">
        <f>IF($A5="Baseline",'Emissions summary'!AS5,SUMIF('Net zero emission reductions'!$A$4:$A$1448,$A$5,'Net zero emission reductions'!AB$4:AB$1448))</f>
        <v>885.40262034901002</v>
      </c>
      <c r="AW5" s="94">
        <f>IF($A5="Baseline",'Emissions summary'!AT5,SUMIF('Net zero emission reductions'!$A$4:$A$1448,$A$5,'Net zero emission reductions'!AC$4:AC$1448))</f>
        <v>891.93057241609847</v>
      </c>
      <c r="AX5" s="94">
        <f>IF($A5="Baseline",'Emissions summary'!AU5,SUMIF('Net zero emission reductions'!$A$4:$A$1448,$A$5,'Net zero emission reductions'!AD$4:AD$1448))</f>
        <v>896.56774327870403</v>
      </c>
      <c r="AY5" s="94">
        <f>IF($A5="Baseline",'Emissions summary'!AV5,SUMIF('Net zero emission reductions'!$A$4:$A$1448,$A$5,'Net zero emission reductions'!AE$4:AE$1448))</f>
        <v>901.66319163502794</v>
      </c>
      <c r="AZ5" s="94">
        <f>IF($A5="Baseline",'Emissions summary'!AW5,SUMIF('Net zero emission reductions'!$A$4:$A$1448,$A$5,'Net zero emission reductions'!AF$4:AF$1448))</f>
        <v>910.4758027697186</v>
      </c>
      <c r="BA5" s="94">
        <f>IF($A5="Baseline",'Emissions summary'!AX5,SUMIF('Net zero emission reductions'!$A$4:$A$1448,$A$5,'Net zero emission reductions'!AG$4:AG$1448))</f>
        <v>920.7419261002758</v>
      </c>
      <c r="BB5" s="94">
        <f>IF($A5="Baseline",'Emissions summary'!AY5,SUMIF('Net zero emission reductions'!$A$4:$A$1448,$A$5,'Net zero emission reductions'!AH$4:AH$1448))</f>
        <v>924.29231685051468</v>
      </c>
      <c r="BC5" s="94">
        <f>IF($A5="Baseline",'Emissions summary'!AZ5,SUMIF('Net zero emission reductions'!$A$4:$A$1448,$A$5,'Net zero emission reductions'!AI$4:AI$1448))</f>
        <v>927.37129792391556</v>
      </c>
      <c r="BD5" s="94">
        <f>IF($A5="Baseline",'Emissions summary'!BA5,SUMIF('Net zero emission reductions'!$A$4:$A$1448,$A$5,'Net zero emission reductions'!AJ$4:AJ$1448))</f>
        <v>932.08039734530917</v>
      </c>
      <c r="BE5" s="94">
        <f>IF($A5="Baseline",'Emissions summary'!BB5,SUMIF('Net zero emission reductions'!$A$4:$A$1448,$A$5,'Net zero emission reductions'!AK$4:AK$1448))</f>
        <v>936.10111944911944</v>
      </c>
      <c r="BF5" s="94">
        <f>IF($A5="Baseline",'Emissions summary'!BC5,SUMIF('Net zero emission reductions'!$A$4:$A$1448,$A$5,'Net zero emission reductions'!AL$4:AL$1448))</f>
        <v>941.79465393834698</v>
      </c>
      <c r="BG5" s="94">
        <f>IF($A5="Baseline",'Emissions summary'!BD5,SUMIF('Net zero emission reductions'!$A$4:$A$1448,$A$5,'Net zero emission reductions'!AM$4:AM$1448))</f>
        <v>946.21526544376195</v>
      </c>
      <c r="BH5" s="94">
        <f>IF($A5="Baseline",'Emissions summary'!BE5,SUMIF('Net zero emission reductions'!$A$4:$A$1448,$A$5,'Net zero emission reductions'!AN$4:AN$1448))</f>
        <v>956.89616707503455</v>
      </c>
      <c r="BI5" s="94">
        <f>IF($A5="Baseline",'Emissions summary'!BF5,SUMIF('Net zero emission reductions'!$A$4:$A$1448,$A$5,'Net zero emission reductions'!AO$4:AO$1448))</f>
        <v>967.28703974053133</v>
      </c>
      <c r="BJ5" s="94">
        <f>IF($A5="Baseline",'Emissions summary'!BG5,SUMIF('Net zero emission reductions'!$A$4:$A$1448,$A$5,'Net zero emission reductions'!AP$4:AP$1448))</f>
        <v>977.78475459656465</v>
      </c>
      <c r="BK5" s="94">
        <f>IF($A5="Baseline",'Emissions summary'!BH5,SUMIF('Net zero emission reductions'!$A$4:$A$1448,$A$5,'Net zero emission reductions'!AQ$4:AQ$1448))</f>
        <v>988.49360311270925</v>
      </c>
      <c r="BL5" s="94">
        <f>IF($A5="Baseline",'Emissions summary'!BI5,SUMIF('Net zero emission reductions'!$A$4:$A$1448,$A$5,'Net zero emission reductions'!AR$4:AR$1448))</f>
        <v>999.62554842333452</v>
      </c>
      <c r="BM5" s="94">
        <f>IF($A5="Baseline",'Emissions summary'!BJ5,SUMIF('Net zero emission reductions'!$A$4:$A$1448,$A$5,'Net zero emission reductions'!AS$4:AS$1448))</f>
        <v>1012.3574637471361</v>
      </c>
      <c r="BN5" s="94">
        <f>IF($A5="Baseline",'Emissions summary'!BK5,SUMIF('Net zero emission reductions'!$A$4:$A$1448,$A$5,'Net zero emission reductions'!AT$4:AT$1448))</f>
        <v>1012.8832247875257</v>
      </c>
      <c r="BO5" s="94">
        <f>IF($A5="Baseline",'Emissions summary'!BL5,SUMIF('Net zero emission reductions'!$A$4:$A$1448,$A$5,'Net zero emission reductions'!AU$4:AU$1448))</f>
        <v>1011.3672103667901</v>
      </c>
      <c r="BP5" s="94">
        <f>IF($A5="Baseline",'Emissions summary'!BM5,SUMIF('Net zero emission reductions'!$A$4:$A$1448,$A$5,'Net zero emission reductions'!AV$4:AV$1448))</f>
        <v>1009.8649657707257</v>
      </c>
      <c r="BQ5" s="94">
        <f>IF($A5="Baseline",'Emissions summary'!BN5,SUMIF('Net zero emission reductions'!$A$4:$A$1448,$A$5,'Net zero emission reductions'!AW$4:AW$1448))</f>
        <v>1007.6736215930381</v>
      </c>
    </row>
    <row r="6" spans="1:75" x14ac:dyDescent="0.25">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146.95966438340821</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147.22911237458149</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149.79852955915686</v>
      </c>
      <c r="AN6" s="94">
        <f>IF($A6="Baseline",'Emissions summary'!AK6,SUMIF('Net zero emission reductions'!$A$4:$A$1448,$A$6,'Net zero emission reductions'!T$4:T$1448))</f>
        <v>150.44287245399701</v>
      </c>
      <c r="AO6" s="94">
        <f>IF($A6="Baseline",'Emissions summary'!AL6,SUMIF('Net zero emission reductions'!$A$4:$A$1448,$A$6,'Net zero emission reductions'!U$4:U$1448))</f>
        <v>151.15597394632553</v>
      </c>
      <c r="AP6" s="94">
        <f>IF($A6="Baseline",'Emissions summary'!AM6,SUMIF('Net zero emission reductions'!$A$4:$A$1448,$A$6,'Net zero emission reductions'!V$4:V$1448))</f>
        <v>151.90421284221381</v>
      </c>
      <c r="AQ6" s="94">
        <f>IF($A6="Baseline",'Emissions summary'!AN6,SUMIF('Net zero emission reductions'!$A$4:$A$1448,$A$6,'Net zero emission reductions'!W$4:W$1448))</f>
        <v>152.69471198074163</v>
      </c>
      <c r="AR6" s="94">
        <f>IF($A6="Baseline",'Emissions summary'!AO6,SUMIF('Net zero emission reductions'!$A$4:$A$1448,$A$6,'Net zero emission reductions'!X$4:X$1448))</f>
        <v>153.52250104709262</v>
      </c>
      <c r="AS6" s="94">
        <f>IF($A6="Baseline",'Emissions summary'!AP6,SUMIF('Net zero emission reductions'!$A$4:$A$1448,$A$6,'Net zero emission reductions'!Y$4:Y$1448))</f>
        <v>154.28938276318524</v>
      </c>
      <c r="AT6" s="94">
        <f>IF($A6="Baseline",'Emissions summary'!AQ6,SUMIF('Net zero emission reductions'!$A$4:$A$1448,$A$6,'Net zero emission reductions'!Z$4:Z$1448))</f>
        <v>154.99479141486128</v>
      </c>
      <c r="AU6" s="94">
        <f>IF($A6="Baseline",'Emissions summary'!AR6,SUMIF('Net zero emission reductions'!$A$4:$A$1448,$A$6,'Net zero emission reductions'!AA$4:AA$1448))</f>
        <v>155.63567608538554</v>
      </c>
      <c r="AV6" s="94">
        <f>IF($A6="Baseline",'Emissions summary'!AS6,SUMIF('Net zero emission reductions'!$A$4:$A$1448,$A$6,'Net zero emission reductions'!AB$4:AB$1448))</f>
        <v>156.21582876063385</v>
      </c>
      <c r="AW6" s="94">
        <f>IF($A6="Baseline",'Emissions summary'!AT6,SUMIF('Net zero emission reductions'!$A$4:$A$1448,$A$6,'Net zero emission reductions'!AC$4:AC$1448))</f>
        <v>156.72061670098705</v>
      </c>
      <c r="AX6" s="94">
        <f>IF($A6="Baseline",'Emissions summary'!AU6,SUMIF('Net zero emission reductions'!$A$4:$A$1448,$A$6,'Net zero emission reductions'!AD$4:AD$1448))</f>
        <v>157.21974707398812</v>
      </c>
      <c r="AY6" s="94">
        <f>IF($A6="Baseline",'Emissions summary'!AV6,SUMIF('Net zero emission reductions'!$A$4:$A$1448,$A$6,'Net zero emission reductions'!AE$4:AE$1448))</f>
        <v>157.70766109684729</v>
      </c>
      <c r="AZ6" s="94">
        <f>IF($A6="Baseline",'Emissions summary'!AW6,SUMIF('Net zero emission reductions'!$A$4:$A$1448,$A$6,'Net zero emission reductions'!AF$4:AF$1448))</f>
        <v>158.18772142543779</v>
      </c>
      <c r="BA6" s="94">
        <f>IF($A6="Baseline",'Emissions summary'!AX6,SUMIF('Net zero emission reductions'!$A$4:$A$1448,$A$6,'Net zero emission reductions'!AG$4:AG$1448))</f>
        <v>158.65556856049966</v>
      </c>
      <c r="BB6" s="94">
        <f>IF($A6="Baseline",'Emissions summary'!AY6,SUMIF('Net zero emission reductions'!$A$4:$A$1448,$A$6,'Net zero emission reductions'!AH$4:AH$1448))</f>
        <v>159.09776185395873</v>
      </c>
      <c r="BC6" s="94">
        <f>IF($A6="Baseline",'Emissions summary'!AZ6,SUMIF('Net zero emission reductions'!$A$4:$A$1448,$A$6,'Net zero emission reductions'!AI$4:AI$1448))</f>
        <v>159.52993320411238</v>
      </c>
      <c r="BD6" s="94">
        <f>IF($A6="Baseline",'Emissions summary'!BA6,SUMIF('Net zero emission reductions'!$A$4:$A$1448,$A$6,'Net zero emission reductions'!AJ$4:AJ$1448))</f>
        <v>159.95433711593208</v>
      </c>
      <c r="BE6" s="94">
        <f>IF($A6="Baseline",'Emissions summary'!BB6,SUMIF('Net zero emission reductions'!$A$4:$A$1448,$A$6,'Net zero emission reductions'!AK$4:AK$1448))</f>
        <v>160.36646999290812</v>
      </c>
      <c r="BF6" s="94">
        <f>IF($A6="Baseline",'Emissions summary'!BC6,SUMIF('Net zero emission reductions'!$A$4:$A$1448,$A$6,'Net zero emission reductions'!AL$4:AL$1448))</f>
        <v>160.76922477363746</v>
      </c>
      <c r="BG6" s="94">
        <f>IF($A6="Baseline",'Emissions summary'!BD6,SUMIF('Net zero emission reductions'!$A$4:$A$1448,$A$6,'Net zero emission reductions'!AM$4:AM$1448))</f>
        <v>161.1570131337192</v>
      </c>
      <c r="BH6" s="94">
        <f>IF($A6="Baseline",'Emissions summary'!BE6,SUMIF('Net zero emission reductions'!$A$4:$A$1448,$A$6,'Net zero emission reductions'!AN$4:AN$1448))</f>
        <v>161.53811702698127</v>
      </c>
      <c r="BI6" s="94">
        <f>IF($A6="Baseline",'Emissions summary'!BF6,SUMIF('Net zero emission reductions'!$A$4:$A$1448,$A$6,'Net zero emission reductions'!AO$4:AO$1448))</f>
        <v>161.90640713556095</v>
      </c>
      <c r="BJ6" s="94">
        <f>IF($A6="Baseline",'Emissions summary'!BG6,SUMIF('Net zero emission reductions'!$A$4:$A$1448,$A$6,'Net zero emission reductions'!AP$4:AP$1448))</f>
        <v>162.261841850135</v>
      </c>
      <c r="BK6" s="94">
        <f>IF($A6="Baseline",'Emissions summary'!BH6,SUMIF('Net zero emission reductions'!$A$4:$A$1448,$A$6,'Net zero emission reductions'!AQ$4:AQ$1448))</f>
        <v>162.60393987757189</v>
      </c>
      <c r="BL6" s="94">
        <f>IF($A6="Baseline",'Emissions summary'!BI6,SUMIF('Net zero emission reductions'!$A$4:$A$1448,$A$6,'Net zero emission reductions'!AR$4:AR$1448))</f>
        <v>162.93246121536325</v>
      </c>
      <c r="BM6" s="94">
        <f>IF($A6="Baseline",'Emissions summary'!BJ6,SUMIF('Net zero emission reductions'!$A$4:$A$1448,$A$6,'Net zero emission reductions'!AS$4:AS$1448))</f>
        <v>163.25136209196768</v>
      </c>
      <c r="BN6" s="94">
        <f>IF($A6="Baseline",'Emissions summary'!BK6,SUMIF('Net zero emission reductions'!$A$4:$A$1448,$A$6,'Net zero emission reductions'!AT$4:AT$1448))</f>
        <v>163.53445707093272</v>
      </c>
      <c r="BO6" s="94">
        <f>IF($A6="Baseline",'Emissions summary'!BL6,SUMIF('Net zero emission reductions'!$A$4:$A$1448,$A$6,'Net zero emission reductions'!AU$4:AU$1448))</f>
        <v>163.79937739656754</v>
      </c>
      <c r="BP6" s="94">
        <f>IF($A6="Baseline",'Emissions summary'!BM6,SUMIF('Net zero emission reductions'!$A$4:$A$1448,$A$6,'Net zero emission reductions'!AV$4:AV$1448))</f>
        <v>164.04937941190667</v>
      </c>
      <c r="BQ6" s="94">
        <f>IF($A6="Baseline",'Emissions summary'!BN6,SUMIF('Net zero emission reductions'!$A$4:$A$1448,$A$6,'Net zero emission reductions'!AW$4:AW$1448))</f>
        <v>164.28258934751187</v>
      </c>
    </row>
    <row r="7" spans="1:75" x14ac:dyDescent="0.25">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38.314214869749947</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38.989884030152659</v>
      </c>
      <c r="AN7" s="94">
        <f>IF($A7="Baseline",'Emissions summary'!AK7,SUMIF('Net zero emission reductions'!$A$4:$A$1448,$A$7,'Net zero emission reductions'!T$4:T$1448))</f>
        <v>39.267607471098472</v>
      </c>
      <c r="AO7" s="94">
        <f>IF($A7="Baseline",'Emissions summary'!AL7,SUMIF('Net zero emission reductions'!$A$4:$A$1448,$A$7,'Net zero emission reductions'!U$4:U$1448))</f>
        <v>39.5683451559227</v>
      </c>
      <c r="AP7" s="94">
        <f>IF($A7="Baseline",'Emissions summary'!AM7,SUMIF('Net zero emission reductions'!$A$4:$A$1448,$A$7,'Net zero emission reductions'!V$4:V$1448))</f>
        <v>39.879006577730621</v>
      </c>
      <c r="AQ7" s="94">
        <f>IF($A7="Baseline",'Emissions summary'!AN7,SUMIF('Net zero emission reductions'!$A$4:$A$1448,$A$7,'Net zero emission reductions'!W$4:W$1448))</f>
        <v>40.202561104409924</v>
      </c>
      <c r="AR7" s="94">
        <f>IF($A7="Baseline",'Emissions summary'!AO7,SUMIF('Net zero emission reductions'!$A$4:$A$1448,$A$7,'Net zero emission reductions'!X$4:X$1448))</f>
        <v>40.53720021756331</v>
      </c>
      <c r="AS7" s="94">
        <f>IF($A7="Baseline",'Emissions summary'!AP7,SUMIF('Net zero emission reductions'!$A$4:$A$1448,$A$7,'Net zero emission reductions'!Y$4:Y$1448))</f>
        <v>40.844766285698341</v>
      </c>
      <c r="AT7" s="94">
        <f>IF($A7="Baseline",'Emissions summary'!AQ7,SUMIF('Net zero emission reductions'!$A$4:$A$1448,$A$7,'Net zero emission reductions'!Z$4:Z$1448))</f>
        <v>41.125404161137311</v>
      </c>
      <c r="AU7" s="94">
        <f>IF($A7="Baseline",'Emissions summary'!AR7,SUMIF('Net zero emission reductions'!$A$4:$A$1448,$A$7,'Net zero emission reductions'!AA$4:AA$1448))</f>
        <v>41.378268162518509</v>
      </c>
      <c r="AV7" s="94">
        <f>IF($A7="Baseline",'Emissions summary'!AS7,SUMIF('Net zero emission reductions'!$A$4:$A$1448,$A$7,'Net zero emission reductions'!AB$4:AB$1448))</f>
        <v>41.605148449097655</v>
      </c>
      <c r="AW7" s="94">
        <f>IF($A7="Baseline",'Emissions summary'!AT7,SUMIF('Net zero emission reductions'!$A$4:$A$1448,$A$7,'Net zero emission reductions'!AC$4:AC$1448))</f>
        <v>41.80067994035268</v>
      </c>
      <c r="AX7" s="94">
        <f>IF($A7="Baseline",'Emissions summary'!AU7,SUMIF('Net zero emission reductions'!$A$4:$A$1448,$A$7,'Net zero emission reductions'!AD$4:AD$1448))</f>
        <v>41.992053232817696</v>
      </c>
      <c r="AY7" s="94">
        <f>IF($A7="Baseline",'Emissions summary'!AV7,SUMIF('Net zero emission reductions'!$A$4:$A$1448,$A$7,'Net zero emission reductions'!AE$4:AE$1448))</f>
        <v>42.177252221179664</v>
      </c>
      <c r="AZ7" s="94">
        <f>IF($A7="Baseline",'Emissions summary'!AW7,SUMIF('Net zero emission reductions'!$A$4:$A$1448,$A$7,'Net zero emission reductions'!AF$4:AF$1448))</f>
        <v>42.357694621237094</v>
      </c>
      <c r="BA7" s="94">
        <f>IF($A7="Baseline",'Emissions summary'!AX7,SUMIF('Net zero emission reductions'!$A$4:$A$1448,$A$7,'Net zero emission reductions'!AG$4:AG$1448))</f>
        <v>42.531817998512487</v>
      </c>
      <c r="BB7" s="94">
        <f>IF($A7="Baseline",'Emissions summary'!AY7,SUMIF('Net zero emission reductions'!$A$4:$A$1448,$A$7,'Net zero emission reductions'!AH$4:AH$1448))</f>
        <v>42.694589879335162</v>
      </c>
      <c r="BC7" s="94">
        <f>IF($A7="Baseline",'Emissions summary'!AZ7,SUMIF('Net zero emission reductions'!$A$4:$A$1448,$A$7,'Net zero emission reductions'!AI$4:AI$1448))</f>
        <v>42.852111981109914</v>
      </c>
      <c r="BD7" s="94">
        <f>IF($A7="Baseline",'Emissions summary'!BA7,SUMIF('Net zero emission reductions'!$A$4:$A$1448,$A$7,'Net zero emission reductions'!AJ$4:AJ$1448))</f>
        <v>43.00533407662266</v>
      </c>
      <c r="BE7" s="94">
        <f>IF($A7="Baseline",'Emissions summary'!BB7,SUMIF('Net zero emission reductions'!$A$4:$A$1448,$A$7,'Net zero emission reductions'!AK$4:AK$1448))</f>
        <v>43.152622181855484</v>
      </c>
      <c r="BF7" s="94">
        <f>IF($A7="Baseline",'Emissions summary'!BC7,SUMIF('Net zero emission reductions'!$A$4:$A$1448,$A$7,'Net zero emission reductions'!AL$4:AL$1448))</f>
        <v>43.295158568876793</v>
      </c>
      <c r="BG7" s="94">
        <f>IF($A7="Baseline",'Emissions summary'!BD7,SUMIF('Net zero emission reductions'!$A$4:$A$1448,$A$7,'Net zero emission reductions'!AM$4:AM$1448))</f>
        <v>43.430897169083892</v>
      </c>
      <c r="BH7" s="94">
        <f>IF($A7="Baseline",'Emissions summary'!BE7,SUMIF('Net zero emission reductions'!$A$4:$A$1448,$A$7,'Net zero emission reductions'!AN$4:AN$1448))</f>
        <v>43.563051496580968</v>
      </c>
      <c r="BI7" s="94">
        <f>IF($A7="Baseline",'Emissions summary'!BF7,SUMIF('Net zero emission reductions'!$A$4:$A$1448,$A$7,'Net zero emission reductions'!AO$4:AO$1448))</f>
        <v>43.689364482610287</v>
      </c>
      <c r="BJ7" s="94">
        <f>IF($A7="Baseline",'Emissions summary'!BG7,SUMIF('Net zero emission reductions'!$A$4:$A$1448,$A$7,'Net zero emission reductions'!AP$4:AP$1448))</f>
        <v>43.80988730910785</v>
      </c>
      <c r="BK7" s="94">
        <f>IF($A7="Baseline",'Emissions summary'!BH7,SUMIF('Net zero emission reductions'!$A$4:$A$1448,$A$7,'Net zero emission reductions'!AQ$4:AQ$1448))</f>
        <v>43.924502138890482</v>
      </c>
      <c r="BL7" s="94">
        <f>IF($A7="Baseline",'Emissions summary'!BI7,SUMIF('Net zero emission reductions'!$A$4:$A$1448,$A$7,'Net zero emission reductions'!AR$4:AR$1448))</f>
        <v>44.033179748222622</v>
      </c>
      <c r="BM7" s="94">
        <f>IF($A7="Baseline",'Emissions summary'!BJ7,SUMIF('Net zero emission reductions'!$A$4:$A$1448,$A$7,'Net zero emission reductions'!AS$4:AS$1448))</f>
        <v>44.137463059709034</v>
      </c>
      <c r="BN7" s="94">
        <f>IF($A7="Baseline",'Emissions summary'!BK7,SUMIF('Net zero emission reductions'!$A$4:$A$1448,$A$7,'Net zero emission reductions'!AT$4:AT$1448))</f>
        <v>44.227590536174986</v>
      </c>
      <c r="BO7" s="94">
        <f>IF($A7="Baseline",'Emissions summary'!BL7,SUMIF('Net zero emission reductions'!$A$4:$A$1448,$A$7,'Net zero emission reductions'!AU$4:AU$1448))</f>
        <v>44.310250074359189</v>
      </c>
      <c r="BP7" s="94">
        <f>IF($A7="Baseline",'Emissions summary'!BM7,SUMIF('Net zero emission reductions'!$A$4:$A$1448,$A$7,'Net zero emission reductions'!AV$4:AV$1448))</f>
        <v>44.386716019850759</v>
      </c>
      <c r="BQ7" s="94">
        <f>IF($A7="Baseline",'Emissions summary'!BN7,SUMIF('Net zero emission reductions'!$A$4:$A$1448,$A$7,'Net zero emission reductions'!AW$4:AW$1448))</f>
        <v>44.456339920087743</v>
      </c>
    </row>
    <row r="8" spans="1:75" x14ac:dyDescent="0.25">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5.5483103177944022</v>
      </c>
      <c r="AM8" s="27">
        <f>'Net zero emission reductions'!S1389</f>
        <v>5.2594752763681871</v>
      </c>
      <c r="AN8" s="27">
        <f>'Net zero emission reductions'!T1389</f>
        <v>5.3200773987468288</v>
      </c>
      <c r="AO8" s="27">
        <f>'Net zero emission reductions'!U1389</f>
        <v>5.3545163749368081</v>
      </c>
      <c r="AP8" s="27">
        <f>'Net zero emission reductions'!V1389</f>
        <v>5.3801734099945513</v>
      </c>
      <c r="AQ8" s="27">
        <f>'Net zero emission reductions'!W1389</f>
        <v>5.4100424005182939</v>
      </c>
      <c r="AR8" s="27">
        <f>'Net zero emission reductions'!X1389</f>
        <v>5.4334851067530554</v>
      </c>
      <c r="AS8" s="27">
        <f>'Net zero emission reductions'!Y1389</f>
        <v>5.4482182607696963</v>
      </c>
      <c r="AT8" s="27">
        <f>'Net zero emission reductions'!Z1389</f>
        <v>5.4645781472734996</v>
      </c>
      <c r="AU8" s="27">
        <f>'Net zero emission reductions'!AA1389</f>
        <v>5.4846325540790337</v>
      </c>
      <c r="AV8" s="27">
        <f>'Net zero emission reductions'!AB1389</f>
        <v>5.5291325404289164</v>
      </c>
      <c r="AW8" s="27">
        <f>'Net zero emission reductions'!AC1389</f>
        <v>5.5654149310972549</v>
      </c>
      <c r="AX8" s="27">
        <f>'Net zero emission reductions'!AD1389</f>
        <v>5.617075468057485</v>
      </c>
      <c r="AY8" s="27">
        <f>'Net zero emission reductions'!AE1389</f>
        <v>5.6725961228803161</v>
      </c>
      <c r="AZ8" s="27">
        <f>'Net zero emission reductions'!AF1389</f>
        <v>5.7452958261110387</v>
      </c>
      <c r="BA8" s="27">
        <f>'Net zero emission reductions'!AG1389</f>
        <v>5.8266619535507118</v>
      </c>
      <c r="BB8" s="27">
        <f>'Net zero emission reductions'!AH1389</f>
        <v>5.8832676592940976</v>
      </c>
      <c r="BC8" s="27">
        <f>'Net zero emission reductions'!AI1389</f>
        <v>5.9400353043652414</v>
      </c>
      <c r="BD8" s="27">
        <f>'Net zero emission reductions'!AJ1389</f>
        <v>6.0059494822867201</v>
      </c>
      <c r="BE8" s="27">
        <f>'Net zero emission reductions'!AK1389</f>
        <v>6.071414002819111</v>
      </c>
      <c r="BF8" s="27">
        <f>'Net zero emission reductions'!AL1389</f>
        <v>6.1467944588042647</v>
      </c>
      <c r="BG8" s="27">
        <f>'Net zero emission reductions'!AM1389</f>
        <v>6.2194412555818364</v>
      </c>
      <c r="BH8" s="27">
        <f>'Net zero emission reductions'!AN1389</f>
        <v>6.307766252188495</v>
      </c>
      <c r="BI8" s="27">
        <f>'Net zero emission reductions'!AO1389</f>
        <v>6.3974338322939595</v>
      </c>
      <c r="BJ8" s="27">
        <f>'Net zero emission reductions'!AP1389</f>
        <v>6.4903535752187125</v>
      </c>
      <c r="BK8" s="27">
        <f>'Net zero emission reductions'!AQ1389</f>
        <v>6.5871606200362107</v>
      </c>
      <c r="BL8" s="27">
        <f>'Net zero emission reductions'!AR1389</f>
        <v>6.68903218902632</v>
      </c>
      <c r="BM8" s="27">
        <f>'Net zero emission reductions'!AS1389</f>
        <v>6.8017351840427605</v>
      </c>
      <c r="BN8" s="27">
        <f>'Net zero emission reductions'!AT1389</f>
        <v>6.85860610660351</v>
      </c>
      <c r="BO8" s="27">
        <f>'Net zero emission reductions'!AU1389</f>
        <v>6.9074844547049681</v>
      </c>
      <c r="BP8" s="27">
        <f>'Net zero emission reductions'!AV1389</f>
        <v>6.9583121868742142</v>
      </c>
      <c r="BQ8" s="27">
        <f>'Net zero emission reductions'!AW1389</f>
        <v>7.0076128657995085</v>
      </c>
    </row>
    <row r="9" spans="1:75" x14ac:dyDescent="0.25">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5">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2.0836791108466932</v>
      </c>
      <c r="AG10" s="27">
        <f>SUM('Net zero emission reductions'!M1391:M1392)</f>
        <v>2.0846138094278075</v>
      </c>
      <c r="AH10" s="27">
        <f>SUM('Net zero emission reductions'!N1391:N1392)</f>
        <v>2.0654754572205229</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1.9318299226197024</v>
      </c>
      <c r="AM10" s="27">
        <f>SUM('Net zero emission reductions'!S1391:S1392)</f>
        <v>1.7224383343854308</v>
      </c>
      <c r="AN10" s="27">
        <f>SUM('Net zero emission reductions'!T1391:T1392)</f>
        <v>1.7479892771854819</v>
      </c>
      <c r="AO10" s="27">
        <f>SUM('Net zero emission reductions'!U1391:U1392)</f>
        <v>1.7573524119962365</v>
      </c>
      <c r="AP10" s="27">
        <f>SUM('Net zero emission reductions'!V1391:V1392)</f>
        <v>1.7614719191926553</v>
      </c>
      <c r="AQ10" s="27">
        <f>SUM('Net zero emission reductions'!W1391:W1392)</f>
        <v>1.7688502548317018</v>
      </c>
      <c r="AR10" s="27">
        <f>SUM('Net zero emission reductions'!X1391:X1392)</f>
        <v>1.7725792921477259</v>
      </c>
      <c r="AS10" s="27">
        <f>SUM('Net zero emission reductions'!Y1391:Y1392)</f>
        <v>1.769689449601624</v>
      </c>
      <c r="AT10" s="27">
        <f>SUM('Net zero emission reductions'!Z1391:Z1392)</f>
        <v>1.7667777574873385</v>
      </c>
      <c r="AU10" s="27">
        <f>SUM('Net zero emission reductions'!AA1391:AA1392)</f>
        <v>1.7650817731601918</v>
      </c>
      <c r="AV10" s="27">
        <f>SUM('Net zero emission reductions'!AB1391:AB1392)</f>
        <v>1.7774344208658872</v>
      </c>
      <c r="AW10" s="27">
        <f>SUM('Net zero emission reductions'!AC1391:AC1392)</f>
        <v>1.7832395016834957</v>
      </c>
      <c r="AX10" s="27">
        <f>SUM('Net zero emission reductions'!AD1391:AD1392)</f>
        <v>1.7980279392540137</v>
      </c>
      <c r="AY10" s="27">
        <f>SUM('Net zero emission reductions'!AE1391:AE1392)</f>
        <v>1.8145326670368345</v>
      </c>
      <c r="AZ10" s="27">
        <f>SUM('Net zero emission reductions'!AF1391:AF1392)</f>
        <v>1.8406603068023353</v>
      </c>
      <c r="BA10" s="27">
        <f>SUM('Net zero emission reductions'!AG1391:AG1392)</f>
        <v>1.8710274970842113</v>
      </c>
      <c r="BB10" s="27">
        <f>SUM('Net zero emission reductions'!AH1391:AH1392)</f>
        <v>1.8857575458306104</v>
      </c>
      <c r="BC10" s="27">
        <f>SUM('Net zero emission reductions'!AI1391:AI1392)</f>
        <v>1.8999204509946195</v>
      </c>
      <c r="BD10" s="27">
        <f>SUM('Net zero emission reductions'!AJ1391:AJ1392)</f>
        <v>1.9186846303730589</v>
      </c>
      <c r="BE10" s="27">
        <f>SUM('Net zero emission reductions'!AK1391:AK1392)</f>
        <v>1.9363817903238243</v>
      </c>
      <c r="BF10" s="27">
        <f>SUM('Net zero emission reductions'!AL1391:AL1392)</f>
        <v>1.9588705017210384</v>
      </c>
      <c r="BG10" s="27">
        <f>SUM('Net zero emission reductions'!AM1391:AM1392)</f>
        <v>1.9788681712559608</v>
      </c>
      <c r="BH10" s="27">
        <f>SUM('Net zero emission reductions'!AN1391:AN1392)</f>
        <v>2.0066543591037052</v>
      </c>
      <c r="BI10" s="27">
        <f>SUM('Net zero emission reductions'!AO1391:AO1392)</f>
        <v>2.0340683313410519</v>
      </c>
      <c r="BJ10" s="27">
        <f>SUM('Net zero emission reductions'!AP1391:AP1392)</f>
        <v>2.0621054450476608</v>
      </c>
      <c r="BK10" s="27">
        <f>SUM('Net zero emission reductions'!AQ1391:AQ1392)</f>
        <v>2.0910317451606919</v>
      </c>
      <c r="BL10" s="27">
        <f>SUM('Net zero emission reductions'!AR1391:AR1392)</f>
        <v>2.1213859470134984</v>
      </c>
      <c r="BM10" s="27">
        <f>SUM('Net zero emission reductions'!AS1391:AS1392)</f>
        <v>2.1561305318524084</v>
      </c>
      <c r="BN10" s="27">
        <f>SUM('Net zero emission reductions'!AT1391:AT1392)</f>
        <v>2.1604608440722446</v>
      </c>
      <c r="BO10" s="27">
        <f>SUM('Net zero emission reductions'!AU1391:AU1392)</f>
        <v>2.1599131135007972</v>
      </c>
      <c r="BP10" s="27">
        <f>SUM('Net zero emission reductions'!AV1391:AV1392)</f>
        <v>2.15966277847778</v>
      </c>
      <c r="BQ10" s="27">
        <f>SUM('Net zero emission reductions'!AW1391:AW1392)</f>
        <v>2.1579260208143043</v>
      </c>
    </row>
    <row r="11" spans="1:75" s="19" customFormat="1" ht="15.75" x14ac:dyDescent="0.25">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36.82452425157777</v>
      </c>
      <c r="AG11" s="40">
        <f t="shared" si="8"/>
        <v>36.99429818142989</v>
      </c>
      <c r="AH11" s="40">
        <f t="shared" si="8"/>
        <v>36.867987271463186</v>
      </c>
      <c r="AI11" s="40">
        <f t="shared" si="8"/>
        <v>36.560879511524732</v>
      </c>
      <c r="AJ11" s="40">
        <f t="shared" si="8"/>
        <v>36.078165266151373</v>
      </c>
      <c r="AK11" s="40">
        <f t="shared" si="8"/>
        <v>35.769406849073363</v>
      </c>
      <c r="AL11" s="40">
        <f t="shared" si="8"/>
        <v>35.500627316217205</v>
      </c>
      <c r="AM11" s="40">
        <f t="shared" si="8"/>
        <v>32.463527945081722</v>
      </c>
      <c r="AN11" s="40">
        <f t="shared" si="8"/>
        <v>33.003895098376276</v>
      </c>
      <c r="AO11" s="40">
        <f t="shared" si="8"/>
        <v>33.302180748909862</v>
      </c>
      <c r="AP11" s="40">
        <f t="shared" si="8"/>
        <v>33.522802889893413</v>
      </c>
      <c r="AQ11" s="40">
        <f t="shared" si="8"/>
        <v>33.796945150375691</v>
      </c>
      <c r="AR11" s="40">
        <f t="shared" si="8"/>
        <v>34.017596581584236</v>
      </c>
      <c r="AS11" s="40">
        <f t="shared" si="8"/>
        <v>34.133523175012762</v>
      </c>
      <c r="AT11" s="40">
        <f t="shared" si="8"/>
        <v>34.247052369158624</v>
      </c>
      <c r="AU11" s="40">
        <f t="shared" si="8"/>
        <v>34.377647699289135</v>
      </c>
      <c r="AV11" s="40">
        <f t="shared" si="8"/>
        <v>34.729198054573892</v>
      </c>
      <c r="AW11" s="40">
        <f t="shared" si="8"/>
        <v>34.976223525629912</v>
      </c>
      <c r="AX11" s="40">
        <f t="shared" si="8"/>
        <v>35.369456937092814</v>
      </c>
      <c r="AY11" s="40">
        <f t="shared" si="8"/>
        <v>35.793331715789414</v>
      </c>
      <c r="AZ11" s="40">
        <f t="shared" si="8"/>
        <v>36.376102043286842</v>
      </c>
      <c r="BA11" s="40">
        <f t="shared" si="8"/>
        <v>37.032570824132904</v>
      </c>
      <c r="BB11" s="40">
        <f t="shared" si="8"/>
        <v>37.439477131799848</v>
      </c>
      <c r="BC11" s="40">
        <f t="shared" si="8"/>
        <v>37.840717468405927</v>
      </c>
      <c r="BD11" s="40">
        <f t="shared" si="8"/>
        <v>38.321378033361398</v>
      </c>
      <c r="BE11" s="40">
        <f t="shared" si="8"/>
        <v>38.788823062497741</v>
      </c>
      <c r="BF11" s="40">
        <f t="shared" si="8"/>
        <v>39.340340963074226</v>
      </c>
      <c r="BG11" s="40">
        <f t="shared" si="8"/>
        <v>39.855502040655828</v>
      </c>
      <c r="BH11" s="40">
        <f t="shared" si="8"/>
        <v>40.506025798031636</v>
      </c>
      <c r="BI11" s="40">
        <f t="shared" si="8"/>
        <v>41.156757193870838</v>
      </c>
      <c r="BJ11" s="40">
        <f t="shared" si="8"/>
        <v>41.824658288728358</v>
      </c>
      <c r="BK11" s="40">
        <f t="shared" si="8"/>
        <v>42.514606038105079</v>
      </c>
      <c r="BL11" s="40">
        <f t="shared" si="8"/>
        <v>43.23625821163715</v>
      </c>
      <c r="BM11" s="40">
        <f t="shared" si="8"/>
        <v>44.041338171515577</v>
      </c>
      <c r="BN11" s="40">
        <f t="shared" si="8"/>
        <v>44.328548295925813</v>
      </c>
      <c r="BO11" s="40">
        <f t="shared" si="8"/>
        <v>44.534303826753629</v>
      </c>
      <c r="BP11" s="40">
        <f t="shared" si="8"/>
        <v>44.747939829060812</v>
      </c>
      <c r="BQ11" s="40">
        <f t="shared" si="8"/>
        <v>44.938252283452705</v>
      </c>
      <c r="BT11"/>
    </row>
    <row r="12" spans="1:75" x14ac:dyDescent="0.25">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10.553149488275976</v>
      </c>
      <c r="AN12" s="94">
        <f>IF($A12="Baseline",'Emissions summary'!AK12,SUMIF('Net zero emission reductions'!$A$4:$A$1448,$A$12,'Net zero emission reductions'!T$4:T$1448))</f>
        <v>10.709944193068164</v>
      </c>
      <c r="AO12" s="94">
        <f>IF($A12="Baseline",'Emissions summary'!AL12,SUMIF('Net zero emission reductions'!$A$4:$A$1448,$A$12,'Net zero emission reductions'!U$4:U$1448))</f>
        <v>10.836990139126312</v>
      </c>
      <c r="AP12" s="94">
        <f>IF($A12="Baseline",'Emissions summary'!AM12,SUMIF('Net zero emission reductions'!$A$4:$A$1448,$A$12,'Net zero emission reductions'!V$4:V$1448))</f>
        <v>10.955106358352175</v>
      </c>
      <c r="AQ12" s="94">
        <f>IF($A12="Baseline",'Emissions summary'!AN12,SUMIF('Net zero emission reductions'!$A$4:$A$1448,$A$12,'Net zero emission reductions'!W$4:W$1448))</f>
        <v>11.083285230807107</v>
      </c>
      <c r="AR12" s="94">
        <f>IF($A12="Baseline",'Emissions summary'!AO12,SUMIF('Net zero emission reductions'!$A$4:$A$1448,$A$12,'Net zero emission reductions'!X$4:X$1448))</f>
        <v>11.205882948575956</v>
      </c>
      <c r="AS12" s="94">
        <f>IF($A12="Baseline",'Emissions summary'!AP12,SUMIF('Net zero emission reductions'!$A$4:$A$1448,$A$12,'Net zero emission reductions'!Y$4:Y$1448))</f>
        <v>11.310731140347601</v>
      </c>
      <c r="AT12" s="94">
        <f>IF($A12="Baseline",'Emissions summary'!AQ12,SUMIF('Net zero emission reductions'!$A$4:$A$1448,$A$12,'Net zero emission reductions'!Z$4:Z$1448))</f>
        <v>11.412722295481817</v>
      </c>
      <c r="AU12" s="94">
        <f>IF($A12="Baseline",'Emissions summary'!AR12,SUMIF('Net zero emission reductions'!$A$4:$A$1448,$A$12,'Net zero emission reductions'!AA$4:AA$1448))</f>
        <v>11.514733492326414</v>
      </c>
      <c r="AV12" s="94">
        <f>IF($A12="Baseline",'Emissions summary'!AS12,SUMIF('Net zero emission reductions'!$A$4:$A$1448,$A$12,'Net zero emission reductions'!AB$4:AB$1448))</f>
        <v>11.648599100141091</v>
      </c>
      <c r="AW12" s="94">
        <f>IF($A12="Baseline",'Emissions summary'!AT12,SUMIF('Net zero emission reductions'!$A$4:$A$1448,$A$12,'Net zero emission reductions'!AC$4:AC$1448))</f>
        <v>11.764024528601992</v>
      </c>
      <c r="AX12" s="94">
        <f>IF($A12="Baseline",'Emissions summary'!AU12,SUMIF('Net zero emission reductions'!$A$4:$A$1448,$A$12,'Net zero emission reductions'!AD$4:AD$1448))</f>
        <v>11.903765038382613</v>
      </c>
      <c r="AY12" s="94">
        <f>IF($A12="Baseline",'Emissions summary'!AV12,SUMIF('Net zero emission reductions'!$A$4:$A$1448,$A$12,'Net zero emission reductions'!AE$4:AE$1448))</f>
        <v>12.049382828878993</v>
      </c>
      <c r="AZ12" s="94">
        <f>IF($A12="Baseline",'Emissions summary'!AW12,SUMIF('Net zero emission reductions'!$A$4:$A$1448,$A$12,'Net zero emission reductions'!AF$4:AF$1448))</f>
        <v>12.222021749786924</v>
      </c>
      <c r="BA12" s="94">
        <f>IF($A12="Baseline",'Emissions summary'!AX12,SUMIF('Net zero emission reductions'!$A$4:$A$1448,$A$12,'Net zero emission reductions'!AG$4:AG$1448))</f>
        <v>12.408457007486417</v>
      </c>
      <c r="BB12" s="94">
        <f>IF($A12="Baseline",'Emissions summary'!AY12,SUMIF('Net zero emission reductions'!$A$4:$A$1448,$A$12,'Net zero emission reductions'!AH$4:AH$1448))</f>
        <v>12.554943845435602</v>
      </c>
      <c r="BC12" s="94">
        <f>IF($A12="Baseline",'Emissions summary'!AZ12,SUMIF('Net zero emission reductions'!$A$4:$A$1448,$A$12,'Net zero emission reductions'!AI$4:AI$1448))</f>
        <v>12.701694652985744</v>
      </c>
      <c r="BD12" s="94">
        <f>IF($A12="Baseline",'Emissions summary'!BA12,SUMIF('Net zero emission reductions'!$A$4:$A$1448,$A$12,'Net zero emission reductions'!AJ$4:AJ$1448))</f>
        <v>12.863247881311825</v>
      </c>
      <c r="BE12" s="94">
        <f>IF($A12="Baseline",'Emissions summary'!BB12,SUMIF('Net zero emission reductions'!$A$4:$A$1448,$A$12,'Net zero emission reductions'!AK$4:AK$1448))</f>
        <v>13.024004631329827</v>
      </c>
      <c r="BF12" s="94">
        <f>IF($A12="Baseline",'Emissions summary'!BC12,SUMIF('Net zero emission reductions'!$A$4:$A$1448,$A$12,'Net zero emission reductions'!AL$4:AL$1448))</f>
        <v>13.200934530145018</v>
      </c>
      <c r="BG12" s="94">
        <f>IF($A12="Baseline",'Emissions summary'!BD12,SUMIF('Net zero emission reductions'!$A$4:$A$1448,$A$12,'Net zero emission reductions'!AM$4:AM$1448))</f>
        <v>13.373191597661407</v>
      </c>
      <c r="BH12" s="94">
        <f>IF($A12="Baseline",'Emissions summary'!BE12,SUMIF('Net zero emission reductions'!$A$4:$A$1448,$A$12,'Net zero emission reductions'!AN$4:AN$1448))</f>
        <v>13.57097947793795</v>
      </c>
      <c r="BI12" s="94">
        <f>IF($A12="Baseline",'Emissions summary'!BF12,SUMIF('Net zero emission reductions'!$A$4:$A$1448,$A$12,'Net zero emission reductions'!AO$4:AO$1448))</f>
        <v>13.771036598979272</v>
      </c>
      <c r="BJ12" s="94">
        <f>IF($A12="Baseline",'Emissions summary'!BG12,SUMIF('Net zero emission reductions'!$A$4:$A$1448,$A$12,'Net zero emission reductions'!AP$4:AP$1448))</f>
        <v>13.976483467369004</v>
      </c>
      <c r="BK12" s="94">
        <f>IF($A12="Baseline",'Emissions summary'!BH12,SUMIF('Net zero emission reductions'!$A$4:$A$1448,$A$12,'Net zero emission reductions'!AQ$4:AQ$1448))</f>
        <v>14.188341450475471</v>
      </c>
      <c r="BL12" s="94">
        <f>IF($A12="Baseline",'Emissions summary'!BI12,SUMIF('Net zero emission reductions'!$A$4:$A$1448,$A$12,'Net zero emission reductions'!AR$4:AR$1448))</f>
        <v>14.40856917208219</v>
      </c>
      <c r="BM12" s="94">
        <f>IF($A12="Baseline",'Emissions summary'!BJ12,SUMIF('Net zero emission reductions'!$A$4:$A$1448,$A$12,'Net zero emission reductions'!AS$4:AS$1448))</f>
        <v>14.647260620570961</v>
      </c>
      <c r="BN12" s="94">
        <f>IF($A12="Baseline",'Emissions summary'!BK12,SUMIF('Net zero emission reductions'!$A$4:$A$1448,$A$12,'Net zero emission reductions'!AT$4:AT$1448))</f>
        <v>14.790034946928957</v>
      </c>
      <c r="BO12" s="94">
        <f>IF($A12="Baseline",'Emissions summary'!BL12,SUMIF('Net zero emission reductions'!$A$4:$A$1448,$A$12,'Net zero emission reductions'!AU$4:AU$1448))</f>
        <v>14.918050272565214</v>
      </c>
      <c r="BP12" s="94">
        <f>IF($A12="Baseline",'Emissions summary'!BM12,SUMIF('Net zero emission reductions'!$A$4:$A$1448,$A$12,'Net zero emission reductions'!AV$4:AV$1448))</f>
        <v>15.048256916563165</v>
      </c>
      <c r="BQ12" s="94">
        <f>IF($A12="Baseline",'Emissions summary'!BN12,SUMIF('Net zero emission reductions'!$A$4:$A$1448,$A$12,'Net zero emission reductions'!AW$4:AW$1448))</f>
        <v>15.174559464207789</v>
      </c>
    </row>
    <row r="13" spans="1:75" x14ac:dyDescent="0.25">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4.0172291132253617E-2</v>
      </c>
      <c r="AF13" s="27">
        <f>SUM('Net zero emission reductions'!L1399:L1400)</f>
        <v>4.019401216223982E-2</v>
      </c>
      <c r="AG13" s="27">
        <f>SUM('Net zero emission reductions'!M1399:M1400)</f>
        <v>4.0245946330037502E-2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4.094831167369864E-2</v>
      </c>
      <c r="AN13" s="27">
        <f>SUM('Net zero emission reductions'!T1399:T1400)</f>
        <v>4.1124446604797735E-2</v>
      </c>
      <c r="AO13" s="27">
        <f>SUM('Net zero emission reductions'!U1399:U1400)</f>
        <v>4.1319377104107588E-2</v>
      </c>
      <c r="AP13" s="27">
        <f>SUM('Net zero emission reductions'!V1399:V1400)</f>
        <v>4.1523912619945993E-2</v>
      </c>
      <c r="AQ13" s="27">
        <f>SUM('Net zero emission reductions'!W1399:W1400)</f>
        <v>4.1740000222391008E-2</v>
      </c>
      <c r="AR13" s="27">
        <f>SUM('Net zero emission reductions'!X1399:X1400)</f>
        <v>4.1966281246569113E-2</v>
      </c>
      <c r="AS13" s="27">
        <f>SUM('Net zero emission reductions'!Y1399:Y1400)</f>
        <v>4.2175912887279059E-2</v>
      </c>
      <c r="AT13" s="27">
        <f>SUM('Net zero emission reductions'!Z1399:Z1400)</f>
        <v>4.2368740503218684E-2</v>
      </c>
      <c r="AU13" s="27">
        <f>SUM('Net zero emission reductions'!AA1399:AA1400)</f>
        <v>4.2543930108301951E-2</v>
      </c>
      <c r="AV13" s="27">
        <f>SUM('Net zero emission reductions'!AB1399:AB1400)</f>
        <v>4.2702518264235857E-2</v>
      </c>
      <c r="AW13" s="27">
        <f>SUM('Net zero emission reductions'!AC1399:AC1400)</f>
        <v>4.2840505025331169E-2</v>
      </c>
      <c r="AX13" s="27">
        <f>SUM('Net zero emission reductions'!AD1399:AD1400)</f>
        <v>4.2976945257018395E-2</v>
      </c>
      <c r="AY13" s="27">
        <f>SUM('Net zero emission reductions'!AE1399:AE1400)</f>
        <v>4.3110319433232278E-2</v>
      </c>
      <c r="AZ13" s="27">
        <f>SUM('Net zero emission reductions'!AF1399:AF1400)</f>
        <v>4.3241546755791144E-2</v>
      </c>
      <c r="BA13" s="27">
        <f>SUM('Net zero emission reductions'!AG1399:AG1400)</f>
        <v>4.3369435529856816E-2</v>
      </c>
      <c r="BB13" s="27">
        <f>SUM('Net zero emission reductions'!AH1399:AH1400)</f>
        <v>4.3490311674995681E-2</v>
      </c>
      <c r="BC13" s="27">
        <f>SUM('Net zero emission reductions'!AI1399:AI1400)</f>
        <v>4.3608448262815423E-2</v>
      </c>
      <c r="BD13" s="27">
        <f>SUM('Net zero emission reductions'!AJ1399:AJ1400)</f>
        <v>4.3724461575548698E-2</v>
      </c>
      <c r="BE13" s="27">
        <f>SUM('Net zero emission reductions'!AK1399:AK1400)</f>
        <v>4.3837120528524121E-2</v>
      </c>
      <c r="BF13" s="27">
        <f>SUM('Net zero emission reductions'!AL1399:AL1400)</f>
        <v>4.39472159235718E-2</v>
      </c>
      <c r="BG13" s="27">
        <f>SUM('Net zero emission reductions'!AM1399:AM1400)</f>
        <v>4.4053220159252823E-2</v>
      </c>
      <c r="BH13" s="27">
        <f>SUM('Net zero emission reductions'!AN1399:AN1400)</f>
        <v>4.4157397156498919E-2</v>
      </c>
      <c r="BI13" s="27">
        <f>SUM('Net zero emission reductions'!AO1399:AO1400)</f>
        <v>4.4258071430117257E-2</v>
      </c>
      <c r="BJ13" s="27">
        <f>SUM('Net zero emission reductions'!AP1399:AP1400)</f>
        <v>4.4355231605953852E-2</v>
      </c>
      <c r="BK13" s="27">
        <f>SUM('Net zero emission reductions'!AQ1399:AQ1400)</f>
        <v>4.4448746119692184E-2</v>
      </c>
      <c r="BL13" s="27">
        <f>SUM('Net zero emission reductions'!AR1399:AR1400)</f>
        <v>4.4538549365230912E-2</v>
      </c>
      <c r="BM13" s="27">
        <f>SUM('Net zero emission reductions'!AS1399:AS1400)</f>
        <v>4.4625722800955843E-2</v>
      </c>
      <c r="BN13" s="27">
        <f>SUM('Net zero emission reductions'!AT1399:AT1400)</f>
        <v>4.470310848335228E-2</v>
      </c>
      <c r="BO13" s="27">
        <f>SUM('Net zero emission reductions'!AU1399:AU1400)</f>
        <v>4.4775526017053834E-2</v>
      </c>
      <c r="BP13" s="27">
        <f>SUM('Net zero emission reductions'!AV1399:AV1400)</f>
        <v>4.484386554263721E-2</v>
      </c>
      <c r="BQ13" s="27">
        <f>SUM('Net zero emission reductions'!AW1399:AW1400)</f>
        <v>4.490761485417364E-2</v>
      </c>
    </row>
    <row r="14" spans="1:75" x14ac:dyDescent="0.25">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4.4060428405231659E-2</v>
      </c>
      <c r="AN14" s="27">
        <f>SUM('Net zero emission reductions'!T1401:T1402)</f>
        <v>4.4374269138299352E-2</v>
      </c>
      <c r="AO14" s="27">
        <f>SUM('Net zero emission reductions'!U1401:U1402)</f>
        <v>4.4714117064512865E-2</v>
      </c>
      <c r="AP14" s="27">
        <f>SUM('Net zero emission reductions'!V1401:V1402)</f>
        <v>4.506517928678698E-2</v>
      </c>
      <c r="AQ14" s="27">
        <f>SUM('Net zero emission reductions'!W1401:W1402)</f>
        <v>4.5430811332445739E-2</v>
      </c>
      <c r="AR14" s="27">
        <f>SUM('Net zero emission reductions'!X1401:X1402)</f>
        <v>4.5808969489450832E-2</v>
      </c>
      <c r="AS14" s="27">
        <f>SUM('Net zero emission reductions'!Y1401:Y1402)</f>
        <v>4.6156533814455281E-2</v>
      </c>
      <c r="AT14" s="27">
        <f>SUM('Net zero emission reductions'!Z1401:Z1402)</f>
        <v>4.6473667997491398E-2</v>
      </c>
      <c r="AU14" s="27">
        <f>SUM('Net zero emission reductions'!AA1401:AA1402)</f>
        <v>4.675941637828937E-2</v>
      </c>
      <c r="AV14" s="27">
        <f>SUM('Net zero emission reductions'!AB1401:AB1402)</f>
        <v>4.7015801922181924E-2</v>
      </c>
      <c r="AW14" s="27">
        <f>SUM('Net zero emission reductions'!AC1401:AC1402)</f>
        <v>4.7236761832315233E-2</v>
      </c>
      <c r="AX14" s="27">
        <f>SUM('Net zero emission reductions'!AD1401:AD1402)</f>
        <v>4.7453022779508802E-2</v>
      </c>
      <c r="AY14" s="27">
        <f>SUM('Net zero emission reductions'!AE1401:AE1402)</f>
        <v>4.7662306468609632E-2</v>
      </c>
      <c r="AZ14" s="27">
        <f>SUM('Net zero emission reductions'!AF1401:AF1402)</f>
        <v>4.7866214986081755E-2</v>
      </c>
      <c r="BA14" s="27">
        <f>SUM('Net zero emission reductions'!AG1401:AG1402)</f>
        <v>4.8062982706452165E-2</v>
      </c>
      <c r="BB14" s="27">
        <f>SUM('Net zero emission reductions'!AH1401:AH1402)</f>
        <v>4.8246922694471256E-2</v>
      </c>
      <c r="BC14" s="27">
        <f>SUM('Net zero emission reductions'!AI1401:AI1402)</f>
        <v>4.8424930181801065E-2</v>
      </c>
      <c r="BD14" s="27">
        <f>SUM('Net zero emission reductions'!AJ1401:AJ1402)</f>
        <v>4.8598078456984904E-2</v>
      </c>
      <c r="BE14" s="27">
        <f>SUM('Net zero emission reductions'!AK1401:AK1402)</f>
        <v>4.8764521040156855E-2</v>
      </c>
      <c r="BF14" s="27">
        <f>SUM('Net zero emission reductions'!AL1401:AL1402)</f>
        <v>4.8925593955137466E-2</v>
      </c>
      <c r="BG14" s="27">
        <f>SUM('Net zero emission reductions'!AM1401:AM1402)</f>
        <v>4.907898504682745E-2</v>
      </c>
      <c r="BH14" s="27">
        <f>SUM('Net zero emission reductions'!AN1401:AN1402)</f>
        <v>4.9228325739418988E-2</v>
      </c>
      <c r="BI14" s="27">
        <f>SUM('Net zero emission reductions'!AO1401:AO1402)</f>
        <v>4.9371065437574843E-2</v>
      </c>
      <c r="BJ14" s="27">
        <f>SUM('Net zero emission reductions'!AP1401:AP1402)</f>
        <v>4.9507261979323605E-2</v>
      </c>
      <c r="BK14" s="27">
        <f>SUM('Net zero emission reductions'!AQ1401:AQ1402)</f>
        <v>4.9636782203028557E-2</v>
      </c>
      <c r="BL14" s="27">
        <f>SUM('Net zero emission reductions'!AR1401:AR1402)</f>
        <v>4.9759593084474814E-2</v>
      </c>
      <c r="BM14" s="27">
        <f>SUM('Net zero emission reductions'!AS1401:AS1402)</f>
        <v>4.9877438199788682E-2</v>
      </c>
      <c r="BN14" s="27">
        <f>SUM('Net zero emission reductions'!AT1401:AT1402)</f>
        <v>4.9979286546429087E-2</v>
      </c>
      <c r="BO14" s="27">
        <f>SUM('Net zero emission reductions'!AU1401:AU1402)</f>
        <v>5.0072695766660624E-2</v>
      </c>
      <c r="BP14" s="27">
        <f>SUM('Net zero emission reductions'!AV1401:AV1402)</f>
        <v>5.0159105931773307E-2</v>
      </c>
      <c r="BQ14" s="27">
        <f>SUM('Net zero emission reductions'!AW1401:AW1402)</f>
        <v>5.023778425944702E-2</v>
      </c>
    </row>
    <row r="15" spans="1:75" x14ac:dyDescent="0.25">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3.9153871501852065E-3</v>
      </c>
      <c r="AN15" s="27">
        <f>'Net zero emission reductions'!T1403</f>
        <v>3.9605020635115288E-3</v>
      </c>
      <c r="AO15" s="27">
        <f>'Net zero emission reductions'!U1403</f>
        <v>3.9861399680085124E-3</v>
      </c>
      <c r="AP15" s="27">
        <f>'Net zero emission reductions'!V1403</f>
        <v>4.0052402052181664E-3</v>
      </c>
      <c r="AQ15" s="27">
        <f>'Net zero emission reductions'!W1403</f>
        <v>4.0274760092747297E-3</v>
      </c>
      <c r="AR15" s="27">
        <f>'Net zero emission reductions'!X1403</f>
        <v>4.0449278016939415E-3</v>
      </c>
      <c r="AS15" s="27">
        <f>'Net zero emission reductions'!Y1403</f>
        <v>4.0558958163507746E-3</v>
      </c>
      <c r="AT15" s="27">
        <f>'Net zero emission reductions'!Z1403</f>
        <v>4.0680748429702722E-3</v>
      </c>
      <c r="AU15" s="27">
        <f>'Net zero emission reductions'!AA1403</f>
        <v>4.0830042347032814E-3</v>
      </c>
      <c r="AV15" s="27">
        <f>'Net zero emission reductions'!AB1403</f>
        <v>4.1161320023193042E-3</v>
      </c>
      <c r="AW15" s="27">
        <f>'Net zero emission reductions'!AC1403</f>
        <v>4.1431422264835115E-3</v>
      </c>
      <c r="AX15" s="27">
        <f>'Net zero emission reductions'!AD1403</f>
        <v>4.1816006262205717E-3</v>
      </c>
      <c r="AY15" s="27">
        <f>'Net zero emission reductions'!AE1403</f>
        <v>4.2229326692553469E-3</v>
      </c>
      <c r="AZ15" s="27">
        <f>'Net zero emission reductions'!AF1403</f>
        <v>4.2770535594382183E-3</v>
      </c>
      <c r="BA15" s="27">
        <f>'Net zero emission reductions'!AG1403</f>
        <v>4.3376261209766417E-3</v>
      </c>
      <c r="BB15" s="27">
        <f>'Net zero emission reductions'!AH1403</f>
        <v>4.3797659241411619E-3</v>
      </c>
      <c r="BC15" s="27">
        <f>'Net zero emission reductions'!AI1403</f>
        <v>4.4220262821385685E-3</v>
      </c>
      <c r="BD15" s="27">
        <f>'Net zero emission reductions'!AJ1403</f>
        <v>4.4710957257023363E-3</v>
      </c>
      <c r="BE15" s="27">
        <f>'Net zero emission reductions'!AK1403</f>
        <v>4.5198304243208942E-3</v>
      </c>
      <c r="BF15" s="27">
        <f>'Net zero emission reductions'!AL1403</f>
        <v>4.5759469859987297E-3</v>
      </c>
      <c r="BG15" s="27">
        <f>'Net zero emission reductions'!AM1403</f>
        <v>4.630028490266478E-3</v>
      </c>
      <c r="BH15" s="27">
        <f>'Net zero emission reductions'!AN1403</f>
        <v>4.6957815432958801E-3</v>
      </c>
      <c r="BI15" s="27">
        <f>'Net zero emission reductions'!AO1403</f>
        <v>4.7625340751521698E-3</v>
      </c>
      <c r="BJ15" s="27">
        <f>'Net zero emission reductions'!AP1403</f>
        <v>4.8317076615517086E-3</v>
      </c>
      <c r="BK15" s="27">
        <f>'Net zero emission reductions'!AQ1403</f>
        <v>4.9037751282491786E-3</v>
      </c>
      <c r="BL15" s="27">
        <f>'Net zero emission reductions'!AR1403</f>
        <v>4.9796128518307045E-3</v>
      </c>
      <c r="BM15" s="27">
        <f>'Net zero emission reductions'!AS1403</f>
        <v>5.0635139703429444E-3</v>
      </c>
      <c r="BN15" s="27">
        <f>'Net zero emission reductions'!AT1403</f>
        <v>5.1058512126937244E-3</v>
      </c>
      <c r="BO15" s="27">
        <f>'Net zero emission reductions'!AU1403</f>
        <v>5.1422384273914767E-3</v>
      </c>
      <c r="BP15" s="27">
        <f>'Net zero emission reductions'!AV1403</f>
        <v>5.1800768502285816E-3</v>
      </c>
      <c r="BQ15" s="27">
        <f>'Net zero emission reductions'!AW1403</f>
        <v>5.2167784667618566E-3</v>
      </c>
    </row>
    <row r="16" spans="1:75" x14ac:dyDescent="0.25">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5">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23.230039099944452</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19.202721593133379</v>
      </c>
      <c r="AN17" s="94">
        <f>IF($A17="Baseline",'Emissions summary'!AK17,SUMIF('Net zero emission reductions'!$A$4:$A$1448,$A$17,'Net zero emission reductions'!T$4:T$1448))</f>
        <v>19.487578026734827</v>
      </c>
      <c r="AO17" s="94">
        <f>IF($A17="Baseline",'Emissions summary'!AL17,SUMIF('Net zero emission reductions'!$A$4:$A$1448,$A$17,'Net zero emission reductions'!U$4:U$1448))</f>
        <v>19.591963575651477</v>
      </c>
      <c r="AP17" s="94">
        <f>IF($A17="Baseline",'Emissions summary'!AM17,SUMIF('Net zero emission reductions'!$A$4:$A$1448,$A$17,'Net zero emission reductions'!V$4:V$1448))</f>
        <v>19.637890183422876</v>
      </c>
      <c r="AQ17" s="94">
        <f>IF($A17="Baseline",'Emissions summary'!AN17,SUMIF('Net zero emission reductions'!$A$4:$A$1448,$A$17,'Net zero emission reductions'!W$4:W$1448))</f>
        <v>19.720148063004878</v>
      </c>
      <c r="AR17" s="94">
        <f>IF($A17="Baseline",'Emissions summary'!AO17,SUMIF('Net zero emission reductions'!$A$4:$A$1448,$A$17,'Net zero emission reductions'!X$4:X$1448))</f>
        <v>19.761721490604867</v>
      </c>
      <c r="AS17" s="94">
        <f>IF($A17="Baseline",'Emissions summary'!AP17,SUMIF('Net zero emission reductions'!$A$4:$A$1448,$A$17,'Net zero emission reductions'!Y$4:Y$1448))</f>
        <v>19.729503883301909</v>
      </c>
      <c r="AT17" s="94">
        <f>IF($A17="Baseline",'Emissions summary'!AQ17,SUMIF('Net zero emission reductions'!$A$4:$A$1448,$A$17,'Net zero emission reductions'!Z$4:Z$1448))</f>
        <v>19.697042684593452</v>
      </c>
      <c r="AU17" s="94">
        <f>IF($A17="Baseline",'Emissions summary'!AR17,SUMIF('Net zero emission reductions'!$A$4:$A$1448,$A$17,'Net zero emission reductions'!AA$4:AA$1448))</f>
        <v>19.678134887309586</v>
      </c>
      <c r="AV17" s="94">
        <f>IF($A17="Baseline",'Emissions summary'!AS17,SUMIF('Net zero emission reductions'!$A$4:$A$1448,$A$17,'Net zero emission reductions'!AB$4:AB$1448))</f>
        <v>19.815849225231105</v>
      </c>
      <c r="AW17" s="94">
        <f>IF($A17="Baseline",'Emissions summary'!AT17,SUMIF('Net zero emission reductions'!$A$4:$A$1448,$A$17,'Net zero emission reductions'!AC$4:AC$1448))</f>
        <v>19.880567565818868</v>
      </c>
      <c r="AX17" s="94">
        <f>IF($A17="Baseline",'Emissions summary'!AU17,SUMIF('Net zero emission reductions'!$A$4:$A$1448,$A$17,'Net zero emission reductions'!AD$4:AD$1448))</f>
        <v>20.045437473666929</v>
      </c>
      <c r="AY17" s="94">
        <f>IF($A17="Baseline",'Emissions summary'!AV17,SUMIF('Net zero emission reductions'!$A$4:$A$1448,$A$17,'Net zero emission reductions'!AE$4:AE$1448))</f>
        <v>20.229441560348523</v>
      </c>
      <c r="AZ17" s="94">
        <f>IF($A17="Baseline",'Emissions summary'!AW17,SUMIF('Net zero emission reductions'!$A$4:$A$1448,$A$17,'Net zero emission reductions'!AF$4:AF$1448))</f>
        <v>20.520727339517862</v>
      </c>
      <c r="BA17" s="94">
        <f>IF($A17="Baseline",'Emissions summary'!AX17,SUMIF('Net zero emission reductions'!$A$4:$A$1448,$A$17,'Net zero emission reductions'!AG$4:AG$1448))</f>
        <v>20.859278037622609</v>
      </c>
      <c r="BB17" s="94">
        <f>IF($A17="Baseline",'Emissions summary'!AY17,SUMIF('Net zero emission reductions'!$A$4:$A$1448,$A$17,'Net zero emission reductions'!AH$4:AH$1448))</f>
        <v>21.023496993670932</v>
      </c>
      <c r="BC17" s="94">
        <f>IF($A17="Baseline",'Emissions summary'!AZ17,SUMIF('Net zero emission reductions'!$A$4:$A$1448,$A$17,'Net zero emission reductions'!AI$4:AI$1448))</f>
        <v>21.181393110695904</v>
      </c>
      <c r="BD17" s="94">
        <f>IF($A17="Baseline",'Emissions summary'!BA17,SUMIF('Net zero emission reductions'!$A$4:$A$1448,$A$17,'Net zero emission reductions'!AJ$4:AJ$1448))</f>
        <v>21.390586848047523</v>
      </c>
      <c r="BE17" s="94">
        <f>IF($A17="Baseline",'Emissions summary'!BB17,SUMIF('Net zero emission reductions'!$A$4:$A$1448,$A$17,'Net zero emission reductions'!AK$4:AK$1448))</f>
        <v>21.587884846320968</v>
      </c>
      <c r="BF17" s="94">
        <f>IF($A17="Baseline",'Emissions summary'!BC17,SUMIF('Net zero emission reductions'!$A$4:$A$1448,$A$17,'Net zero emission reductions'!AL$4:AL$1448))</f>
        <v>21.838601783658007</v>
      </c>
      <c r="BG17" s="94">
        <f>IF($A17="Baseline",'Emissions summary'!BD17,SUMIF('Net zero emission reductions'!$A$4:$A$1448,$A$17,'Net zero emission reductions'!AM$4:AM$1448))</f>
        <v>22.061547170395244</v>
      </c>
      <c r="BH17" s="94">
        <f>IF($A17="Baseline",'Emissions summary'!BE17,SUMIF('Net zero emission reductions'!$A$4:$A$1448,$A$17,'Net zero emission reductions'!AN$4:AN$1448))</f>
        <v>22.371323386311339</v>
      </c>
      <c r="BI17" s="94">
        <f>IF($A17="Baseline",'Emissions summary'!BF17,SUMIF('Net zero emission reductions'!$A$4:$A$1448,$A$17,'Net zero emission reductions'!AO$4:AO$1448))</f>
        <v>22.676949931033757</v>
      </c>
      <c r="BJ17" s="94">
        <f>IF($A17="Baseline",'Emissions summary'!BG17,SUMIF('Net zero emission reductions'!$A$4:$A$1448,$A$17,'Net zero emission reductions'!AP$4:AP$1448))</f>
        <v>22.989523611051826</v>
      </c>
      <c r="BK17" s="94">
        <f>IF($A17="Baseline",'Emissions summary'!BH17,SUMIF('Net zero emission reductions'!$A$4:$A$1448,$A$17,'Net zero emission reductions'!AQ$4:AQ$1448))</f>
        <v>23.312010446546083</v>
      </c>
      <c r="BL17" s="94">
        <f>IF($A17="Baseline",'Emissions summary'!BI17,SUMIF('Net zero emission reductions'!$A$4:$A$1448,$A$17,'Net zero emission reductions'!AR$4:AR$1448))</f>
        <v>23.650416342260879</v>
      </c>
      <c r="BM17" s="94">
        <f>IF($A17="Baseline",'Emissions summary'!BJ17,SUMIF('Net zero emission reductions'!$A$4:$A$1448,$A$17,'Net zero emission reductions'!AS$4:AS$1448))</f>
        <v>24.037768723017457</v>
      </c>
      <c r="BN17" s="94">
        <f>IF($A17="Baseline",'Emissions summary'!BK17,SUMIF('Net zero emission reductions'!$A$4:$A$1448,$A$17,'Net zero emission reductions'!AT$4:AT$1448))</f>
        <v>24.086045505012411</v>
      </c>
      <c r="BO17" s="94">
        <f>IF($A17="Baseline",'Emissions summary'!BL17,SUMIF('Net zero emission reductions'!$A$4:$A$1448,$A$17,'Net zero emission reductions'!AU$4:AU$1448))</f>
        <v>24.079939093269481</v>
      </c>
      <c r="BP17" s="94">
        <f>IF($A17="Baseline",'Emissions summary'!BM17,SUMIF('Net zero emission reductions'!$A$4:$A$1448,$A$17,'Net zero emission reductions'!AV$4:AV$1448))</f>
        <v>24.077148216141374</v>
      </c>
      <c r="BQ17" s="94">
        <f>IF($A17="Baseline",'Emissions summary'!BN17,SUMIF('Net zero emission reductions'!$A$4:$A$1448,$A$17,'Net zero emission reductions'!AW$4:AW$1448))</f>
        <v>24.057785854528372</v>
      </c>
    </row>
    <row r="18" spans="1:72" x14ac:dyDescent="0.25">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2.6179812364432546</v>
      </c>
      <c r="AN18" s="94">
        <f>IF($A18="Baseline",'Emissions summary'!AK18,SUMIF('Net zero emission reductions'!$A$4:$A$1448,$A$18,'Net zero emission reductions'!T$4:T$1448))</f>
        <v>2.7161621607666815</v>
      </c>
      <c r="AO18" s="94">
        <f>IF($A18="Baseline",'Emissions summary'!AL18,SUMIF('Net zero emission reductions'!$A$4:$A$1448,$A$18,'Net zero emission reductions'!U$4:U$1448))</f>
        <v>2.7824558999954472</v>
      </c>
      <c r="AP18" s="94">
        <f>IF($A18="Baseline",'Emissions summary'!AM18,SUMIF('Net zero emission reductions'!$A$4:$A$1448,$A$18,'Net zero emission reductions'!V$4:V$1448))</f>
        <v>2.8384605160064109</v>
      </c>
      <c r="AQ18" s="94">
        <f>IF($A18="Baseline",'Emissions summary'!AN18,SUMIF('Net zero emission reductions'!$A$4:$A$1448,$A$18,'Net zero emission reductions'!W$4:W$1448))</f>
        <v>2.9015620689995965</v>
      </c>
      <c r="AR18" s="94">
        <f>IF($A18="Baseline",'Emissions summary'!AO18,SUMIF('Net zero emission reductions'!$A$4:$A$1448,$A$18,'Net zero emission reductions'!X$4:X$1448))</f>
        <v>2.9574204638657018</v>
      </c>
      <c r="AS18" s="94">
        <f>IF($A18="Baseline",'Emissions summary'!AP18,SUMIF('Net zero emission reductions'!$A$4:$A$1448,$A$18,'Net zero emission reductions'!Y$4:Y$1448))</f>
        <v>3.0001483088451693</v>
      </c>
      <c r="AT18" s="94">
        <f>IF($A18="Baseline",'Emissions summary'!AQ18,SUMIF('Net zero emission reductions'!$A$4:$A$1448,$A$18,'Net zero emission reductions'!Z$4:Z$1448))</f>
        <v>3.0436254057396779</v>
      </c>
      <c r="AU18" s="94">
        <f>IF($A18="Baseline",'Emissions summary'!AR18,SUMIF('Net zero emission reductions'!$A$4:$A$1448,$A$18,'Net zero emission reductions'!AA$4:AA$1448))</f>
        <v>3.0906414689318447</v>
      </c>
      <c r="AV18" s="94">
        <f>IF($A18="Baseline",'Emissions summary'!AS18,SUMIF('Net zero emission reductions'!$A$4:$A$1448,$A$18,'Net zero emission reductions'!AB$4:AB$1448))</f>
        <v>3.170163777012958</v>
      </c>
      <c r="AW18" s="94">
        <f>IF($A18="Baseline",'Emissions summary'!AT18,SUMIF('Net zero emission reductions'!$A$4:$A$1448,$A$18,'Net zero emission reductions'!AC$4:AC$1448))</f>
        <v>3.2366595221249259</v>
      </c>
      <c r="AX18" s="94">
        <f>IF($A18="Baseline",'Emissions summary'!AU18,SUMIF('Net zero emission reductions'!$A$4:$A$1448,$A$18,'Net zero emission reductions'!AD$4:AD$1448))</f>
        <v>3.3248913563805247</v>
      </c>
      <c r="AY18" s="94">
        <f>IF($A18="Baseline",'Emissions summary'!AV18,SUMIF('Net zero emission reductions'!$A$4:$A$1448,$A$18,'Net zero emission reductions'!AE$4:AE$1448))</f>
        <v>3.4187602679907982</v>
      </c>
      <c r="AZ18" s="94">
        <f>IF($A18="Baseline",'Emissions summary'!AW18,SUMIF('Net zero emission reductions'!$A$4:$A$1448,$A$18,'Net zero emission reductions'!AF$4:AF$1448))</f>
        <v>3.5372166386807469</v>
      </c>
      <c r="BA18" s="94">
        <f>IF($A18="Baseline",'Emissions summary'!AX18,SUMIF('Net zero emission reductions'!$A$4:$A$1448,$A$18,'Net zero emission reductions'!AG$4:AG$1448))</f>
        <v>3.6683142346665969</v>
      </c>
      <c r="BB18" s="94">
        <f>IF($A18="Baseline",'Emissions summary'!AY18,SUMIF('Net zero emission reductions'!$A$4:$A$1448,$A$18,'Net zero emission reductions'!AH$4:AH$1448))</f>
        <v>3.7641677923997028</v>
      </c>
      <c r="BC18" s="94">
        <f>IF($A18="Baseline",'Emissions summary'!AZ18,SUMIF('Net zero emission reductions'!$A$4:$A$1448,$A$18,'Net zero emission reductions'!AI$4:AI$1448))</f>
        <v>3.8604227999975245</v>
      </c>
      <c r="BD18" s="94">
        <f>IF($A18="Baseline",'Emissions summary'!BA18,SUMIF('Net zero emission reductions'!$A$4:$A$1448,$A$18,'Net zero emission reductions'!AJ$4:AJ$1448))</f>
        <v>3.9699981682438219</v>
      </c>
      <c r="BE18" s="94">
        <f>IF($A18="Baseline",'Emissions summary'!BB18,SUMIF('Net zero emission reductions'!$A$4:$A$1448,$A$18,'Net zero emission reductions'!AK$4:AK$1448))</f>
        <v>4.0790606128539455</v>
      </c>
      <c r="BF18" s="94">
        <f>IF($A18="Baseline",'Emissions summary'!BC18,SUMIF('Net zero emission reductions'!$A$4:$A$1448,$A$18,'Net zero emission reductions'!AL$4:AL$1448))</f>
        <v>4.202604392406494</v>
      </c>
      <c r="BG18" s="94">
        <f>IF($A18="Baseline",'Emissions summary'!BD18,SUMIF('Net zero emission reductions'!$A$4:$A$1448,$A$18,'Net zero emission reductions'!AM$4:AM$1448))</f>
        <v>4.3222495389028284</v>
      </c>
      <c r="BH18" s="94">
        <f>IF($A18="Baseline",'Emissions summary'!BE18,SUMIF('Net zero emission reductions'!$A$4:$A$1448,$A$18,'Net zero emission reductions'!AN$4:AN$1448))</f>
        <v>4.4648899293431397</v>
      </c>
      <c r="BI18" s="94">
        <f>IF($A18="Baseline",'Emissions summary'!BF18,SUMIF('Net zero emission reductions'!$A$4:$A$1448,$A$18,'Net zero emission reductions'!AO$4:AO$1448))</f>
        <v>4.609627492914969</v>
      </c>
      <c r="BJ18" s="94">
        <f>IF($A18="Baseline",'Emissions summary'!BG18,SUMIF('Net zero emission reductions'!$A$4:$A$1448,$A$18,'Net zero emission reductions'!AP$4:AP$1448))</f>
        <v>4.7592055090606964</v>
      </c>
      <c r="BK18" s="94">
        <f>IF($A18="Baseline",'Emissions summary'!BH18,SUMIF('Net zero emission reductions'!$A$4:$A$1448,$A$18,'Net zero emission reductions'!AQ$4:AQ$1448))</f>
        <v>4.9145133376325578</v>
      </c>
      <c r="BL18" s="94">
        <f>IF($A18="Baseline",'Emissions summary'!BI18,SUMIF('Net zero emission reductions'!$A$4:$A$1448,$A$18,'Net zero emission reductions'!AR$4:AR$1448))</f>
        <v>5.0772434419925423</v>
      </c>
      <c r="BM18" s="94">
        <f>IF($A18="Baseline",'Emissions summary'!BJ18,SUMIF('Net zero emission reductions'!$A$4:$A$1448,$A$18,'Net zero emission reductions'!AS$4:AS$1448))</f>
        <v>5.2559906529560712</v>
      </c>
      <c r="BN18" s="94">
        <f>IF($A18="Baseline",'Emissions summary'!BK18,SUMIF('Net zero emission reductions'!$A$4:$A$1448,$A$18,'Net zero emission reductions'!AT$4:AT$1448))</f>
        <v>5.3519280977419692</v>
      </c>
      <c r="BO18" s="94">
        <f>IF($A18="Baseline",'Emissions summary'!BL18,SUMIF('Net zero emission reductions'!$A$4:$A$1448,$A$18,'Net zero emission reductions'!AU$4:AU$1448))</f>
        <v>5.435572500707825</v>
      </c>
      <c r="BP18" s="94">
        <f>IF($A18="Baseline",'Emissions summary'!BM18,SUMIF('Net zero emission reductions'!$A$4:$A$1448,$A$18,'Net zero emission reductions'!AV$4:AV$1448))</f>
        <v>5.521600148031637</v>
      </c>
      <c r="BQ18" s="94">
        <f>IF($A18="Baseline",'Emissions summary'!BN18,SUMIF('Net zero emission reductions'!$A$4:$A$1448,$A$18,'Net zero emission reductions'!AW$4:AW$1448))</f>
        <v>5.6047932871361636</v>
      </c>
    </row>
    <row r="19" spans="1:72" s="19" customFormat="1" ht="15.75" x14ac:dyDescent="0.25">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5.3665755836071112</v>
      </c>
      <c r="AI19" s="40">
        <f t="shared" si="13"/>
        <v>5.3622649672773735</v>
      </c>
      <c r="AJ19" s="40">
        <f t="shared" si="13"/>
        <v>5.3238634740042308</v>
      </c>
      <c r="AK19" s="40">
        <f t="shared" si="13"/>
        <v>5.3145192594478221</v>
      </c>
      <c r="AL19" s="40">
        <f t="shared" si="13"/>
        <v>5.3105434668737512</v>
      </c>
      <c r="AM19" s="40">
        <f t="shared" si="13"/>
        <v>4.7936659349888053</v>
      </c>
      <c r="AN19" s="40">
        <f t="shared" si="13"/>
        <v>4.9413549963306629</v>
      </c>
      <c r="AO19" s="40">
        <f t="shared" si="13"/>
        <v>5.0443825121853729</v>
      </c>
      <c r="AP19" s="40">
        <f t="shared" si="13"/>
        <v>5.1330130142416444</v>
      </c>
      <c r="AQ19" s="40">
        <f t="shared" si="13"/>
        <v>5.2320387855880988</v>
      </c>
      <c r="AR19" s="40">
        <f t="shared" si="13"/>
        <v>5.3210610537859617</v>
      </c>
      <c r="AS19" s="40">
        <f t="shared" si="13"/>
        <v>5.3904275420752779</v>
      </c>
      <c r="AT19" s="40">
        <f t="shared" si="13"/>
        <v>5.459839661236356</v>
      </c>
      <c r="AU19" s="40">
        <f t="shared" si="13"/>
        <v>5.533227854340959</v>
      </c>
      <c r="AV19" s="40">
        <f t="shared" si="13"/>
        <v>5.6516471816375544</v>
      </c>
      <c r="AW19" s="40">
        <f t="shared" si="13"/>
        <v>5.7504638803053503</v>
      </c>
      <c r="AX19" s="40">
        <f t="shared" si="13"/>
        <v>5.8741070839780081</v>
      </c>
      <c r="AY19" s="40">
        <f t="shared" si="13"/>
        <v>6.0052816538338787</v>
      </c>
      <c r="AZ19" s="40">
        <f t="shared" si="13"/>
        <v>6.1707186963611385</v>
      </c>
      <c r="BA19" s="40">
        <f t="shared" si="13"/>
        <v>6.3534407243308308</v>
      </c>
      <c r="BB19" s="40">
        <f t="shared" si="13"/>
        <v>6.485932218340877</v>
      </c>
      <c r="BC19" s="40">
        <f t="shared" si="13"/>
        <v>6.6186334793974737</v>
      </c>
      <c r="BD19" s="40">
        <f t="shared" si="13"/>
        <v>6.7697020222397413</v>
      </c>
      <c r="BE19" s="40">
        <f t="shared" si="13"/>
        <v>6.9196589345177504</v>
      </c>
      <c r="BF19" s="40">
        <f t="shared" si="13"/>
        <v>7.0895380140173057</v>
      </c>
      <c r="BG19" s="40">
        <f t="shared" si="13"/>
        <v>7.2535340712166683</v>
      </c>
      <c r="BH19" s="40">
        <f t="shared" si="13"/>
        <v>7.452592181399865</v>
      </c>
      <c r="BI19" s="40">
        <f t="shared" si="13"/>
        <v>7.6542530687561356</v>
      </c>
      <c r="BJ19" s="40">
        <f t="shared" si="13"/>
        <v>7.8623528193078922</v>
      </c>
      <c r="BK19" s="40">
        <f t="shared" si="13"/>
        <v>8.0781286413447191</v>
      </c>
      <c r="BL19" s="40">
        <f t="shared" si="13"/>
        <v>8.3039375746307389</v>
      </c>
      <c r="BM19" s="40">
        <f t="shared" si="13"/>
        <v>8.5517971655294023</v>
      </c>
      <c r="BN19" s="40">
        <f t="shared" si="13"/>
        <v>8.6838025373904397</v>
      </c>
      <c r="BO19" s="40">
        <f t="shared" si="13"/>
        <v>8.7984677863504288</v>
      </c>
      <c r="BP19" s="40">
        <f t="shared" si="13"/>
        <v>8.9162762352729139</v>
      </c>
      <c r="BQ19" s="40">
        <f t="shared" si="13"/>
        <v>9.0299564875932905</v>
      </c>
      <c r="BT19"/>
    </row>
    <row r="20" spans="1:72" x14ac:dyDescent="0.25">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2.7146557268578313</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2.4603811134916156</v>
      </c>
      <c r="AN20" s="27">
        <f>SUM('Net zero emission reductions'!T1411:T1416)</f>
        <v>2.5322443290227774</v>
      </c>
      <c r="AO20" s="27">
        <f>SUM('Net zero emission reductions'!U1411:U1416)</f>
        <v>2.5843912390522998</v>
      </c>
      <c r="AP20" s="27">
        <f>SUM('Net zero emission reductions'!V1411:V1416)</f>
        <v>2.6301705804405842</v>
      </c>
      <c r="AQ20" s="27">
        <f>SUM('Net zero emission reductions'!W1411:W1416)</f>
        <v>2.6807241363451393</v>
      </c>
      <c r="AR20" s="27">
        <f>SUM('Net zero emission reductions'!X1411:X1416)</f>
        <v>2.7269026794152129</v>
      </c>
      <c r="AS20" s="27">
        <f>SUM('Net zero emission reductions'!Y1411:Y1416)</f>
        <v>2.7638498259679167</v>
      </c>
      <c r="AT20" s="27">
        <f>SUM('Net zero emission reductions'!Z1411:Z1416)</f>
        <v>2.8003951207777313</v>
      </c>
      <c r="AU20" s="27">
        <f>SUM('Net zero emission reductions'!AA1411:AA1416)</f>
        <v>2.8382957291820188</v>
      </c>
      <c r="AV20" s="27">
        <f>SUM('Net zero emission reductions'!AB1411:AB1416)</f>
        <v>2.8959891744122785</v>
      </c>
      <c r="AW20" s="27">
        <f>SUM('Net zero emission reductions'!AC1411:AC1416)</f>
        <v>2.9444422761610376</v>
      </c>
      <c r="AX20" s="27">
        <f>SUM('Net zero emission reductions'!AD1411:AD1416)</f>
        <v>3.0008198567724227</v>
      </c>
      <c r="AY20" s="27">
        <f>SUM('Net zero emission reductions'!AE1411:AE1416)</f>
        <v>3.0604136492719762</v>
      </c>
      <c r="AZ20" s="27">
        <f>SUM('Net zero emission reductions'!AF1411:AF1416)</f>
        <v>3.1351990365283453</v>
      </c>
      <c r="BA20" s="27">
        <f>SUM('Net zero emission reductions'!AG1411:AG1416)</f>
        <v>3.2175381434484498</v>
      </c>
      <c r="BB20" s="27">
        <f>SUM('Net zero emission reductions'!AH1411:AH1416)</f>
        <v>3.277200588820131</v>
      </c>
      <c r="BC20" s="27">
        <f>SUM('Net zero emission reductions'!AI1411:AI1416)</f>
        <v>3.3368388050441231</v>
      </c>
      <c r="BD20" s="27">
        <f>SUM('Net zero emission reductions'!AJ1411:AJ1416)</f>
        <v>3.4045699697933323</v>
      </c>
      <c r="BE20" s="27">
        <f>SUM('Net zero emission reductions'!AK1411:AK1416)</f>
        <v>3.4716809573058987</v>
      </c>
      <c r="BF20" s="27">
        <f>SUM('Net zero emission reductions'!AL1411:AL1416)</f>
        <v>3.5475637819283774</v>
      </c>
      <c r="BG20" s="27">
        <f>SUM('Net zero emission reductions'!AM1411:AM1416)</f>
        <v>3.620695614474899</v>
      </c>
      <c r="BH20" s="27">
        <f>SUM('Net zero emission reductions'!AN1411:AN1416)</f>
        <v>3.7111550813674237</v>
      </c>
      <c r="BI20" s="27">
        <f>SUM('Net zero emission reductions'!AO1411:AO1416)</f>
        <v>3.8027114213271567</v>
      </c>
      <c r="BJ20" s="27">
        <f>SUM('Net zero emission reductions'!AP1411:AP1416)</f>
        <v>3.8970781937710983</v>
      </c>
      <c r="BK20" s="27">
        <f>SUM('Net zero emission reductions'!AQ1411:AQ1416)</f>
        <v>3.9948100343140203</v>
      </c>
      <c r="BL20" s="27">
        <f>SUM('Net zero emission reductions'!AR1411:AR1416)</f>
        <v>4.0969612289871584</v>
      </c>
      <c r="BM20" s="27">
        <f>SUM('Net zero emission reductions'!AS1411:AS1416)</f>
        <v>4.2089060809959378</v>
      </c>
      <c r="BN20" s="27">
        <f>SUM('Net zero emission reductions'!AT1411:AT1416)</f>
        <v>4.2691566889707726</v>
      </c>
      <c r="BO20" s="27">
        <f>SUM('Net zero emission reductions'!AU1411:AU1416)</f>
        <v>4.3216424248932981</v>
      </c>
      <c r="BP20" s="27">
        <f>SUM('Net zero emission reductions'!AV1411:AV1416)</f>
        <v>4.3754986582550472</v>
      </c>
      <c r="BQ20" s="27">
        <f>SUM('Net zero emission reductions'!AW1411:AW1416)</f>
        <v>4.4274846926850939</v>
      </c>
    </row>
    <row r="21" spans="1:72" x14ac:dyDescent="0.25">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0.18018352824459793</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0.18332806023546683</v>
      </c>
      <c r="AN21" s="27">
        <f>SUM('Net zero emission reductions'!T1417:T1418)</f>
        <v>0.18411662694159658</v>
      </c>
      <c r="AO21" s="27">
        <f>SUM('Net zero emission reductions'!U1417:U1418)</f>
        <v>0.18498934253983601</v>
      </c>
      <c r="AP21" s="27">
        <f>SUM('Net zero emission reductions'!V1417:V1418)</f>
        <v>0.18590506037618337</v>
      </c>
      <c r="AQ21" s="27">
        <f>SUM('Net zero emission reductions'!W1417:W1418)</f>
        <v>0.18687249760077163</v>
      </c>
      <c r="AR21" s="27">
        <f>SUM('Net zero emission reductions'!X1417:X1418)</f>
        <v>0.18788557138904483</v>
      </c>
      <c r="AS21" s="27">
        <f>SUM('Net zero emission reductions'!Y1417:Y1418)</f>
        <v>0.18882410488369966</v>
      </c>
      <c r="AT21" s="27">
        <f>SUM('Net zero emission reductions'!Z1417:Z1418)</f>
        <v>0.18968740574630266</v>
      </c>
      <c r="AU21" s="27">
        <f>SUM('Net zero emission reductions'!AA1417:AA1418)</f>
        <v>0.19047174017086363</v>
      </c>
      <c r="AV21" s="27">
        <f>SUM('Net zero emission reductions'!AB1417:AB1418)</f>
        <v>0.19118174890664158</v>
      </c>
      <c r="AW21" s="27">
        <f>SUM('Net zero emission reductions'!AC1417:AC1418)</f>
        <v>0.19179952395561939</v>
      </c>
      <c r="AX21" s="27">
        <f>SUM('Net zero emission reductions'!AD1417:AD1418)</f>
        <v>0.19241037509919318</v>
      </c>
      <c r="AY21" s="27">
        <f>SUM('Net zero emission reductions'!AE1417:AE1418)</f>
        <v>0.19300749932755307</v>
      </c>
      <c r="AZ21" s="27">
        <f>SUM('Net zero emission reductions'!AF1417:AF1418)</f>
        <v>0.19359501196266032</v>
      </c>
      <c r="BA21" s="27">
        <f>SUM('Net zero emission reductions'!AG1417:AG1418)</f>
        <v>0.1941675777148745</v>
      </c>
      <c r="BB21" s="27">
        <f>SUM('Net zero emission reductions'!AH1417:AH1418)</f>
        <v>0.19470874750457506</v>
      </c>
      <c r="BC21" s="27">
        <f>SUM('Net zero emission reductions'!AI1417:AI1418)</f>
        <v>0.19523765213098349</v>
      </c>
      <c r="BD21" s="27">
        <f>SUM('Net zero emission reductions'!AJ1417:AJ1418)</f>
        <v>0.19575705072681232</v>
      </c>
      <c r="BE21" s="27">
        <f>SUM('Net zero emission reductions'!AK1417:AK1418)</f>
        <v>0.19626143165176285</v>
      </c>
      <c r="BF21" s="27">
        <f>SUM('Net zero emission reductions'!AL1417:AL1418)</f>
        <v>0.1967543353733078</v>
      </c>
      <c r="BG21" s="27">
        <f>SUM('Net zero emission reductions'!AM1417:AM1418)</f>
        <v>0.19722892272770237</v>
      </c>
      <c r="BH21" s="27">
        <f>SUM('Net zero emission reductions'!AN1417:AN1418)</f>
        <v>0.1976953294254552</v>
      </c>
      <c r="BI21" s="27">
        <f>SUM('Net zero emission reductions'!AO1417:AO1418)</f>
        <v>0.19814605421833886</v>
      </c>
      <c r="BJ21" s="27">
        <f>SUM('Net zero emission reductions'!AP1417:AP1418)</f>
        <v>0.19858104618358027</v>
      </c>
      <c r="BK21" s="27">
        <f>SUM('Net zero emission reductions'!AQ1417:AQ1418)</f>
        <v>0.19899971629980201</v>
      </c>
      <c r="BL21" s="27">
        <f>SUM('Net zero emission reductions'!AR1417:AR1418)</f>
        <v>0.19940177084453281</v>
      </c>
      <c r="BM21" s="27">
        <f>SUM('Net zero emission reductions'!AS1417:AS1418)</f>
        <v>0.19979205157216967</v>
      </c>
      <c r="BN21" s="27">
        <f>SUM('Net zero emission reductions'!AT1417:AT1418)</f>
        <v>0.2001385119380277</v>
      </c>
      <c r="BO21" s="27">
        <f>SUM('Net zero emission reductions'!AU1417:AU1418)</f>
        <v>0.20046272960263706</v>
      </c>
      <c r="BP21" s="27">
        <f>SUM('Net zero emission reductions'!AV1417:AV1418)</f>
        <v>0.2007686897790284</v>
      </c>
      <c r="BQ21" s="27">
        <f>SUM('Net zero emission reductions'!AW1417:AW1418)</f>
        <v>0.20105409929037649</v>
      </c>
    </row>
    <row r="22" spans="1:72" x14ac:dyDescent="0.25">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0.13212269035728821</v>
      </c>
      <c r="AK22" s="27">
        <f>SUM('Net zero emission reductions'!Q1419:Q1420)</f>
        <v>0.13294253416938454</v>
      </c>
      <c r="AL22" s="27">
        <f>SUM('Net zero emission reductions'!R1419:R1420)</f>
        <v>0.13381719216548246</v>
      </c>
      <c r="AM22" s="27">
        <f>SUM('Net zero emission reductions'!S1419:S1420)</f>
        <v>0.13445266704002429</v>
      </c>
      <c r="AN22" s="27">
        <f>SUM('Net zero emission reductions'!T1419:T1420)</f>
        <v>0.13541036820440372</v>
      </c>
      <c r="AO22" s="27">
        <f>SUM('Net zero emission reductions'!U1419:U1420)</f>
        <v>0.13644743165842141</v>
      </c>
      <c r="AP22" s="27">
        <f>SUM('Net zero emission reductions'!V1419:V1420)</f>
        <v>0.13751871611456953</v>
      </c>
      <c r="AQ22" s="27">
        <f>SUM('Net zero emission reductions'!W1419:W1420)</f>
        <v>0.13863446113733655</v>
      </c>
      <c r="AR22" s="27">
        <f>SUM('Net zero emission reductions'!X1419:X1420)</f>
        <v>0.13978843023415627</v>
      </c>
      <c r="AS22" s="27">
        <f>SUM('Net zero emission reductions'!Y1419:Y1420)</f>
        <v>0.14084904067659279</v>
      </c>
      <c r="AT22" s="27">
        <f>SUM('Net zero emission reductions'!Z1419:Z1420)</f>
        <v>0.14181679197321206</v>
      </c>
      <c r="AU22" s="27">
        <f>SUM('Net zero emission reductions'!AA1419:AA1420)</f>
        <v>0.14268876787747029</v>
      </c>
      <c r="AV22" s="27">
        <f>SUM('Net zero emission reductions'!AB1419:AB1420)</f>
        <v>0.14347114157229274</v>
      </c>
      <c r="AW22" s="27">
        <f>SUM('Net zero emission reductions'!AC1419:AC1420)</f>
        <v>0.14414541212075657</v>
      </c>
      <c r="AX22" s="27">
        <f>SUM('Net zero emission reductions'!AD1419:AD1420)</f>
        <v>0.14480534354174396</v>
      </c>
      <c r="AY22" s="27">
        <f>SUM('Net zero emission reductions'!AE1419:AE1420)</f>
        <v>0.14544398350022972</v>
      </c>
      <c r="AZ22" s="27">
        <f>SUM('Net zero emission reductions'!AF1419:AF1420)</f>
        <v>0.14606622084558987</v>
      </c>
      <c r="BA22" s="27">
        <f>SUM('Net zero emission reductions'!AG1419:AG1420)</f>
        <v>0.14666666768073791</v>
      </c>
      <c r="BB22" s="27">
        <f>SUM('Net zero emission reductions'!AH1419:AH1420)</f>
        <v>0.14722797002979865</v>
      </c>
      <c r="BC22" s="27">
        <f>SUM('Net zero emission reductions'!AI1419:AI1420)</f>
        <v>0.14777116904739476</v>
      </c>
      <c r="BD22" s="27">
        <f>SUM('Net zero emission reductions'!AJ1419:AJ1420)</f>
        <v>0.1482995399288064</v>
      </c>
      <c r="BE22" s="27">
        <f>SUM('Net zero emission reductions'!AK1419:AK1420)</f>
        <v>0.14880744804560178</v>
      </c>
      <c r="BF22" s="27">
        <f>SUM('Net zero emission reductions'!AL1419:AL1420)</f>
        <v>0.14929897034329428</v>
      </c>
      <c r="BG22" s="27">
        <f>SUM('Net zero emission reductions'!AM1419:AM1420)</f>
        <v>0.14976705116148831</v>
      </c>
      <c r="BH22" s="27">
        <f>SUM('Net zero emission reductions'!AN1419:AN1420)</f>
        <v>0.1502227719781781</v>
      </c>
      <c r="BI22" s="27">
        <f>SUM('Net zero emission reductions'!AO1419:AO1420)</f>
        <v>0.15065834952029897</v>
      </c>
      <c r="BJ22" s="27">
        <f>SUM('Net zero emission reductions'!AP1419:AP1420)</f>
        <v>0.15107396028357462</v>
      </c>
      <c r="BK22" s="27">
        <f>SUM('Net zero emission reductions'!AQ1419:AQ1420)</f>
        <v>0.15146919791841074</v>
      </c>
      <c r="BL22" s="27">
        <f>SUM('Net zero emission reductions'!AR1419:AR1420)</f>
        <v>0.15184396164971448</v>
      </c>
      <c r="BM22" s="27">
        <f>SUM('Net zero emission reductions'!AS1419:AS1420)</f>
        <v>0.1522035720898551</v>
      </c>
      <c r="BN22" s="27">
        <f>SUM('Net zero emission reductions'!AT1419:AT1420)</f>
        <v>0.15251436756631925</v>
      </c>
      <c r="BO22" s="27">
        <f>SUM('Net zero emission reductions'!AU1419:AU1420)</f>
        <v>0.15279941061380739</v>
      </c>
      <c r="BP22" s="27">
        <f>SUM('Net zero emission reductions'!AV1419:AV1420)</f>
        <v>0.15306309568404575</v>
      </c>
      <c r="BQ22" s="27">
        <f>SUM('Net zero emission reductions'!AW1419:AW1420)</f>
        <v>0.15330318665403564</v>
      </c>
    </row>
    <row r="23" spans="1:72" x14ac:dyDescent="0.25">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5">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5">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0.13486096937945144</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0.11148055488119622</v>
      </c>
      <c r="AN25" s="27">
        <f>SUM('Net zero emission reductions'!T1423:T1424)</f>
        <v>0.11313427636673418</v>
      </c>
      <c r="AO25" s="27">
        <f>SUM('Net zero emission reductions'!U1423:U1424)</f>
        <v>0.1137402820757878</v>
      </c>
      <c r="AP25" s="27">
        <f>SUM('Net zero emission reductions'!V1423:V1424)</f>
        <v>0.11400690697545815</v>
      </c>
      <c r="AQ25" s="27">
        <f>SUM('Net zero emission reductions'!W1423:W1424)</f>
        <v>0.11448445147427708</v>
      </c>
      <c r="AR25" s="27">
        <f>SUM('Net zero emission reductions'!X1423:X1424)</f>
        <v>0.11472580417809469</v>
      </c>
      <c r="AS25" s="27">
        <f>SUM('Net zero emission reductions'!Y1423:Y1424)</f>
        <v>0.11453876627715662</v>
      </c>
      <c r="AT25" s="27">
        <f>SUM('Net zero emission reductions'!Z1423:Z1424)</f>
        <v>0.11435031421703709</v>
      </c>
      <c r="AU25" s="27">
        <f>SUM('Net zero emission reductions'!AA1423:AA1424)</f>
        <v>0.11424054583225043</v>
      </c>
      <c r="AV25" s="27">
        <f>SUM('Net zero emission reductions'!AB1423:AB1424)</f>
        <v>0.115040040358697</v>
      </c>
      <c r="AW25" s="27">
        <f>SUM('Net zero emission reductions'!AC1423:AC1424)</f>
        <v>0.11541575983599724</v>
      </c>
      <c r="AX25" s="27">
        <f>SUM('Net zero emission reductions'!AD1423:AD1424)</f>
        <v>0.1163729048282303</v>
      </c>
      <c r="AY25" s="27">
        <f>SUM('Net zero emission reductions'!AE1423:AE1424)</f>
        <v>0.11744113245337107</v>
      </c>
      <c r="AZ25" s="27">
        <f>SUM('Net zero emission reductions'!AF1423:AF1424)</f>
        <v>0.11913217922157555</v>
      </c>
      <c r="BA25" s="27">
        <f>SUM('Net zero emission reductions'!AG1423:AG1424)</f>
        <v>0.12109762039599896</v>
      </c>
      <c r="BB25" s="27">
        <f>SUM('Net zero emission reductions'!AH1423:AH1424)</f>
        <v>0.12205098631621436</v>
      </c>
      <c r="BC25" s="27">
        <f>SUM('Net zero emission reductions'!AI1423:AI1424)</f>
        <v>0.12296764527281895</v>
      </c>
      <c r="BD25" s="27">
        <f>SUM('Net zero emission reductions'!AJ1423:AJ1424)</f>
        <v>0.1241821103060447</v>
      </c>
      <c r="BE25" s="27">
        <f>SUM('Net zero emission reductions'!AK1423:AK1424)</f>
        <v>0.12532751514971743</v>
      </c>
      <c r="BF25" s="27">
        <f>SUM('Net zero emission reductions'!AL1423:AL1424)</f>
        <v>0.12678304129255552</v>
      </c>
      <c r="BG25" s="27">
        <f>SUM('Net zero emission reductions'!AM1423:AM1424)</f>
        <v>0.12807734092092474</v>
      </c>
      <c r="BH25" s="27">
        <f>SUM('Net zero emission reductions'!AN1423:AN1424)</f>
        <v>0.12987573310569045</v>
      </c>
      <c r="BI25" s="27">
        <f>SUM('Net zero emission reductions'!AO1423:AO1424)</f>
        <v>0.13165003455701502</v>
      </c>
      <c r="BJ25" s="27">
        <f>SUM('Net zero emission reductions'!AP1423:AP1424)</f>
        <v>0.13346466729647691</v>
      </c>
      <c r="BK25" s="27">
        <f>SUM('Net zero emission reductions'!AQ1423:AQ1424)</f>
        <v>0.13533685042366636</v>
      </c>
      <c r="BL25" s="27">
        <f>SUM('Net zero emission reductions'!AR1423:AR1424)</f>
        <v>0.1373014509541893</v>
      </c>
      <c r="BM25" s="27">
        <f>SUM('Net zero emission reductions'!AS1423:AS1424)</f>
        <v>0.13955020814893698</v>
      </c>
      <c r="BN25" s="27">
        <f>SUM('Net zero emission reductions'!AT1423:AT1424)</f>
        <v>0.13983047688160452</v>
      </c>
      <c r="BO25" s="27">
        <f>SUM('Net zero emission reductions'!AU1423:AU1424)</f>
        <v>0.13979502637704283</v>
      </c>
      <c r="BP25" s="27">
        <f>SUM('Net zero emission reductions'!AV1423:AV1424)</f>
        <v>0.13977882406273351</v>
      </c>
      <c r="BQ25" s="27">
        <f>SUM('Net zero emission reductions'!AW1423:AW1424)</f>
        <v>0.13966641672474453</v>
      </c>
    </row>
    <row r="26" spans="1:72" x14ac:dyDescent="0.25">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1.9040235393405025</v>
      </c>
      <c r="AN26" s="27">
        <f>SUM('Net zero emission reductions'!T1425:T1428)</f>
        <v>1.9764493957951506</v>
      </c>
      <c r="AO26" s="27">
        <f>SUM('Net zero emission reductions'!U1425:U1428)</f>
        <v>2.0248142168590277</v>
      </c>
      <c r="AP26" s="27">
        <f>SUM('Net zero emission reductions'!V1425:V1428)</f>
        <v>2.0654117503348495</v>
      </c>
      <c r="AQ26" s="27">
        <f>SUM('Net zero emission reductions'!W1425:W1428)</f>
        <v>2.1113232390305741</v>
      </c>
      <c r="AR26" s="27">
        <f>SUM('Net zero emission reductions'!X1425:X1428)</f>
        <v>2.1517585685694529</v>
      </c>
      <c r="AS26" s="27">
        <f>SUM('Net zero emission reductions'!Y1425:Y1428)</f>
        <v>2.1823658042699123</v>
      </c>
      <c r="AT26" s="27">
        <f>SUM('Net zero emission reductions'!Z1425:Z1428)</f>
        <v>2.2135900285220727</v>
      </c>
      <c r="AU26" s="27">
        <f>SUM('Net zero emission reductions'!AA1425:AA1428)</f>
        <v>2.2475310712783561</v>
      </c>
      <c r="AV26" s="27">
        <f>SUM('Net zero emission reductions'!AB1425:AB1428)</f>
        <v>2.3059650763876447</v>
      </c>
      <c r="AW26" s="27">
        <f>SUM('Net zero emission reductions'!AC1425:AC1428)</f>
        <v>2.3546609082319394</v>
      </c>
      <c r="AX26" s="27">
        <f>SUM('Net zero emission reductions'!AD1425:AD1428)</f>
        <v>2.4196986037364181</v>
      </c>
      <c r="AY26" s="27">
        <f>SUM('Net zero emission reductions'!AE1425:AE1428)</f>
        <v>2.488975389280748</v>
      </c>
      <c r="AZ26" s="27">
        <f>SUM('Net zero emission reductions'!AF1425:AF1428)</f>
        <v>2.5767262478029673</v>
      </c>
      <c r="BA26" s="27">
        <f>SUM('Net zero emission reductions'!AG1425:AG1428)</f>
        <v>2.6739707150907699</v>
      </c>
      <c r="BB26" s="27">
        <f>SUM('Net zero emission reductions'!AH1425:AH1428)</f>
        <v>2.744743925670158</v>
      </c>
      <c r="BC26" s="27">
        <f>SUM('Net zero emission reductions'!AI1425:AI1428)</f>
        <v>2.8158182079021539</v>
      </c>
      <c r="BD26" s="27">
        <f>SUM('Net zero emission reductions'!AJ1425:AJ1428)</f>
        <v>2.8968933514847452</v>
      </c>
      <c r="BE26" s="27">
        <f>SUM('Net zero emission reductions'!AK1425:AK1428)</f>
        <v>2.97758158236477</v>
      </c>
      <c r="BF26" s="27">
        <f>SUM('Net zero emission reductions'!AL1425:AL1428)</f>
        <v>3.0691378850797708</v>
      </c>
      <c r="BG26" s="27">
        <f>SUM('Net zero emission reductions'!AM1425:AM1428)</f>
        <v>3.1577651419316548</v>
      </c>
      <c r="BH26" s="27">
        <f>SUM('Net zero emission reductions'!AN1425:AN1428)</f>
        <v>3.2636432655231178</v>
      </c>
      <c r="BI26" s="27">
        <f>SUM('Net zero emission reductions'!AO1425:AO1428)</f>
        <v>3.3710872091333273</v>
      </c>
      <c r="BJ26" s="27">
        <f>SUM('Net zero emission reductions'!AP1425:AP1428)</f>
        <v>3.4821549517731616</v>
      </c>
      <c r="BK26" s="27">
        <f>SUM('Net zero emission reductions'!AQ1425:AQ1428)</f>
        <v>3.5975128423888201</v>
      </c>
      <c r="BL26" s="27">
        <f>SUM('Net zero emission reductions'!AR1425:AR1428)</f>
        <v>3.7184291621951444</v>
      </c>
      <c r="BM26" s="27">
        <f>SUM('Net zero emission reductions'!AS1425:AS1428)</f>
        <v>3.8513452527225032</v>
      </c>
      <c r="BN26" s="27">
        <f>SUM('Net zero emission reductions'!AT1425:AT1428)</f>
        <v>3.9221624920337153</v>
      </c>
      <c r="BO26" s="27">
        <f>SUM('Net zero emission reductions'!AU1425:AU1428)</f>
        <v>3.9837681948636434</v>
      </c>
      <c r="BP26" s="27">
        <f>SUM('Net zero emission reductions'!AV1425:AV1428)</f>
        <v>4.0471669674920587</v>
      </c>
      <c r="BQ26" s="27">
        <f>SUM('Net zero emission reductions'!AW1425:AW1428)</f>
        <v>4.1084480922390396</v>
      </c>
    </row>
    <row r="27" spans="1:72" s="19" customFormat="1" ht="15.75" x14ac:dyDescent="0.25">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75" x14ac:dyDescent="0.25">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75" x14ac:dyDescent="0.25">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893.03570048379652</v>
      </c>
      <c r="AO41" s="41">
        <f>'Net zero emission reductions'!U1461</f>
        <v>897.75050855247002</v>
      </c>
      <c r="AP41" s="41">
        <f>'Net zero emission reductions'!V1461</f>
        <v>901.41331497263798</v>
      </c>
      <c r="AQ41" s="41">
        <f>'Net zero emission reductions'!W1461</f>
        <v>904.71380330078057</v>
      </c>
      <c r="AR41" s="41">
        <f>'Net zero emission reductions'!X1461</f>
        <v>908.20500855686078</v>
      </c>
      <c r="AS41" s="41">
        <f>'Net zero emission reductions'!Y1461</f>
        <v>911.43996858629851</v>
      </c>
      <c r="AT41" s="41">
        <f>'Net zero emission reductions'!Z1461</f>
        <v>914.19272561761863</v>
      </c>
      <c r="AU41" s="41">
        <f>'Net zero emission reductions'!AA1461</f>
        <v>916.89440643569799</v>
      </c>
      <c r="AV41" s="41">
        <f>'Net zero emission reductions'!AB1461</f>
        <v>919.6295770213552</v>
      </c>
      <c r="AW41" s="41">
        <f>'Net zero emission reductions'!AC1461</f>
        <v>923.26255709721102</v>
      </c>
      <c r="AX41" s="41">
        <f>'Net zero emission reductions'!AD1461</f>
        <v>926.42076444204258</v>
      </c>
      <c r="AY41" s="41">
        <f>'Net zero emission reductions'!AE1461</f>
        <v>930.16639152266441</v>
      </c>
      <c r="AZ41" s="41">
        <f>'Net zero emission reductions'!AF1461</f>
        <v>934.01384504693101</v>
      </c>
      <c r="BA41" s="41">
        <f>'Net zero emission reductions'!AG1461</f>
        <v>938.49499692262714</v>
      </c>
      <c r="BB41" s="41">
        <f>'Net zero emission reductions'!AH1461</f>
        <v>943.24544354000125</v>
      </c>
      <c r="BC41" s="41">
        <f>'Net zero emission reductions'!AI1461</f>
        <v>946.93992351486327</v>
      </c>
      <c r="BD41" s="41">
        <f>'Net zero emission reductions'!AJ1461</f>
        <v>950.58912100180544</v>
      </c>
      <c r="BE41" s="41">
        <f>'Net zero emission reductions'!AK1461</f>
        <v>954.53889983067154</v>
      </c>
      <c r="BF41" s="41">
        <f>'Net zero emission reductions'!AL1461</f>
        <v>958.41176236077661</v>
      </c>
      <c r="BG41" s="41">
        <f>'Net zero emission reductions'!AM1461</f>
        <v>962.59843220718994</v>
      </c>
      <c r="BH41" s="41">
        <f>'Net zero emission reductions'!AN1461</f>
        <v>966.6147902267171</v>
      </c>
      <c r="BI41" s="41">
        <f>'Net zero emission reductions'!AO1461</f>
        <v>971.1429371263506</v>
      </c>
      <c r="BJ41" s="41">
        <f>'Net zero emission reductions'!AP1461</f>
        <v>975.64093784338002</v>
      </c>
      <c r="BK41" s="41">
        <f>'Net zero emission reductions'!AQ1461</f>
        <v>980.17496458510834</v>
      </c>
      <c r="BL41" s="41">
        <f>'Net zero emission reductions'!AR1461</f>
        <v>984.76247839379755</v>
      </c>
      <c r="BM41" s="41">
        <f>'Net zero emission reductions'!AS1461</f>
        <v>989.43819595230968</v>
      </c>
      <c r="BN41" s="41">
        <f>'Net zero emission reductions'!AT1461</f>
        <v>994.39229079699851</v>
      </c>
      <c r="BO41" s="41">
        <f>'Net zero emission reductions'!AU1461</f>
        <v>997.3891746279678</v>
      </c>
      <c r="BP41" s="41">
        <f>'Net zero emission reductions'!AV1461</f>
        <v>1000.0726110336085</v>
      </c>
      <c r="BQ41" s="41">
        <f>'Net zero emission reductions'!AW1461</f>
        <v>1002.7760830754939</v>
      </c>
      <c r="BT41"/>
    </row>
    <row r="42" spans="1:72" s="19" customFormat="1" ht="15.75" x14ac:dyDescent="0.25">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469.93000326648109</v>
      </c>
      <c r="AO42" s="41">
        <f>'Net zero emission reductions'!U1462</f>
        <v>469.81120974710927</v>
      </c>
      <c r="AP42" s="41">
        <f>'Net zero emission reductions'!V1462</f>
        <v>469.71892228617935</v>
      </c>
      <c r="AQ42" s="41">
        <f>'Net zero emission reductions'!W1462</f>
        <v>469.63576373159242</v>
      </c>
      <c r="AR42" s="41">
        <f>'Net zero emission reductions'!X1462</f>
        <v>469.54779990503181</v>
      </c>
      <c r="AS42" s="41">
        <f>'Net zero emission reductions'!Y1462</f>
        <v>469.4662923905525</v>
      </c>
      <c r="AT42" s="41">
        <f>'Net zero emission reductions'!Z1462</f>
        <v>469.39693438255659</v>
      </c>
      <c r="AU42" s="41">
        <f>'Net zero emission reductions'!AA1462</f>
        <v>469.32886328232848</v>
      </c>
      <c r="AV42" s="41">
        <f>'Net zero emission reductions'!AB1462</f>
        <v>469.25994837949042</v>
      </c>
      <c r="AW42" s="41">
        <f>'Net zero emission reductions'!AC1462</f>
        <v>469.16841241816758</v>
      </c>
      <c r="AX42" s="41">
        <f>'Net zero emission reductions'!AD1462</f>
        <v>469.08883875155504</v>
      </c>
      <c r="AY42" s="41">
        <f>'Net zero emission reductions'!AE1462</f>
        <v>468.99446455504892</v>
      </c>
      <c r="AZ42" s="41">
        <f>'Net zero emission reductions'!AF1462</f>
        <v>468.89752475641649</v>
      </c>
      <c r="BA42" s="41">
        <f>'Net zero emission reductions'!AG1462</f>
        <v>468.7846183995934</v>
      </c>
      <c r="BB42" s="41">
        <f>'Net zero emission reductions'!AH1462</f>
        <v>468.66492693728014</v>
      </c>
      <c r="BC42" s="41">
        <f>'Net zero emission reductions'!AI1462</f>
        <v>468.57184143473791</v>
      </c>
      <c r="BD42" s="41">
        <f>'Net zero emission reductions'!AJ1462</f>
        <v>468.47989686222451</v>
      </c>
      <c r="BE42" s="41">
        <f>'Net zero emission reductions'!AK1462</f>
        <v>468.38037889224842</v>
      </c>
      <c r="BF42" s="41">
        <f>'Net zero emission reductions'!AL1462</f>
        <v>468.282798892534</v>
      </c>
      <c r="BG42" s="41">
        <f>'Net zero emission reductions'!AM1462</f>
        <v>468.17731225590751</v>
      </c>
      <c r="BH42" s="41">
        <f>'Net zero emission reductions'!AN1462</f>
        <v>468.07611676772478</v>
      </c>
      <c r="BI42" s="41">
        <f>'Net zero emission reductions'!AO1462</f>
        <v>467.96202633210038</v>
      </c>
      <c r="BJ42" s="41">
        <f>'Net zero emission reductions'!AP1462</f>
        <v>467.84869545467535</v>
      </c>
      <c r="BK42" s="41">
        <f>'Net zero emission reductions'!AQ1462</f>
        <v>467.73445687152821</v>
      </c>
      <c r="BL42" s="41">
        <f>'Net zero emission reductions'!AR1462</f>
        <v>467.61887063714414</v>
      </c>
      <c r="BM42" s="41">
        <f>'Net zero emission reductions'!AS1462</f>
        <v>467.50106203576007</v>
      </c>
      <c r="BN42" s="41">
        <f>'Net zero emission reductions'!AT1462</f>
        <v>467.37623948660638</v>
      </c>
      <c r="BO42" s="41">
        <f>'Net zero emission reductions'!AU1462</f>
        <v>467.30073050039869</v>
      </c>
      <c r="BP42" s="41">
        <f>'Net zero emission reductions'!AV1462</f>
        <v>467.23311908334972</v>
      </c>
      <c r="BQ42" s="41">
        <f>'Net zero emission reductions'!AW1462</f>
        <v>467.16500285174465</v>
      </c>
      <c r="BT42"/>
    </row>
    <row r="43" spans="1:72" s="19" customFormat="1" ht="15.75" x14ac:dyDescent="0.25">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52.728403644181718</v>
      </c>
      <c r="AM43" s="41">
        <f t="shared" si="26"/>
        <v>49.683325313088737</v>
      </c>
      <c r="AN43" s="41">
        <f t="shared" si="26"/>
        <v>50.226615761258799</v>
      </c>
      <c r="AO43" s="41">
        <f t="shared" si="26"/>
        <v>50.58200825786507</v>
      </c>
      <c r="AP43" s="41">
        <f t="shared" si="26"/>
        <v>50.859363141767943</v>
      </c>
      <c r="AQ43" s="41">
        <f t="shared" si="26"/>
        <v>51.1827053487306</v>
      </c>
      <c r="AR43" s="41">
        <f t="shared" si="26"/>
        <v>51.454328303014712</v>
      </c>
      <c r="AS43" s="41">
        <f t="shared" si="26"/>
        <v>51.617928433151818</v>
      </c>
      <c r="AT43" s="41">
        <f t="shared" si="26"/>
        <v>51.767784973848201</v>
      </c>
      <c r="AU43" s="41">
        <f t="shared" si="26"/>
        <v>51.922993706447684</v>
      </c>
      <c r="AV43" s="41">
        <f t="shared" si="26"/>
        <v>52.271335132649909</v>
      </c>
      <c r="AW43" s="41">
        <f t="shared" si="26"/>
        <v>52.515120785076498</v>
      </c>
      <c r="AX43" s="41">
        <f t="shared" si="26"/>
        <v>52.684327045110415</v>
      </c>
      <c r="AY43" s="41">
        <f t="shared" si="26"/>
        <v>52.86945856980924</v>
      </c>
      <c r="AZ43" s="41">
        <f t="shared" si="26"/>
        <v>53.183029856820831</v>
      </c>
      <c r="BA43" s="41">
        <f t="shared" si="26"/>
        <v>53.546850024283628</v>
      </c>
      <c r="BB43" s="41">
        <f t="shared" si="26"/>
        <v>53.674716612400431</v>
      </c>
      <c r="BC43" s="41">
        <f t="shared" si="26"/>
        <v>53.781832905303929</v>
      </c>
      <c r="BD43" s="41">
        <f t="shared" si="26"/>
        <v>53.943898625380641</v>
      </c>
      <c r="BE43" s="41">
        <f t="shared" si="26"/>
        <v>54.080893370855158</v>
      </c>
      <c r="BF43" s="41">
        <f t="shared" si="26"/>
        <v>54.273830331238898</v>
      </c>
      <c r="BG43" s="41">
        <f t="shared" si="26"/>
        <v>54.421215187953457</v>
      </c>
      <c r="BH43" s="41">
        <f t="shared" si="26"/>
        <v>54.788208098277252</v>
      </c>
      <c r="BI43" s="41">
        <f t="shared" si="26"/>
        <v>55.14430860727056</v>
      </c>
      <c r="BJ43" s="41">
        <f t="shared" si="26"/>
        <v>55.501791475263005</v>
      </c>
      <c r="BK43" s="41">
        <f t="shared" si="26"/>
        <v>55.864324932619439</v>
      </c>
      <c r="BL43" s="41">
        <f t="shared" si="26"/>
        <v>56.23914779322314</v>
      </c>
      <c r="BM43" s="41">
        <f t="shared" si="26"/>
        <v>56.666863446963255</v>
      </c>
      <c r="BN43" s="41">
        <f t="shared" si="26"/>
        <v>56.672588464108799</v>
      </c>
      <c r="BO43" s="41">
        <f t="shared" si="26"/>
        <v>56.601397548857399</v>
      </c>
      <c r="BP43" s="41">
        <f t="shared" si="26"/>
        <v>56.528266267913892</v>
      </c>
      <c r="BQ43" s="41">
        <f t="shared" si="26"/>
        <v>56.429898175690553</v>
      </c>
      <c r="BT43"/>
    </row>
    <row r="44" spans="1:72" x14ac:dyDescent="0.25">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6.6038726306154443</v>
      </c>
      <c r="AO44" s="94">
        <f>IF($A44="Baseline",'Emissions summary'!AL44,SUMIF('Net zero emission reductions'!$A$4:$A$1448,$A$44,'Net zero emission reductions'!U$4:U$1448))</f>
        <v>6.6020002997082523</v>
      </c>
      <c r="AP44" s="94">
        <f>IF($A44="Baseline",'Emissions summary'!AM44,SUMIF('Net zero emission reductions'!$A$4:$A$1448,$A$44,'Net zero emission reductions'!V$4:V$1448))</f>
        <v>6.6005457366448876</v>
      </c>
      <c r="AQ44" s="94">
        <f>IF($A44="Baseline",'Emissions summary'!AN44,SUMIF('Net zero emission reductions'!$A$4:$A$1448,$A$44,'Net zero emission reductions'!W$4:W$1448))</f>
        <v>6.5992350562914988</v>
      </c>
      <c r="AR44" s="94">
        <f>IF($A44="Baseline",'Emissions summary'!AO44,SUMIF('Net zero emission reductions'!$A$4:$A$1448,$A$44,'Net zero emission reductions'!X$4:X$1448))</f>
        <v>6.5978486389847708</v>
      </c>
      <c r="AS44" s="94">
        <f>IF($A44="Baseline",'Emissions summary'!AP44,SUMIF('Net zero emission reductions'!$A$4:$A$1448,$A$44,'Net zero emission reductions'!Y$4:Y$1448))</f>
        <v>6.5965639810393304</v>
      </c>
      <c r="AT44" s="94">
        <f>IF($A44="Baseline",'Emissions summary'!AQ44,SUMIF('Net zero emission reductions'!$A$4:$A$1448,$A$44,'Net zero emission reductions'!Z$4:Z$1448))</f>
        <v>6.5954708141501044</v>
      </c>
      <c r="AU44" s="94">
        <f>IF($A44="Baseline",'Emissions summary'!AR44,SUMIF('Net zero emission reductions'!$A$4:$A$1448,$A$44,'Net zero emission reductions'!AA$4:AA$1448))</f>
        <v>6.5943979304985572</v>
      </c>
      <c r="AV44" s="94">
        <f>IF($A44="Baseline",'Emissions summary'!AS44,SUMIF('Net zero emission reductions'!$A$4:$A$1448,$A$44,'Net zero emission reductions'!AB$4:AB$1448))</f>
        <v>6.5933117474876308</v>
      </c>
      <c r="AW44" s="94">
        <f>IF($A44="Baseline",'Emissions summary'!AT44,SUMIF('Net zero emission reductions'!$A$4:$A$1448,$A$44,'Net zero emission reductions'!AC$4:AC$1448))</f>
        <v>6.5918690289756237</v>
      </c>
      <c r="AX44" s="94">
        <f>IF($A44="Baseline",'Emissions summary'!AU44,SUMIF('Net zero emission reductions'!$A$4:$A$1448,$A$44,'Net zero emission reductions'!AD$4:AD$1448))</f>
        <v>6.5906148508337079</v>
      </c>
      <c r="AY44" s="94">
        <f>IF($A44="Baseline",'Emissions summary'!AV44,SUMIF('Net zero emission reductions'!$A$4:$A$1448,$A$44,'Net zero emission reductions'!AE$4:AE$1448))</f>
        <v>6.5891273982698468</v>
      </c>
      <c r="AZ44" s="94">
        <f>IF($A44="Baseline",'Emissions summary'!AW44,SUMIF('Net zero emission reductions'!$A$4:$A$1448,$A$44,'Net zero emission reductions'!AF$4:AF$1448))</f>
        <v>6.5875995086839829</v>
      </c>
      <c r="BA44" s="94">
        <f>IF($A44="Baseline",'Emissions summary'!AX44,SUMIF('Net zero emission reductions'!$A$4:$A$1448,$A$44,'Net zero emission reductions'!AG$4:AG$1448))</f>
        <v>6.5858199666465369</v>
      </c>
      <c r="BB44" s="94">
        <f>IF($A44="Baseline",'Emissions summary'!AY44,SUMIF('Net zero emission reductions'!$A$4:$A$1448,$A$44,'Net zero emission reductions'!AH$4:AH$1448))</f>
        <v>6.5839334830622374</v>
      </c>
      <c r="BC44" s="94">
        <f>IF($A44="Baseline",'Emissions summary'!AZ44,SUMIF('Net zero emission reductions'!$A$4:$A$1448,$A$44,'Net zero emission reductions'!AI$4:AI$1448))</f>
        <v>6.5824663418886864</v>
      </c>
      <c r="BD44" s="94">
        <f>IF($A44="Baseline",'Emissions summary'!BA44,SUMIF('Net zero emission reductions'!$A$4:$A$1448,$A$44,'Net zero emission reductions'!AJ$4:AJ$1448))</f>
        <v>6.5810171831654198</v>
      </c>
      <c r="BE44" s="94">
        <f>IF($A44="Baseline",'Emissions summary'!BB44,SUMIF('Net zero emission reductions'!$A$4:$A$1448,$A$44,'Net zero emission reductions'!AK$4:AK$1448))</f>
        <v>6.579448658451339</v>
      </c>
      <c r="BF44" s="94">
        <f>IF($A44="Baseline",'Emissions summary'!BC44,SUMIF('Net zero emission reductions'!$A$4:$A$1448,$A$44,'Net zero emission reductions'!AL$4:AL$1448))</f>
        <v>6.5779106785147636</v>
      </c>
      <c r="BG44" s="94">
        <f>IF($A44="Baseline",'Emissions summary'!BD44,SUMIF('Net zero emission reductions'!$A$4:$A$1448,$A$44,'Net zero emission reductions'!AM$4:AM$1448))</f>
        <v>6.5762480803267822</v>
      </c>
      <c r="BH44" s="94">
        <f>IF($A44="Baseline",'Emissions summary'!BE44,SUMIF('Net zero emission reductions'!$A$4:$A$1448,$A$44,'Net zero emission reductions'!AN$4:AN$1448))</f>
        <v>6.5746531158775889</v>
      </c>
      <c r="BI44" s="94">
        <f>IF($A44="Baseline",'Emissions summary'!BF44,SUMIF('Net zero emission reductions'!$A$4:$A$1448,$A$44,'Net zero emission reductions'!AO$4:AO$1448))</f>
        <v>6.5728549113125228</v>
      </c>
      <c r="BJ44" s="94">
        <f>IF($A44="Baseline",'Emissions summary'!BG44,SUMIF('Net zero emission reductions'!$A$4:$A$1448,$A$44,'Net zero emission reductions'!AP$4:AP$1448))</f>
        <v>6.5710686783120691</v>
      </c>
      <c r="BK44" s="94">
        <f>IF($A44="Baseline",'Emissions summary'!BH44,SUMIF('Net zero emission reductions'!$A$4:$A$1448,$A$44,'Net zero emission reductions'!AQ$4:AQ$1448))</f>
        <v>6.5692681387611636</v>
      </c>
      <c r="BL44" s="94">
        <f>IF($A44="Baseline",'Emissions summary'!BI44,SUMIF('Net zero emission reductions'!$A$4:$A$1448,$A$44,'Net zero emission reductions'!AR$4:AR$1448))</f>
        <v>6.5674463585813401</v>
      </c>
      <c r="BM44" s="94">
        <f>IF($A44="Baseline",'Emissions summary'!BJ44,SUMIF('Net zero emission reductions'!$A$4:$A$1448,$A$44,'Net zero emission reductions'!AS$4:AS$1448))</f>
        <v>6.5655895511841793</v>
      </c>
      <c r="BN44" s="94">
        <f>IF($A44="Baseline",'Emissions summary'!BK44,SUMIF('Net zero emission reductions'!$A$4:$A$1448,$A$44,'Net zero emission reductions'!AT$4:AT$1448))</f>
        <v>6.563622195406432</v>
      </c>
      <c r="BO44" s="94">
        <f>IF($A44="Baseline",'Emissions summary'!BL44,SUMIF('Net zero emission reductions'!$A$4:$A$1448,$A$44,'Net zero emission reductions'!AU$4:AU$1448))</f>
        <v>6.5624320815905026</v>
      </c>
      <c r="BP44" s="94">
        <f>IF($A44="Baseline",'Emissions summary'!BM44,SUMIF('Net zero emission reductions'!$A$4:$A$1448,$A$44,'Net zero emission reductions'!AV$4:AV$1448))</f>
        <v>6.5613664431071133</v>
      </c>
      <c r="BQ44" s="94">
        <f>IF($A44="Baseline",'Emissions summary'!BN44,SUMIF('Net zero emission reductions'!$A$4:$A$1448,$A$44,'Net zero emission reductions'!AW$4:AW$1448))</f>
        <v>6.5602928481299632</v>
      </c>
    </row>
    <row r="45" spans="1:72" x14ac:dyDescent="0.25">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5.3359421475056816</v>
      </c>
      <c r="AN45" s="94">
        <f>IF($A45="Baseline",'Emissions summary'!AK45,SUMIF('Net zero emission reductions'!$A$4:$A$1448,$A$45,'Net zero emission reductions'!T$4:T$1448))</f>
        <v>5.4520259372188402</v>
      </c>
      <c r="AO45" s="94">
        <f>IF($A45="Baseline",'Emissions summary'!AL45,SUMIF('Net zero emission reductions'!$A$4:$A$1448,$A$45,'Net zero emission reductions'!U$4:U$1448))</f>
        <v>5.5274291363511221</v>
      </c>
      <c r="AP45" s="94">
        <f>IF($A45="Baseline",'Emissions summary'!AM45,SUMIF('Net zero emission reductions'!$A$4:$A$1448,$A$45,'Net zero emission reductions'!V$4:V$1448))</f>
        <v>5.589474776870536</v>
      </c>
      <c r="AQ45" s="94">
        <f>IF($A45="Baseline",'Emissions summary'!AN45,SUMIF('Net zero emission reductions'!$A$4:$A$1448,$A$45,'Net zero emission reductions'!W$4:W$1448))</f>
        <v>5.6603993897755718</v>
      </c>
      <c r="AR45" s="94">
        <f>IF($A45="Baseline",'Emissions summary'!AO45,SUMIF('Net zero emission reductions'!$A$4:$A$1448,$A$45,'Net zero emission reductions'!X$4:X$1448))</f>
        <v>5.722037605793469</v>
      </c>
      <c r="AS45" s="94">
        <f>IF($A45="Baseline",'Emissions summary'!AP45,SUMIF('Net zero emission reductions'!$A$4:$A$1448,$A$45,'Net zero emission reductions'!Y$4:Y$1448))</f>
        <v>5.7651689046772381</v>
      </c>
      <c r="AT45" s="94">
        <f>IF($A45="Baseline",'Emissions summary'!AQ45,SUMIF('Net zero emission reductions'!$A$4:$A$1448,$A$45,'Net zero emission reductions'!Z$4:Z$1448))</f>
        <v>5.8072584891728196</v>
      </c>
      <c r="AU45" s="94">
        <f>IF($A45="Baseline",'Emissions summary'!AR45,SUMIF('Net zero emission reductions'!$A$4:$A$1448,$A$45,'Net zero emission reductions'!AA$4:AA$1448))</f>
        <v>5.8517040333483523</v>
      </c>
      <c r="AV45" s="94">
        <f>IF($A45="Baseline",'Emissions summary'!AS45,SUMIF('Net zero emission reductions'!$A$4:$A$1448,$A$45,'Net zero emission reductions'!AB$4:AB$1448))</f>
        <v>5.9339420913262826</v>
      </c>
      <c r="AW45" s="94">
        <f>IF($A45="Baseline",'Emissions summary'!AT45,SUMIF('Net zero emission reductions'!$A$4:$A$1448,$A$45,'Net zero emission reductions'!AC$4:AC$1448))</f>
        <v>5.9977533939913155</v>
      </c>
      <c r="AX45" s="94">
        <f>IF($A45="Baseline",'Emissions summary'!AU45,SUMIF('Net zero emission reductions'!$A$4:$A$1448,$A$45,'Net zero emission reductions'!AD$4:AD$1448))</f>
        <v>6.0661252317198313</v>
      </c>
      <c r="AY45" s="94">
        <f>IF($A45="Baseline",'Emissions summary'!AV45,SUMIF('Net zero emission reductions'!$A$4:$A$1448,$A$45,'Net zero emission reductions'!AE$4:AE$1448))</f>
        <v>6.1391581829455859</v>
      </c>
      <c r="AZ45" s="94">
        <f>IF($A45="Baseline",'Emissions summary'!AW45,SUMIF('Net zero emission reductions'!$A$4:$A$1448,$A$45,'Net zero emission reductions'!AF$4:AF$1448))</f>
        <v>6.2391475820034694</v>
      </c>
      <c r="BA45" s="94">
        <f>IF($A45="Baseline",'Emissions summary'!AX45,SUMIF('Net zero emission reductions'!$A$4:$A$1448,$A$45,'Net zero emission reductions'!AG$4:AG$1448))</f>
        <v>6.35125479472803</v>
      </c>
      <c r="BB45" s="94">
        <f>IF($A45="Baseline",'Emissions summary'!AY45,SUMIF('Net zero emission reductions'!$A$4:$A$1448,$A$45,'Net zero emission reductions'!AH$4:AH$1448))</f>
        <v>6.4193638066937382</v>
      </c>
      <c r="BC45" s="94">
        <f>IF($A45="Baseline",'Emissions summary'!AZ45,SUMIF('Net zero emission reductions'!$A$4:$A$1448,$A$45,'Net zero emission reductions'!AI$4:AI$1448))</f>
        <v>6.4859006696880677</v>
      </c>
      <c r="BD45" s="94">
        <f>IF($A45="Baseline",'Emissions summary'!BA45,SUMIF('Net zero emission reductions'!$A$4:$A$1448,$A$45,'Net zero emission reductions'!AJ$4:AJ$1448))</f>
        <v>6.5656189613054945</v>
      </c>
      <c r="BE45" s="94">
        <f>IF($A45="Baseline",'Emissions summary'!BB45,SUMIF('Net zero emission reductions'!$A$4:$A$1448,$A$45,'Net zero emission reductions'!AK$4:AK$1448))</f>
        <v>6.642456808255611</v>
      </c>
      <c r="BF45" s="94">
        <f>IF($A45="Baseline",'Emissions summary'!BC45,SUMIF('Net zero emission reductions'!$A$4:$A$1448,$A$45,'Net zero emission reductions'!AL$4:AL$1448))</f>
        <v>6.7332570442514452</v>
      </c>
      <c r="BG45" s="94">
        <f>IF($A45="Baseline",'Emissions summary'!BD45,SUMIF('Net zero emission reductions'!$A$4:$A$1448,$A$45,'Net zero emission reductions'!AM$4:AM$1448))</f>
        <v>6.8171770574583448</v>
      </c>
      <c r="BH45" s="94">
        <f>IF($A45="Baseline",'Emissions summary'!BE45,SUMIF('Net zero emission reductions'!$A$4:$A$1448,$A$45,'Net zero emission reductions'!AN$4:AN$1448))</f>
        <v>6.9366614824560031</v>
      </c>
      <c r="BI45" s="94">
        <f>IF($A45="Baseline",'Emissions summary'!BF45,SUMIF('Net zero emission reductions'!$A$4:$A$1448,$A$45,'Net zero emission reductions'!AO$4:AO$1448))</f>
        <v>7.056148621707294</v>
      </c>
      <c r="BJ45" s="94">
        <f>IF($A45="Baseline",'Emissions summary'!BG45,SUMIF('Net zero emission reductions'!$A$4:$A$1448,$A$45,'Net zero emission reductions'!AP$4:AP$1448))</f>
        <v>7.1785906997744817</v>
      </c>
      <c r="BK45" s="94">
        <f>IF($A45="Baseline",'Emissions summary'!BH45,SUMIF('Net zero emission reductions'!$A$4:$A$1448,$A$45,'Net zero emission reductions'!AQ$4:AQ$1448))</f>
        <v>7.3048536461054088</v>
      </c>
      <c r="BL45" s="94">
        <f>IF($A45="Baseline",'Emissions summary'!BI45,SUMIF('Net zero emission reductions'!$A$4:$A$1448,$A$45,'Net zero emission reductions'!AR$4:AR$1448))</f>
        <v>7.4366373977083713</v>
      </c>
      <c r="BM45" s="94">
        <f>IF($A45="Baseline",'Emissions summary'!BJ45,SUMIF('Net zero emission reductions'!$A$4:$A$1448,$A$45,'Net zero emission reductions'!AS$4:AS$1448))</f>
        <v>7.5829680089561098</v>
      </c>
      <c r="BN45" s="94">
        <f>IF($A45="Baseline",'Emissions summary'!BK45,SUMIF('Net zero emission reductions'!$A$4:$A$1448,$A$45,'Net zero emission reductions'!AT$4:AT$1448))</f>
        <v>7.6392389760552231</v>
      </c>
      <c r="BO45" s="94">
        <f>IF($A45="Baseline",'Emissions summary'!BL45,SUMIF('Net zero emission reductions'!$A$4:$A$1448,$A$45,'Net zero emission reductions'!AU$4:AU$1448))</f>
        <v>7.681235439141636</v>
      </c>
      <c r="BP45" s="94">
        <f>IF($A45="Baseline",'Emissions summary'!BM45,SUMIF('Net zero emission reductions'!$A$4:$A$1448,$A$45,'Net zero emission reductions'!AV$4:AV$1448))</f>
        <v>7.7245043404088181</v>
      </c>
      <c r="BQ45" s="94">
        <f>IF($A45="Baseline",'Emissions summary'!BN45,SUMIF('Net zero emission reductions'!$A$4:$A$1448,$A$45,'Net zero emission reductions'!AW$4:AW$1448))</f>
        <v>7.7636147761304573</v>
      </c>
    </row>
    <row r="46" spans="1:72" x14ac:dyDescent="0.25">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2.9687836447274525</v>
      </c>
      <c r="AO46" s="27">
        <f>'Net zero emission reductions'!U1465</f>
        <v>2.9827616944621238</v>
      </c>
      <c r="AP46" s="27">
        <f>'Net zero emission reductions'!V1465</f>
        <v>2.9936208619115394</v>
      </c>
      <c r="AQ46" s="27">
        <f>'Net zero emission reductions'!W1465</f>
        <v>3.0034058604369305</v>
      </c>
      <c r="AR46" s="27">
        <f>'Net zero emission reductions'!X1465</f>
        <v>3.0137562797949689</v>
      </c>
      <c r="AS46" s="27">
        <f>'Net zero emission reductions'!Y1465</f>
        <v>3.0233470057635605</v>
      </c>
      <c r="AT46" s="27">
        <f>'Net zero emission reductions'!Z1465</f>
        <v>3.0315081385458087</v>
      </c>
      <c r="AU46" s="27">
        <f>'Net zero emission reductions'!AA1465</f>
        <v>3.0395178450475924</v>
      </c>
      <c r="AV46" s="27">
        <f>'Net zero emission reductions'!AB1465</f>
        <v>3.0476268390770955</v>
      </c>
      <c r="AW46" s="27">
        <f>'Net zero emission reductions'!AC1465</f>
        <v>3.0583975799950118</v>
      </c>
      <c r="AX46" s="27">
        <f>'Net zero emission reductions'!AD1465</f>
        <v>3.0677607563312392</v>
      </c>
      <c r="AY46" s="27">
        <f>'Net zero emission reductions'!AE1465</f>
        <v>3.0788654632159864</v>
      </c>
      <c r="AZ46" s="27">
        <f>'Net zero emission reductions'!AF1465</f>
        <v>3.0902720562163175</v>
      </c>
      <c r="BA46" s="27">
        <f>'Net zero emission reductions'!AG1465</f>
        <v>3.1035573825487459</v>
      </c>
      <c r="BB46" s="27">
        <f>'Net zero emission reductions'!AH1465</f>
        <v>3.1176410903290788</v>
      </c>
      <c r="BC46" s="27">
        <f>'Net zero emission reductions'!AI1465</f>
        <v>3.1285941607574355</v>
      </c>
      <c r="BD46" s="27">
        <f>'Net zero emission reductions'!AJ1465</f>
        <v>3.1394129816343725</v>
      </c>
      <c r="BE46" s="27">
        <f>'Net zero emission reductions'!AK1465</f>
        <v>3.1511229397295222</v>
      </c>
      <c r="BF46" s="27">
        <f>'Net zero emission reductions'!AL1465</f>
        <v>3.1626048631234003</v>
      </c>
      <c r="BG46" s="27">
        <f>'Net zero emission reductions'!AM1465</f>
        <v>3.175017134945163</v>
      </c>
      <c r="BH46" s="27">
        <f>'Net zero emission reductions'!AN1465</f>
        <v>3.1869244811894806</v>
      </c>
      <c r="BI46" s="27">
        <f>'Net zero emission reductions'!AO1465</f>
        <v>3.2003491342500197</v>
      </c>
      <c r="BJ46" s="27">
        <f>'Net zero emission reductions'!AP1465</f>
        <v>3.2136844125505233</v>
      </c>
      <c r="BK46" s="27">
        <f>'Net zero emission reductions'!AQ1465</f>
        <v>3.2271264976515699</v>
      </c>
      <c r="BL46" s="27">
        <f>'Net zero emission reductions'!AR1465</f>
        <v>3.2407271565208888</v>
      </c>
      <c r="BM46" s="27">
        <f>'Net zero emission reductions'!AS1465</f>
        <v>3.2545893141371054</v>
      </c>
      <c r="BN46" s="27">
        <f>'Net zero emission reductions'!AT1465</f>
        <v>3.2692767803331204</v>
      </c>
      <c r="BO46" s="27">
        <f>'Net zero emission reductions'!AU1465</f>
        <v>3.2781616788545787</v>
      </c>
      <c r="BP46" s="27">
        <f>'Net zero emission reductions'!AV1465</f>
        <v>3.2861172959213882</v>
      </c>
      <c r="BQ46" s="27">
        <f>'Net zero emission reductions'!AW1465</f>
        <v>3.2941323128865223</v>
      </c>
    </row>
    <row r="47" spans="1:72" x14ac:dyDescent="0.25">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35.397528140833238</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30.413388855238491</v>
      </c>
      <c r="AN47" s="94">
        <f>IF($A47="Baseline",'Emissions summary'!AK47,SUMIF('Net zero emission reductions'!$A$4:$A$1448,$A$47,'Net zero emission reductions'!T$4:T$1448))</f>
        <v>30.864788810686324</v>
      </c>
      <c r="AO47" s="94">
        <f>IF($A47="Baseline",'Emissions summary'!AL47,SUMIF('Net zero emission reductions'!$A$4:$A$1448,$A$47,'Net zero emission reductions'!U$4:U$1448))</f>
        <v>31.131540533624097</v>
      </c>
      <c r="AP47" s="94">
        <f>IF($A47="Baseline",'Emissions summary'!AM47,SUMIF('Net zero emission reductions'!$A$4:$A$1448,$A$47,'Net zero emission reductions'!V$4:V$1448))</f>
        <v>31.336313316912765</v>
      </c>
      <c r="AQ47" s="94">
        <f>IF($A47="Baseline",'Emissions summary'!AN47,SUMIF('Net zero emission reductions'!$A$4:$A$1448,$A$47,'Net zero emission reductions'!W$4:W$1448))</f>
        <v>31.579124737089643</v>
      </c>
      <c r="AR47" s="94">
        <f>IF($A47="Baseline",'Emissions summary'!AO47,SUMIF('Net zero emission reductions'!$A$4:$A$1448,$A$47,'Net zero emission reductions'!X$4:X$1448))</f>
        <v>31.779013617595805</v>
      </c>
      <c r="AS47" s="94">
        <f>IF($A47="Baseline",'Emissions summary'!AP47,SUMIF('Net zero emission reductions'!$A$4:$A$1448,$A$47,'Net zero emission reductions'!Y$4:Y$1448))</f>
        <v>31.890044525117247</v>
      </c>
      <c r="AT47" s="94">
        <f>IF($A47="Baseline",'Emissions summary'!AQ47,SUMIF('Net zero emission reductions'!$A$4:$A$1448,$A$47,'Net zero emission reductions'!Z$4:Z$1448))</f>
        <v>31.989611659716292</v>
      </c>
      <c r="AU47" s="94">
        <f>IF($A47="Baseline",'Emissions summary'!AR47,SUMIF('Net zero emission reductions'!$A$4:$A$1448,$A$47,'Net zero emission reductions'!AA$4:AA$1448))</f>
        <v>32.092306169581263</v>
      </c>
      <c r="AV47" s="94">
        <f>IF($A47="Baseline",'Emissions summary'!AS47,SUMIF('Net zero emission reductions'!$A$4:$A$1448,$A$47,'Net zero emission reductions'!AB$4:AB$1448))</f>
        <v>32.350254871078242</v>
      </c>
      <c r="AW47" s="94">
        <f>IF($A47="Baseline",'Emissions summary'!AT47,SUMIF('Net zero emission reductions'!$A$4:$A$1448,$A$47,'Net zero emission reductions'!AC$4:AC$1448))</f>
        <v>32.519769342725148</v>
      </c>
      <c r="AX47" s="94">
        <f>IF($A47="Baseline",'Emissions summary'!AU47,SUMIF('Net zero emission reductions'!$A$4:$A$1448,$A$47,'Net zero emission reductions'!AD$4:AD$1448))</f>
        <v>32.6113629111275</v>
      </c>
      <c r="AY47" s="94">
        <f>IF($A47="Baseline",'Emissions summary'!AV47,SUMIF('Net zero emission reductions'!$A$4:$A$1448,$A$47,'Net zero emission reductions'!AE$4:AE$1448))</f>
        <v>32.712712374570941</v>
      </c>
      <c r="AZ47" s="94">
        <f>IF($A47="Baseline",'Emissions summary'!AW47,SUMIF('Net zero emission reductions'!$A$4:$A$1448,$A$47,'Net zero emission reductions'!AF$4:AF$1448))</f>
        <v>32.915283703401442</v>
      </c>
      <c r="BA47" s="94">
        <f>IF($A47="Baseline",'Emissions summary'!AX47,SUMIF('Net zero emission reductions'!$A$4:$A$1448,$A$47,'Net zero emission reductions'!AG$4:AG$1448))</f>
        <v>33.154359018135949</v>
      </c>
      <c r="BB47" s="94">
        <f>IF($A47="Baseline",'Emissions summary'!AY47,SUMIF('Net zero emission reductions'!$A$4:$A$1448,$A$47,'Net zero emission reductions'!AH$4:AH$1448))</f>
        <v>33.200787514382284</v>
      </c>
      <c r="BC47" s="94">
        <f>IF($A47="Baseline",'Emissions summary'!AZ47,SUMIF('Net zero emission reductions'!$A$4:$A$1448,$A$47,'Net zero emission reductions'!AI$4:AI$1448))</f>
        <v>33.2307491593279</v>
      </c>
      <c r="BD47" s="94">
        <f>IF($A47="Baseline",'Emissions summary'!BA47,SUMIF('Net zero emission reductions'!$A$4:$A$1448,$A$47,'Net zero emission reductions'!AJ$4:AJ$1448))</f>
        <v>33.302595069924777</v>
      </c>
      <c r="BE47" s="94">
        <f>IF($A47="Baseline",'Emissions summary'!BB47,SUMIF('Net zero emission reductions'!$A$4:$A$1448,$A$47,'Net zero emission reductions'!AK$4:AK$1448))</f>
        <v>33.35147867935936</v>
      </c>
      <c r="BF47" s="94">
        <f>IF($A47="Baseline",'Emissions summary'!BC47,SUMIF('Net zero emission reductions'!$A$4:$A$1448,$A$47,'Net zero emission reductions'!AL$4:AL$1448))</f>
        <v>33.442539604581228</v>
      </c>
      <c r="BG47" s="94">
        <f>IF($A47="Baseline",'Emissions summary'!BD47,SUMIF('Net zero emission reductions'!$A$4:$A$1448,$A$47,'Net zero emission reductions'!AM$4:AM$1448))</f>
        <v>33.49412291874637</v>
      </c>
      <c r="BH47" s="94">
        <f>IF($A47="Baseline",'Emissions summary'!BE47,SUMIF('Net zero emission reductions'!$A$4:$A$1448,$A$47,'Net zero emission reductions'!AN$4:AN$1448))</f>
        <v>33.730187166568641</v>
      </c>
      <c r="BI47" s="94">
        <f>IF($A47="Baseline",'Emissions summary'!BF47,SUMIF('Net zero emission reductions'!$A$4:$A$1448,$A$47,'Net zero emission reductions'!AO$4:AO$1448))</f>
        <v>33.954042232106445</v>
      </c>
      <c r="BJ47" s="94">
        <f>IF($A47="Baseline",'Emissions summary'!BG47,SUMIF('Net zero emission reductions'!$A$4:$A$1448,$A$47,'Net zero emission reductions'!AP$4:AP$1448))</f>
        <v>34.176402121022903</v>
      </c>
      <c r="BK47" s="94">
        <f>IF($A47="Baseline",'Emissions summary'!BH47,SUMIF('Net zero emission reductions'!$A$4:$A$1448,$A$47,'Net zero emission reductions'!AQ$4:AQ$1448))</f>
        <v>34.399899230789536</v>
      </c>
      <c r="BL47" s="94">
        <f>IF($A47="Baseline",'Emissions summary'!BI47,SUMIF('Net zero emission reductions'!$A$4:$A$1448,$A$47,'Net zero emission reductions'!AR$4:AR$1448))</f>
        <v>34.630027605392037</v>
      </c>
      <c r="BM47" s="94">
        <f>IF($A47="Baseline",'Emissions summary'!BJ47,SUMIF('Net zero emission reductions'!$A$4:$A$1448,$A$47,'Net zero emission reductions'!AS$4:AS$1448))</f>
        <v>34.898275441956613</v>
      </c>
      <c r="BN47" s="94">
        <f>IF($A47="Baseline",'Emissions summary'!BK47,SUMIF('Net zero emission reductions'!$A$4:$A$1448,$A$47,'Net zero emission reductions'!AT$4:AT$1448))</f>
        <v>34.833877525876034</v>
      </c>
      <c r="BO47" s="94">
        <f>IF($A47="Baseline",'Emissions summary'!BL47,SUMIF('Net zero emission reductions'!$A$4:$A$1448,$A$47,'Net zero emission reductions'!AU$4:AU$1448))</f>
        <v>34.711863507123951</v>
      </c>
      <c r="BP47" s="94">
        <f>IF($A47="Baseline",'Emissions summary'!BM47,SUMIF('Net zero emission reductions'!$A$4:$A$1448,$A$47,'Net zero emission reductions'!AV$4:AV$1448))</f>
        <v>34.587441490621103</v>
      </c>
      <c r="BQ47" s="94">
        <f>IF($A47="Baseline",'Emissions summary'!BN47,SUMIF('Net zero emission reductions'!$A$4:$A$1448,$A$47,'Net zero emission reductions'!AW$4:AW$1448))</f>
        <v>34.441889684979408</v>
      </c>
    </row>
    <row r="48" spans="1:72" x14ac:dyDescent="0.25">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75" x14ac:dyDescent="0.25">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6.3913491075327151</v>
      </c>
      <c r="AL49" s="41">
        <f t="shared" si="32"/>
        <v>6.3428476696520812</v>
      </c>
      <c r="AM49" s="41">
        <f t="shared" si="32"/>
        <v>5.970908420018179</v>
      </c>
      <c r="AN49" s="41">
        <f t="shared" si="32"/>
        <v>6.0471372248586714</v>
      </c>
      <c r="AO49" s="41">
        <f t="shared" si="32"/>
        <v>6.0966031994314145</v>
      </c>
      <c r="AP49" s="41">
        <f t="shared" si="32"/>
        <v>6.1368472955217177</v>
      </c>
      <c r="AQ49" s="41">
        <f t="shared" si="32"/>
        <v>6.1832200794796872</v>
      </c>
      <c r="AR49" s="41">
        <f t="shared" si="32"/>
        <v>6.2233326264683555</v>
      </c>
      <c r="AS49" s="41">
        <f t="shared" si="32"/>
        <v>6.2497687376415616</v>
      </c>
      <c r="AT49" s="41">
        <f t="shared" si="32"/>
        <v>6.2743831641620833</v>
      </c>
      <c r="AU49" s="41">
        <f t="shared" si="32"/>
        <v>6.2994482352503098</v>
      </c>
      <c r="AV49" s="41">
        <f t="shared" si="32"/>
        <v>6.3485890863336163</v>
      </c>
      <c r="AW49" s="41">
        <f t="shared" si="32"/>
        <v>6.3841035277970661</v>
      </c>
      <c r="AX49" s="41">
        <f t="shared" si="32"/>
        <v>6.4128726790629305</v>
      </c>
      <c r="AY49" s="41">
        <f t="shared" si="32"/>
        <v>6.44368000523058</v>
      </c>
      <c r="AZ49" s="41">
        <f t="shared" si="32"/>
        <v>6.4909378185693845</v>
      </c>
      <c r="BA49" s="41">
        <f t="shared" si="32"/>
        <v>6.5446715768423855</v>
      </c>
      <c r="BB49" s="41">
        <f t="shared" si="32"/>
        <v>6.5685843745533337</v>
      </c>
      <c r="BC49" s="41">
        <f t="shared" si="32"/>
        <v>6.5903455995011608</v>
      </c>
      <c r="BD49" s="41">
        <f t="shared" si="32"/>
        <v>6.61935909036763</v>
      </c>
      <c r="BE49" s="41">
        <f t="shared" si="32"/>
        <v>6.645334201610698</v>
      </c>
      <c r="BF49" s="41">
        <f t="shared" si="32"/>
        <v>6.6787653301620251</v>
      </c>
      <c r="BG49" s="41">
        <f t="shared" si="32"/>
        <v>6.7065453408161106</v>
      </c>
      <c r="BH49" s="41">
        <f t="shared" si="32"/>
        <v>6.7611091699404975</v>
      </c>
      <c r="BI49" s="41">
        <f t="shared" si="32"/>
        <v>6.8144035329034853</v>
      </c>
      <c r="BJ49" s="41">
        <f t="shared" si="32"/>
        <v>6.8681648383049048</v>
      </c>
      <c r="BK49" s="41">
        <f t="shared" si="32"/>
        <v>6.9228630120916081</v>
      </c>
      <c r="BL49" s="41">
        <f t="shared" si="32"/>
        <v>6.9794500458909488</v>
      </c>
      <c r="BM49" s="41">
        <f t="shared" si="32"/>
        <v>7.0432386221812866</v>
      </c>
      <c r="BN49" s="41">
        <f t="shared" si="32"/>
        <v>7.0522395762087298</v>
      </c>
      <c r="BO49" s="41">
        <f t="shared" si="32"/>
        <v>7.0518637166735401</v>
      </c>
      <c r="BP49" s="41">
        <f t="shared" si="32"/>
        <v>7.0514356307805492</v>
      </c>
      <c r="BQ49" s="41">
        <f t="shared" si="32"/>
        <v>7.0478069826949543</v>
      </c>
      <c r="BT49"/>
    </row>
    <row r="50" spans="1:75" x14ac:dyDescent="0.25">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5.6453356174530267</v>
      </c>
      <c r="AN50" s="94">
        <f>IF($A50="Baseline",'Emissions summary'!AK50,SUMIF('Net zero emission reductions'!$A$4:$A$1448,$A$50,'Net zero emission reductions'!T$4:T$1448))</f>
        <v>5.7185300897023446</v>
      </c>
      <c r="AO50" s="94">
        <f>IF($A50="Baseline",'Emissions summary'!AL50,SUMIF('Net zero emission reductions'!$A$4:$A$1448,$A$50,'Net zero emission reductions'!U$4:U$1448))</f>
        <v>5.7648730008592253</v>
      </c>
      <c r="AP50" s="94">
        <f>IF($A50="Baseline",'Emissions summary'!AM50,SUMIF('Net zero emission reductions'!$A$4:$A$1448,$A$50,'Net zero emission reductions'!V$4:V$1448))</f>
        <v>5.8025625513622723</v>
      </c>
      <c r="AQ50" s="94">
        <f>IF($A50="Baseline",'Emissions summary'!AN50,SUMIF('Net zero emission reductions'!$A$4:$A$1448,$A$50,'Net zero emission reductions'!W$4:W$1448))</f>
        <v>5.8461115517789377</v>
      </c>
      <c r="AR50" s="94">
        <f>IF($A50="Baseline",'Emissions summary'!AO50,SUMIF('Net zero emission reductions'!$A$4:$A$1448,$A$50,'Net zero emission reductions'!X$4:X$1448))</f>
        <v>5.8837011742850489</v>
      </c>
      <c r="AS50" s="94">
        <f>IF($A50="Baseline",'Emissions summary'!AP50,SUMIF('Net zero emission reductions'!$A$4:$A$1448,$A$50,'Net zero emission reductions'!Y$4:Y$1448))</f>
        <v>5.9082790786754984</v>
      </c>
      <c r="AT50" s="94">
        <f>IF($A50="Baseline",'Emissions summary'!AQ50,SUMIF('Net zero emission reductions'!$A$4:$A$1448,$A$50,'Net zero emission reductions'!Z$4:Z$1448))</f>
        <v>5.9311205954770543</v>
      </c>
      <c r="AU50" s="94">
        <f>IF($A50="Baseline",'Emissions summary'!AR50,SUMIF('Net zero emission reductions'!$A$4:$A$1448,$A$50,'Net zero emission reductions'!AA$4:AA$1448))</f>
        <v>5.9543367043581359</v>
      </c>
      <c r="AV50" s="94">
        <f>IF($A50="Baseline",'Emissions summary'!AS50,SUMIF('Net zero emission reductions'!$A$4:$A$1448,$A$50,'Net zero emission reductions'!AB$4:AB$1448))</f>
        <v>6.0003213235220008</v>
      </c>
      <c r="AW50" s="94">
        <f>IF($A50="Baseline",'Emissions summary'!AT50,SUMIF('Net zero emission reductions'!$A$4:$A$1448,$A$50,'Net zero emission reductions'!AC$4:AC$1448))</f>
        <v>6.0332233570551779</v>
      </c>
      <c r="AX50" s="94">
        <f>IF($A50="Baseline",'Emissions summary'!AU50,SUMIF('Net zero emission reductions'!$A$4:$A$1448,$A$50,'Net zero emission reductions'!AD$4:AD$1448))</f>
        <v>6.0592713592922163</v>
      </c>
      <c r="AY50" s="94">
        <f>IF($A50="Baseline",'Emissions summary'!AV50,SUMIF('Net zero emission reductions'!$A$4:$A$1448,$A$50,'Net zero emission reductions'!AE$4:AE$1448))</f>
        <v>6.0871366001959597</v>
      </c>
      <c r="AZ50" s="94">
        <f>IF($A50="Baseline",'Emissions summary'!AW50,SUMIF('Net zero emission reductions'!$A$4:$A$1448,$A$50,'Net zero emission reductions'!AF$4:AF$1448))</f>
        <v>6.1305119079464365</v>
      </c>
      <c r="BA50" s="94">
        <f>IF($A50="Baseline",'Emissions summary'!AX50,SUMIF('Net zero emission reductions'!$A$4:$A$1448,$A$50,'Net zero emission reductions'!AG$4:AG$1448))</f>
        <v>6.1798802311976999</v>
      </c>
      <c r="BB50" s="94">
        <f>IF($A50="Baseline",'Emissions summary'!AY50,SUMIF('Net zero emission reductions'!$A$4:$A$1448,$A$50,'Net zero emission reductions'!AH$4:AH$1448))</f>
        <v>6.2009179670163821</v>
      </c>
      <c r="BC50" s="94">
        <f>IF($A50="Baseline",'Emissions summary'!AZ50,SUMIF('Net zero emission reductions'!$A$4:$A$1448,$A$50,'Net zero emission reductions'!AI$4:AI$1448))</f>
        <v>6.2199664571215685</v>
      </c>
      <c r="BD50" s="94">
        <f>IF($A50="Baseline",'Emissions summary'!BA50,SUMIF('Net zero emission reductions'!$A$4:$A$1448,$A$50,'Net zero emission reductions'!AJ$4:AJ$1448))</f>
        <v>6.2458170889375388</v>
      </c>
      <c r="BE50" s="94">
        <f>IF($A50="Baseline",'Emissions summary'!BB50,SUMIF('Net zero emission reductions'!$A$4:$A$1448,$A$50,'Net zero emission reductions'!AK$4:AK$1448))</f>
        <v>6.2686979492027719</v>
      </c>
      <c r="BF50" s="94">
        <f>IF($A50="Baseline",'Emissions summary'!BC50,SUMIF('Net zero emission reductions'!$A$4:$A$1448,$A$50,'Net zero emission reductions'!AL$4:AL$1448))</f>
        <v>6.2985609974456764</v>
      </c>
      <c r="BG50" s="94">
        <f>IF($A50="Baseline",'Emissions summary'!BD50,SUMIF('Net zero emission reductions'!$A$4:$A$1448,$A$50,'Net zero emission reductions'!AM$4:AM$1448))</f>
        <v>6.3229781744089246</v>
      </c>
      <c r="BH50" s="94">
        <f>IF($A50="Baseline",'Emissions summary'!BE50,SUMIF('Net zero emission reductions'!$A$4:$A$1448,$A$50,'Net zero emission reductions'!AN$4:AN$1448))</f>
        <v>6.3729696306195542</v>
      </c>
      <c r="BI50" s="94">
        <f>IF($A50="Baseline",'Emissions summary'!BF50,SUMIF('Net zero emission reductions'!$A$4:$A$1448,$A$50,'Net zero emission reductions'!AO$4:AO$1448))</f>
        <v>6.4216391407221618</v>
      </c>
      <c r="BJ50" s="94">
        <f>IF($A50="Baseline",'Emissions summary'!BG50,SUMIF('Net zero emission reductions'!$A$4:$A$1448,$A$50,'Net zero emission reductions'!AP$4:AP$1448))</f>
        <v>6.4706767336134536</v>
      </c>
      <c r="BK50" s="94">
        <f>IF($A50="Baseline",'Emissions summary'!BH50,SUMIF('Net zero emission reductions'!$A$4:$A$1448,$A$50,'Net zero emission reductions'!AQ$4:AQ$1448))</f>
        <v>6.520515687339544</v>
      </c>
      <c r="BL50" s="94">
        <f>IF($A50="Baseline",'Emissions summary'!BI50,SUMIF('Net zero emission reductions'!$A$4:$A$1448,$A$50,'Net zero emission reductions'!AR$4:AR$1448))</f>
        <v>6.5720475584025273</v>
      </c>
      <c r="BM50" s="94">
        <f>IF($A50="Baseline",'Emissions summary'!BJ50,SUMIF('Net zero emission reductions'!$A$4:$A$1448,$A$50,'Net zero emission reductions'!AS$4:AS$1448))</f>
        <v>6.6302700768327139</v>
      </c>
      <c r="BN50" s="94">
        <f>IF($A50="Baseline",'Emissions summary'!BK50,SUMIF('Net zero emission reductions'!$A$4:$A$1448,$A$50,'Net zero emission reductions'!AT$4:AT$1448))</f>
        <v>6.6367835362443541</v>
      </c>
      <c r="BO50" s="94">
        <f>IF($A50="Baseline",'Emissions summary'!BL50,SUMIF('Net zero emission reductions'!$A$4:$A$1448,$A$50,'Net zero emission reductions'!AU$4:AU$1448))</f>
        <v>6.6346129910527409</v>
      </c>
      <c r="BP50" s="94">
        <f>IF($A50="Baseline",'Emissions summary'!BM50,SUMIF('Net zero emission reductions'!$A$4:$A$1448,$A$50,'Net zero emission reductions'!AV$4:AV$1448))</f>
        <v>6.632378404616567</v>
      </c>
      <c r="BQ50" s="94">
        <f>IF($A50="Baseline",'Emissions summary'!BN50,SUMIF('Net zero emission reductions'!$A$4:$A$1448,$A$50,'Net zero emission reductions'!AW$4:AW$1448))</f>
        <v>6.6270846722172347</v>
      </c>
    </row>
    <row r="51" spans="1:75" x14ac:dyDescent="0.25">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0.32557280256515214</v>
      </c>
      <c r="AN51" s="94">
        <f>IF($A51="Baseline",'Emissions summary'!AK51,SUMIF('Net zero emission reductions'!$A$4:$A$1448,$A$51,'Net zero emission reductions'!T$4:T$1448))</f>
        <v>0.32860713515632656</v>
      </c>
      <c r="AO51" s="94">
        <f>IF($A51="Baseline",'Emissions summary'!AL51,SUMIF('Net zero emission reductions'!$A$4:$A$1448,$A$51,'Net zero emission reductions'!U$4:U$1448))</f>
        <v>0.33173019857218955</v>
      </c>
      <c r="AP51" s="94">
        <f>IF($A51="Baseline",'Emissions summary'!AM51,SUMIF('Net zero emission reductions'!$A$4:$A$1448,$A$51,'Net zero emission reductions'!V$4:V$1448))</f>
        <v>0.33428474415944553</v>
      </c>
      <c r="AQ51" s="94">
        <f>IF($A51="Baseline",'Emissions summary'!AN51,SUMIF('Net zero emission reductions'!$A$4:$A$1448,$A$51,'Net zero emission reductions'!W$4:W$1448))</f>
        <v>0.33710852770074923</v>
      </c>
      <c r="AR51" s="94">
        <f>IF($A51="Baseline",'Emissions summary'!AO51,SUMIF('Net zero emission reductions'!$A$4:$A$1448,$A$51,'Net zero emission reductions'!X$4:X$1448))</f>
        <v>0.33963145218330687</v>
      </c>
      <c r="AS51" s="94">
        <f>IF($A51="Baseline",'Emissions summary'!AP51,SUMIF('Net zero emission reductions'!$A$4:$A$1448,$A$51,'Net zero emission reductions'!Y$4:Y$1448))</f>
        <v>0.34148965896606331</v>
      </c>
      <c r="AT51" s="94">
        <f>IF($A51="Baseline",'Emissions summary'!AQ51,SUMIF('Net zero emission reductions'!$A$4:$A$1448,$A$51,'Net zero emission reductions'!Z$4:Z$1448))</f>
        <v>0.34326256868502886</v>
      </c>
      <c r="AU51" s="94">
        <f>IF($A51="Baseline",'Emissions summary'!AR51,SUMIF('Net zero emission reductions'!$A$4:$A$1448,$A$51,'Net zero emission reductions'!AA$4:AA$1448))</f>
        <v>0.34511153089217378</v>
      </c>
      <c r="AV51" s="94">
        <f>IF($A51="Baseline",'Emissions summary'!AS51,SUMIF('Net zero emission reductions'!$A$4:$A$1448,$A$51,'Net zero emission reductions'!AB$4:AB$1448))</f>
        <v>0.34826776281161553</v>
      </c>
      <c r="AW51" s="94">
        <f>IF($A51="Baseline",'Emissions summary'!AT51,SUMIF('Net zero emission reductions'!$A$4:$A$1448,$A$51,'Net zero emission reductions'!AC$4:AC$1448))</f>
        <v>0.35088017074188838</v>
      </c>
      <c r="AX51" s="94">
        <f>IF($A51="Baseline",'Emissions summary'!AU51,SUMIF('Net zero emission reductions'!$A$4:$A$1448,$A$51,'Net zero emission reductions'!AD$4:AD$1448))</f>
        <v>0.35360131977071418</v>
      </c>
      <c r="AY51" s="94">
        <f>IF($A51="Baseline",'Emissions summary'!AV51,SUMIF('Net zero emission reductions'!$A$4:$A$1448,$A$51,'Net zero emission reductions'!AE$4:AE$1448))</f>
        <v>0.35654340503462051</v>
      </c>
      <c r="AZ51" s="94">
        <f>IF($A51="Baseline",'Emissions summary'!AW51,SUMIF('Net zero emission reductions'!$A$4:$A$1448,$A$51,'Net zero emission reductions'!AF$4:AF$1448))</f>
        <v>0.36042591062294799</v>
      </c>
      <c r="BA51" s="94">
        <f>IF($A51="Baseline",'Emissions summary'!AX51,SUMIF('Net zero emission reductions'!$A$4:$A$1448,$A$51,'Net zero emission reductions'!AG$4:AG$1448))</f>
        <v>0.36479134564468552</v>
      </c>
      <c r="BB51" s="94">
        <f>IF($A51="Baseline",'Emissions summary'!AY51,SUMIF('Net zero emission reductions'!$A$4:$A$1448,$A$51,'Net zero emission reductions'!AH$4:AH$1448))</f>
        <v>0.36766640753695173</v>
      </c>
      <c r="BC51" s="94">
        <f>IF($A51="Baseline",'Emissions summary'!AZ51,SUMIF('Net zero emission reductions'!$A$4:$A$1448,$A$51,'Net zero emission reductions'!AI$4:AI$1448))</f>
        <v>0.37037914237959263</v>
      </c>
      <c r="BD51" s="94">
        <f>IF($A51="Baseline",'Emissions summary'!BA51,SUMIF('Net zero emission reductions'!$A$4:$A$1448,$A$51,'Net zero emission reductions'!AJ$4:AJ$1448))</f>
        <v>0.37354200143009153</v>
      </c>
      <c r="BE51" s="94">
        <f>IF($A51="Baseline",'Emissions summary'!BB51,SUMIF('Net zero emission reductions'!$A$4:$A$1448,$A$51,'Net zero emission reductions'!AK$4:AK$1448))</f>
        <v>0.37663625240792653</v>
      </c>
      <c r="BF51" s="94">
        <f>IF($A51="Baseline",'Emissions summary'!BC51,SUMIF('Net zero emission reductions'!$A$4:$A$1448,$A$51,'Net zero emission reductions'!AL$4:AL$1448))</f>
        <v>0.38020433271634879</v>
      </c>
      <c r="BG51" s="94">
        <f>IF($A51="Baseline",'Emissions summary'!BD51,SUMIF('Net zero emission reductions'!$A$4:$A$1448,$A$51,'Net zero emission reductions'!AM$4:AM$1448))</f>
        <v>0.38356716640718569</v>
      </c>
      <c r="BH51" s="94">
        <f>IF($A51="Baseline",'Emissions summary'!BE51,SUMIF('Net zero emission reductions'!$A$4:$A$1448,$A$51,'Net zero emission reductions'!AN$4:AN$1448))</f>
        <v>0.38813953932094353</v>
      </c>
      <c r="BI51" s="94">
        <f>IF($A51="Baseline",'Emissions summary'!BF51,SUMIF('Net zero emission reductions'!$A$4:$A$1448,$A$51,'Net zero emission reductions'!AO$4:AO$1448))</f>
        <v>0.39276439218132397</v>
      </c>
      <c r="BJ51" s="94">
        <f>IF($A51="Baseline",'Emissions summary'!BG51,SUMIF('Net zero emission reductions'!$A$4:$A$1448,$A$51,'Net zero emission reductions'!AP$4:AP$1448))</f>
        <v>0.39748810469145124</v>
      </c>
      <c r="BK51" s="94">
        <f>IF($A51="Baseline",'Emissions summary'!BH51,SUMIF('Net zero emission reductions'!$A$4:$A$1448,$A$51,'Net zero emission reductions'!AQ$4:AQ$1448))</f>
        <v>0.40234732475206419</v>
      </c>
      <c r="BL51" s="94">
        <f>IF($A51="Baseline",'Emissions summary'!BI51,SUMIF('Net zero emission reductions'!$A$4:$A$1448,$A$51,'Net zero emission reductions'!AR$4:AR$1448))</f>
        <v>0.40740248748842106</v>
      </c>
      <c r="BM51" s="94">
        <f>IF($A51="Baseline",'Emissions summary'!BJ51,SUMIF('Net zero emission reductions'!$A$4:$A$1448,$A$51,'Net zero emission reductions'!AS$4:AS$1448))</f>
        <v>0.41296854534857302</v>
      </c>
      <c r="BN51" s="94">
        <f>IF($A51="Baseline",'Emissions summary'!BK51,SUMIF('Net zero emission reductions'!$A$4:$A$1448,$A$51,'Net zero emission reductions'!AT$4:AT$1448))</f>
        <v>0.41545603996437597</v>
      </c>
      <c r="BO51" s="94">
        <f>IF($A51="Baseline",'Emissions summary'!BL51,SUMIF('Net zero emission reductions'!$A$4:$A$1448,$A$51,'Net zero emission reductions'!AU$4:AU$1448))</f>
        <v>0.41725072562079929</v>
      </c>
      <c r="BP51" s="94">
        <f>IF($A51="Baseline",'Emissions summary'!BM51,SUMIF('Net zero emission reductions'!$A$4:$A$1448,$A$51,'Net zero emission reductions'!AV$4:AV$1448))</f>
        <v>0.41905722616398261</v>
      </c>
      <c r="BQ51" s="94">
        <f>IF($A51="Baseline",'Emissions summary'!BN51,SUMIF('Net zero emission reductions'!$A$4:$A$1448,$A$51,'Net zero emission reductions'!AW$4:AW$1448))</f>
        <v>0.42072231047771974</v>
      </c>
    </row>
    <row r="52" spans="1:75" s="19" customFormat="1" ht="15.75" x14ac:dyDescent="0.25">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1.5337636748745849</v>
      </c>
      <c r="AH52" s="41">
        <f t="shared" si="38"/>
        <v>1.5436359301289113</v>
      </c>
      <c r="AI52" s="41">
        <f t="shared" si="38"/>
        <v>1.5455830647924338</v>
      </c>
      <c r="AJ52" s="41">
        <f t="shared" si="38"/>
        <v>1.5396059638680233</v>
      </c>
      <c r="AK52" s="41">
        <f t="shared" si="38"/>
        <v>1.5406069398014894</v>
      </c>
      <c r="AL52" s="41">
        <f t="shared" si="38"/>
        <v>1.5429841908916513</v>
      </c>
      <c r="AM52" s="41">
        <f t="shared" si="38"/>
        <v>1.4228142813699038</v>
      </c>
      <c r="AN52" s="41">
        <f t="shared" si="38"/>
        <v>1.459364691978043</v>
      </c>
      <c r="AO52" s="41">
        <f t="shared" si="38"/>
        <v>1.485418046264118</v>
      </c>
      <c r="AP52" s="41">
        <f t="shared" si="38"/>
        <v>1.5081355856184704</v>
      </c>
      <c r="AQ52" s="41">
        <f t="shared" si="38"/>
        <v>1.5334455394438404</v>
      </c>
      <c r="AR52" s="41">
        <f t="shared" si="38"/>
        <v>1.5564662474466924</v>
      </c>
      <c r="AS52" s="41">
        <f t="shared" si="38"/>
        <v>1.5747347174638737</v>
      </c>
      <c r="AT52" s="41">
        <f t="shared" si="38"/>
        <v>1.5929548861390128</v>
      </c>
      <c r="AU52" s="41">
        <f t="shared" si="38"/>
        <v>1.6120605411582019</v>
      </c>
      <c r="AV52" s="41">
        <f t="shared" si="38"/>
        <v>1.6418889649481032</v>
      </c>
      <c r="AW52" s="41">
        <f t="shared" si="38"/>
        <v>1.6669439593304705</v>
      </c>
      <c r="AX52" s="41">
        <f t="shared" si="38"/>
        <v>1.6994921699211207</v>
      </c>
      <c r="AY52" s="41">
        <f t="shared" si="38"/>
        <v>1.7339248340468745</v>
      </c>
      <c r="AZ52" s="41">
        <f t="shared" si="38"/>
        <v>1.776686864034851</v>
      </c>
      <c r="BA52" s="41">
        <f t="shared" si="38"/>
        <v>1.823713904879134</v>
      </c>
      <c r="BB52" s="41">
        <f t="shared" si="38"/>
        <v>1.8587043405788397</v>
      </c>
      <c r="BC52" s="41">
        <f t="shared" si="38"/>
        <v>1.8938208210769036</v>
      </c>
      <c r="BD52" s="41">
        <f t="shared" si="38"/>
        <v>1.9334609444866702</v>
      </c>
      <c r="BE52" s="41">
        <f t="shared" si="38"/>
        <v>1.9729129531804639</v>
      </c>
      <c r="BF52" s="41">
        <f t="shared" si="38"/>
        <v>2.0172847998732197</v>
      </c>
      <c r="BG52" s="41">
        <f t="shared" si="38"/>
        <v>2.0603129775500384</v>
      </c>
      <c r="BH52" s="41">
        <f t="shared" si="38"/>
        <v>2.1110340419284901</v>
      </c>
      <c r="BI52" s="41">
        <f t="shared" si="38"/>
        <v>2.1624518123265366</v>
      </c>
      <c r="BJ52" s="41">
        <f t="shared" si="38"/>
        <v>2.215501536982539</v>
      </c>
      <c r="BK52" s="41">
        <f t="shared" si="38"/>
        <v>2.2704869941904837</v>
      </c>
      <c r="BL52" s="41">
        <f t="shared" si="38"/>
        <v>2.3279868101389787</v>
      </c>
      <c r="BM52" s="41">
        <f t="shared" si="38"/>
        <v>2.3909494125866093</v>
      </c>
      <c r="BN52" s="41">
        <f t="shared" si="38"/>
        <v>2.4256118855033364</v>
      </c>
      <c r="BO52" s="41">
        <f t="shared" si="38"/>
        <v>2.456046400666331</v>
      </c>
      <c r="BP52" s="41">
        <f t="shared" si="38"/>
        <v>2.4872652797978514</v>
      </c>
      <c r="BQ52" s="41">
        <f t="shared" si="38"/>
        <v>2.5174832001377019</v>
      </c>
      <c r="BT52"/>
    </row>
    <row r="53" spans="1:75" x14ac:dyDescent="0.25">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1.1674495942945498</v>
      </c>
      <c r="AM53" s="27">
        <f>SUM('Net zero emission reductions'!S1531:S1546)</f>
        <v>1.076573721632851</v>
      </c>
      <c r="AN53" s="27">
        <f>SUM('Net zero emission reductions'!T1531:T1546)</f>
        <v>1.1047695971893792</v>
      </c>
      <c r="AO53" s="27">
        <f>SUM('Net zero emission reductions'!U1531:U1546)</f>
        <v>1.1249574118924417</v>
      </c>
      <c r="AP53" s="27">
        <f>SUM('Net zero emission reductions'!V1531:V1546)</f>
        <v>1.1426072096969637</v>
      </c>
      <c r="AQ53" s="27">
        <f>SUM('Net zero emission reductions'!W1531:W1546)</f>
        <v>1.1622490398309959</v>
      </c>
      <c r="AR53" s="27">
        <f>SUM('Net zero emission reductions'!X1531:X1546)</f>
        <v>1.1801499299244069</v>
      </c>
      <c r="AS53" s="27">
        <f>SUM('Net zero emission reductions'!Y1531:Y1546)</f>
        <v>1.1944377125445713</v>
      </c>
      <c r="AT53" s="27">
        <f>SUM('Net zero emission reductions'!Z1531:Z1546)</f>
        <v>1.2087104773290376</v>
      </c>
      <c r="AU53" s="27">
        <f>SUM('Net zero emission reductions'!AA1531:AA1546)</f>
        <v>1.223683834529663</v>
      </c>
      <c r="AV53" s="27">
        <f>SUM('Net zero emission reductions'!AB1531:AB1546)</f>
        <v>1.2468998523182742</v>
      </c>
      <c r="AW53" s="27">
        <f>SUM('Net zero emission reductions'!AC1531:AC1546)</f>
        <v>1.2664850276851434</v>
      </c>
      <c r="AX53" s="27">
        <f>SUM('Net zero emission reductions'!AD1531:AD1546)</f>
        <v>1.2922129464071748</v>
      </c>
      <c r="AY53" s="27">
        <f>SUM('Net zero emission reductions'!AE1531:AE1546)</f>
        <v>1.3194235166465957</v>
      </c>
      <c r="AZ53" s="27">
        <f>SUM('Net zero emission reductions'!AF1531:AF1546)</f>
        <v>1.3530734549637375</v>
      </c>
      <c r="BA53" s="27">
        <f>SUM('Net zero emission reductions'!AG1531:AG1546)</f>
        <v>1.3900502614058663</v>
      </c>
      <c r="BB53" s="27">
        <f>SUM('Net zero emission reductions'!AH1531:AH1546)</f>
        <v>1.4178122346127557</v>
      </c>
      <c r="BC53" s="27">
        <f>SUM('Net zero emission reductions'!AI1531:AI1546)</f>
        <v>1.4457066881810929</v>
      </c>
      <c r="BD53" s="27">
        <f>SUM('Net zero emission reductions'!AJ1531:AJ1546)</f>
        <v>1.4771235019237261</v>
      </c>
      <c r="BE53" s="27">
        <f>SUM('Net zero emission reductions'!AK1531:AK1546)</f>
        <v>1.5084350123922066</v>
      </c>
      <c r="BF53" s="27">
        <f>SUM('Net zero emission reductions'!AL1531:AL1546)</f>
        <v>1.5435837091646123</v>
      </c>
      <c r="BG53" s="27">
        <f>SUM('Net zero emission reductions'!AM1531:AM1546)</f>
        <v>1.5777385503449743</v>
      </c>
      <c r="BH53" s="27">
        <f>SUM('Net zero emission reductions'!AN1531:AN1546)</f>
        <v>1.6176498768463956</v>
      </c>
      <c r="BI53" s="27">
        <f>SUM('Net zero emission reductions'!AO1531:AO1546)</f>
        <v>1.658139005155093</v>
      </c>
      <c r="BJ53" s="27">
        <f>SUM('Net zero emission reductions'!AP1531:AP1546)</f>
        <v>1.6999300596096831</v>
      </c>
      <c r="BK53" s="27">
        <f>SUM('Net zero emission reductions'!AQ1531:AQ1546)</f>
        <v>1.743259817302238</v>
      </c>
      <c r="BL53" s="27">
        <f>SUM('Net zero emission reductions'!AR1531:AR1546)</f>
        <v>1.7885783994367304</v>
      </c>
      <c r="BM53" s="27">
        <f>SUM('Net zero emission reductions'!AS1531:AS1546)</f>
        <v>1.8381729282008239</v>
      </c>
      <c r="BN53" s="27">
        <f>SUM('Net zero emission reductions'!AT1531:AT1546)</f>
        <v>1.8658717055387219</v>
      </c>
      <c r="BO53" s="27">
        <f>SUM('Net zero emission reductions'!AU1531:AU1546)</f>
        <v>1.8903145449514585</v>
      </c>
      <c r="BP53" s="27">
        <f>SUM('Net zero emission reductions'!AV1531:AV1546)</f>
        <v>1.9153864723931799</v>
      </c>
      <c r="BQ53" s="27">
        <f>SUM('Net zero emission reductions'!AW1531:AW1546)</f>
        <v>1.9397019049478308</v>
      </c>
    </row>
    <row r="54" spans="1:75" x14ac:dyDescent="0.25">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0.37327117365733281</v>
      </c>
      <c r="AG54" s="27">
        <f>SUM('Net zero emission reductions'!M1547:M1562)</f>
        <v>0.3777394692133324</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0.37553459659710148</v>
      </c>
      <c r="AM54" s="27">
        <f>SUM('Net zero emission reductions'!S1547:S1562)</f>
        <v>0.34624055973705281</v>
      </c>
      <c r="AN54" s="27">
        <f>SUM('Net zero emission reductions'!T1547:T1562)</f>
        <v>0.35459509478866386</v>
      </c>
      <c r="AO54" s="27">
        <f>SUM('Net zero emission reductions'!U1547:U1562)</f>
        <v>0.36046063437167619</v>
      </c>
      <c r="AP54" s="27">
        <f>SUM('Net zero emission reductions'!V1547:V1562)</f>
        <v>0.36552837592150672</v>
      </c>
      <c r="AQ54" s="27">
        <f>SUM('Net zero emission reductions'!W1547:W1562)</f>
        <v>0.37119649961284451</v>
      </c>
      <c r="AR54" s="27">
        <f>SUM('Net zero emission reductions'!X1547:X1562)</f>
        <v>0.37631631752228556</v>
      </c>
      <c r="AS54" s="27">
        <f>SUM('Net zero emission reductions'!Y1547:Y1562)</f>
        <v>0.38029700491930235</v>
      </c>
      <c r="AT54" s="27">
        <f>SUM('Net zero emission reductions'!Z1547:Z1562)</f>
        <v>0.38424440880997524</v>
      </c>
      <c r="AU54" s="27">
        <f>SUM('Net zero emission reductions'!AA1547:AA1562)</f>
        <v>0.38837670662853879</v>
      </c>
      <c r="AV54" s="27">
        <f>SUM('Net zero emission reductions'!AB1547:AB1562)</f>
        <v>0.39498911262982905</v>
      </c>
      <c r="AW54" s="27">
        <f>SUM('Net zero emission reductions'!AC1547:AC1562)</f>
        <v>0.40045893164532714</v>
      </c>
      <c r="AX54" s="27">
        <f>SUM('Net zero emission reductions'!AD1547:AD1562)</f>
        <v>0.40727922351394596</v>
      </c>
      <c r="AY54" s="27">
        <f>SUM('Net zero emission reductions'!AE1547:AE1562)</f>
        <v>0.41450131740027868</v>
      </c>
      <c r="AZ54" s="27">
        <f>SUM('Net zero emission reductions'!AF1547:AF1562)</f>
        <v>0.42361340907111339</v>
      </c>
      <c r="BA54" s="27">
        <f>SUM('Net zero emission reductions'!AG1547:AG1562)</f>
        <v>0.4336636434732678</v>
      </c>
      <c r="BB54" s="27">
        <f>SUM('Net zero emission reductions'!AH1547:AH1562)</f>
        <v>0.44089210596608402</v>
      </c>
      <c r="BC54" s="27">
        <f>SUM('Net zero emission reductions'!AI1547:AI1562)</f>
        <v>0.44811413289581076</v>
      </c>
      <c r="BD54" s="27">
        <f>SUM('Net zero emission reductions'!AJ1547:AJ1562)</f>
        <v>0.45633744256294401</v>
      </c>
      <c r="BE54" s="27">
        <f>SUM('Net zero emission reductions'!AK1547:AK1562)</f>
        <v>0.46447794078825744</v>
      </c>
      <c r="BF54" s="27">
        <f>SUM('Net zero emission reductions'!AL1547:AL1562)</f>
        <v>0.47370109070860744</v>
      </c>
      <c r="BG54" s="27">
        <f>SUM('Net zero emission reductions'!AM1547:AM1562)</f>
        <v>0.48257442720506416</v>
      </c>
      <c r="BH54" s="27">
        <f>SUM('Net zero emission reductions'!AN1547:AN1562)</f>
        <v>0.49338416508209465</v>
      </c>
      <c r="BI54" s="27">
        <f>SUM('Net zero emission reductions'!AO1547:AO1562)</f>
        <v>0.50431280717144356</v>
      </c>
      <c r="BJ54" s="27">
        <f>SUM('Net zero emission reductions'!AP1547:AP1562)</f>
        <v>0.51557147737285602</v>
      </c>
      <c r="BK54" s="27">
        <f>SUM('Net zero emission reductions'!AQ1547:AQ1562)</f>
        <v>0.5272271768882455</v>
      </c>
      <c r="BL54" s="27">
        <f>SUM('Net zero emission reductions'!AR1547:AR1562)</f>
        <v>0.53940841070224843</v>
      </c>
      <c r="BM54" s="27">
        <f>SUM('Net zero emission reductions'!AS1547:AS1562)</f>
        <v>0.5527764843857853</v>
      </c>
      <c r="BN54" s="27">
        <f>SUM('Net zero emission reductions'!AT1547:AT1562)</f>
        <v>0.55974017996461423</v>
      </c>
      <c r="BO54" s="27">
        <f>SUM('Net zero emission reductions'!AU1547:AU1562)</f>
        <v>0.56573185571487228</v>
      </c>
      <c r="BP54" s="27">
        <f>SUM('Net zero emission reductions'!AV1547:AV1562)</f>
        <v>0.57187880740467167</v>
      </c>
      <c r="BQ54" s="27">
        <f>SUM('Net zero emission reductions'!AW1547:AW1562)</f>
        <v>0.57778129518987109</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0.14320397099078974</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-0.26363626302885734</v>
      </c>
      <c r="AM56">
        <f t="shared" si="43"/>
        <v>-0.51761603638798093</v>
      </c>
      <c r="AN56">
        <f t="shared" si="43"/>
        <v>-0.82549910826510953</v>
      </c>
      <c r="AO56">
        <f t="shared" si="43"/>
        <v>-0.97647798810869091</v>
      </c>
      <c r="AP56">
        <f t="shared" si="43"/>
        <v>-1.0646262436167433</v>
      </c>
      <c r="AQ56">
        <f t="shared" si="43"/>
        <v>-1.2139072208897623</v>
      </c>
      <c r="AR56">
        <f t="shared" si="43"/>
        <v>-1.3029419270572014</v>
      </c>
      <c r="AS56">
        <f t="shared" si="43"/>
        <v>-1.2187356963138889</v>
      </c>
      <c r="AT56">
        <f t="shared" si="43"/>
        <v>-1.1373104466733182</v>
      </c>
      <c r="AU56">
        <f t="shared" si="43"/>
        <v>-1.039652272868576</v>
      </c>
      <c r="AV56">
        <f t="shared" si="43"/>
        <v>-1.0866811262180498</v>
      </c>
      <c r="AW56">
        <f t="shared" si="43"/>
        <v>-1.033889760516292</v>
      </c>
      <c r="AX56">
        <f t="shared" si="43"/>
        <v>-0.97149272315645163</v>
      </c>
      <c r="AY56">
        <f t="shared" si="43"/>
        <v>-0.97415039877912335</v>
      </c>
      <c r="AZ56">
        <f t="shared" si="43"/>
        <v>-1.025295042075939</v>
      </c>
      <c r="BA56">
        <f t="shared" si="43"/>
        <v>-1.0868371786833819</v>
      </c>
      <c r="BB56">
        <f t="shared" si="43"/>
        <v>-0.9300700559236148</v>
      </c>
      <c r="BC56">
        <f t="shared" si="43"/>
        <v>-0.76654919574857416</v>
      </c>
      <c r="BD56">
        <f t="shared" si="43"/>
        <v>-0.64001146467515468</v>
      </c>
      <c r="BE56">
        <f t="shared" si="43"/>
        <v>-0.50738258848154061</v>
      </c>
      <c r="BF56">
        <f t="shared" si="43"/>
        <v>-0.41402516580954796</v>
      </c>
      <c r="BG56">
        <f t="shared" si="43"/>
        <v>-0.26316125646908262</v>
      </c>
      <c r="BH56">
        <f t="shared" si="43"/>
        <v>-0.18795556326739415</v>
      </c>
      <c r="BI56">
        <f t="shared" si="43"/>
        <v>-9.231121708042167E-2</v>
      </c>
      <c r="BJ56">
        <f t="shared" si="43"/>
        <v>9.267270865422006E-3</v>
      </c>
      <c r="BK56">
        <f t="shared" si="43"/>
        <v>0.11711801093505159</v>
      </c>
      <c r="BL56">
        <f t="shared" si="43"/>
        <v>0.24267754658742291</v>
      </c>
      <c r="BM56">
        <f t="shared" si="43"/>
        <v>0.33758308961622419</v>
      </c>
      <c r="BN56">
        <f t="shared" si="43"/>
        <v>0.77641789557597463</v>
      </c>
      <c r="BO56">
        <f t="shared" si="43"/>
        <v>1.2495789463430285</v>
      </c>
      <c r="BP56">
        <f t="shared" si="43"/>
        <v>1.7372125953812088</v>
      </c>
      <c r="BQ56">
        <f t="shared" si="43"/>
        <v>2.2592474056743939</v>
      </c>
    </row>
    <row r="57" spans="1:75" s="19" customFormat="1" ht="15.75" x14ac:dyDescent="0.25">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23126.61405950896</v>
      </c>
      <c r="AM58" s="22">
        <f t="shared" si="45"/>
        <v>21313.834437261583</v>
      </c>
      <c r="AN58" s="22">
        <f t="shared" si="45"/>
        <v>21664.67499159924</v>
      </c>
      <c r="AO58" s="22">
        <f t="shared" si="45"/>
        <v>21880.634354003934</v>
      </c>
      <c r="AP58" s="22">
        <f t="shared" si="45"/>
        <v>22051.574253111925</v>
      </c>
      <c r="AQ58" s="22">
        <f t="shared" si="45"/>
        <v>22250.923754674488</v>
      </c>
      <c r="AR58" s="22">
        <f t="shared" si="45"/>
        <v>22419.102099967407</v>
      </c>
      <c r="AS58" s="22">
        <f t="shared" si="45"/>
        <v>22522.914747637256</v>
      </c>
      <c r="AT58" s="22">
        <f t="shared" si="45"/>
        <v>22619.406947913973</v>
      </c>
      <c r="AU58" s="22">
        <f t="shared" si="45"/>
        <v>22719.430608244362</v>
      </c>
      <c r="AV58" s="22">
        <f t="shared" si="45"/>
        <v>22936.203454920764</v>
      </c>
      <c r="AW58" s="22">
        <f t="shared" si="45"/>
        <v>23088.880993294599</v>
      </c>
      <c r="AX58" s="22">
        <f t="shared" si="45"/>
        <v>23202.157586849251</v>
      </c>
      <c r="AY58" s="22">
        <f t="shared" si="45"/>
        <v>23324.809908602416</v>
      </c>
      <c r="AZ58" s="22">
        <f t="shared" si="45"/>
        <v>23525.820673935446</v>
      </c>
      <c r="BA58" s="22">
        <f t="shared" si="45"/>
        <v>23757.237044308382</v>
      </c>
      <c r="BB58" s="22">
        <f t="shared" si="45"/>
        <v>23845.997569567597</v>
      </c>
      <c r="BC58" s="22">
        <f t="shared" si="45"/>
        <v>23924.529276154452</v>
      </c>
      <c r="BD58" s="22">
        <f t="shared" si="45"/>
        <v>24037.328755660998</v>
      </c>
      <c r="BE58" s="22">
        <f t="shared" si="45"/>
        <v>24135.25815575755</v>
      </c>
      <c r="BF58" s="22">
        <f t="shared" si="45"/>
        <v>24268.328747069118</v>
      </c>
      <c r="BG58" s="22">
        <f t="shared" si="45"/>
        <v>24374.101188641464</v>
      </c>
      <c r="BH58" s="22">
        <f t="shared" si="45"/>
        <v>24611.616880407673</v>
      </c>
      <c r="BI58" s="22">
        <f t="shared" si="45"/>
        <v>24842.670583969091</v>
      </c>
      <c r="BJ58" s="22">
        <f t="shared" si="45"/>
        <v>25075.65779829755</v>
      </c>
      <c r="BK58" s="22">
        <f t="shared" si="45"/>
        <v>25312.774987381741</v>
      </c>
      <c r="BL58" s="22">
        <f t="shared" si="45"/>
        <v>25558.503757982169</v>
      </c>
      <c r="BM58" s="22">
        <f t="shared" si="45"/>
        <v>25837.857246908869</v>
      </c>
      <c r="BN58" s="22">
        <f t="shared" si="45"/>
        <v>25858.021126251493</v>
      </c>
      <c r="BO58" s="22">
        <f t="shared" si="45"/>
        <v>25834.498943524377</v>
      </c>
      <c r="BP58" s="22">
        <f t="shared" si="45"/>
        <v>25810.869759524539</v>
      </c>
      <c r="BQ58" s="22">
        <f t="shared" si="45"/>
        <v>25772.209884692282</v>
      </c>
    </row>
    <row r="59" spans="1:75" x14ac:dyDescent="0.25">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773.31500928313312</v>
      </c>
      <c r="AG59" s="22">
        <f t="shared" si="47"/>
        <v>776.88026181002772</v>
      </c>
      <c r="AH59" s="22">
        <f t="shared" si="47"/>
        <v>774.22773270072685</v>
      </c>
      <c r="AI59" s="22">
        <f t="shared" si="47"/>
        <v>767.77846974201941</v>
      </c>
      <c r="AJ59" s="22">
        <f t="shared" si="47"/>
        <v>757.64147058917888</v>
      </c>
      <c r="AK59" s="22">
        <f t="shared" si="47"/>
        <v>751.15754383054059</v>
      </c>
      <c r="AL59" s="22">
        <f t="shared" si="47"/>
        <v>745.51317364056126</v>
      </c>
      <c r="AM59" s="22">
        <f t="shared" si="47"/>
        <v>681.7340868467162</v>
      </c>
      <c r="AN59" s="22">
        <f t="shared" si="47"/>
        <v>693.08179706590181</v>
      </c>
      <c r="AO59" s="22">
        <f t="shared" si="47"/>
        <v>699.34579572710709</v>
      </c>
      <c r="AP59" s="22">
        <f t="shared" si="47"/>
        <v>703.97886068776165</v>
      </c>
      <c r="AQ59" s="22">
        <f t="shared" si="47"/>
        <v>709.73584815788956</v>
      </c>
      <c r="AR59" s="22">
        <f t="shared" si="47"/>
        <v>714.36952821326895</v>
      </c>
      <c r="AS59" s="22">
        <f t="shared" si="47"/>
        <v>716.80398667526799</v>
      </c>
      <c r="AT59" s="22">
        <f t="shared" si="47"/>
        <v>719.18809975233114</v>
      </c>
      <c r="AU59" s="22">
        <f t="shared" si="47"/>
        <v>721.93060168507179</v>
      </c>
      <c r="AV59" s="22">
        <f t="shared" si="47"/>
        <v>729.3131591460517</v>
      </c>
      <c r="AW59" s="22">
        <f t="shared" si="47"/>
        <v>734.50069403822818</v>
      </c>
      <c r="AX59" s="22">
        <f t="shared" si="47"/>
        <v>742.75859567894906</v>
      </c>
      <c r="AY59" s="22">
        <f t="shared" si="47"/>
        <v>751.65996603157771</v>
      </c>
      <c r="AZ59" s="22">
        <f t="shared" si="47"/>
        <v>763.8981429090237</v>
      </c>
      <c r="BA59" s="22">
        <f t="shared" si="47"/>
        <v>777.68398730679098</v>
      </c>
      <c r="BB59" s="22">
        <f t="shared" si="47"/>
        <v>786.22901976779679</v>
      </c>
      <c r="BC59" s="22">
        <f t="shared" si="47"/>
        <v>794.6550668365245</v>
      </c>
      <c r="BD59" s="22">
        <f t="shared" si="47"/>
        <v>804.74893870058941</v>
      </c>
      <c r="BE59" s="22">
        <f t="shared" si="47"/>
        <v>814.5652843124526</v>
      </c>
      <c r="BF59" s="22">
        <f t="shared" si="47"/>
        <v>826.14716022455877</v>
      </c>
      <c r="BG59" s="22">
        <f t="shared" si="47"/>
        <v>836.96554285377238</v>
      </c>
      <c r="BH59" s="22">
        <f t="shared" si="47"/>
        <v>850.62654175866442</v>
      </c>
      <c r="BI59" s="22">
        <f t="shared" si="47"/>
        <v>864.29190107128761</v>
      </c>
      <c r="BJ59" s="22">
        <f t="shared" si="47"/>
        <v>878.31782406329557</v>
      </c>
      <c r="BK59" s="22">
        <f t="shared" si="47"/>
        <v>892.80672680020666</v>
      </c>
      <c r="BL59" s="22">
        <f t="shared" si="47"/>
        <v>907.9614224443801</v>
      </c>
      <c r="BM59" s="22">
        <f t="shared" si="47"/>
        <v>924.86810160182711</v>
      </c>
      <c r="BN59" s="22">
        <f t="shared" si="47"/>
        <v>930.89951421444209</v>
      </c>
      <c r="BO59" s="22">
        <f t="shared" si="47"/>
        <v>935.22038036182619</v>
      </c>
      <c r="BP59" s="22">
        <f t="shared" si="47"/>
        <v>939.70673641027702</v>
      </c>
      <c r="BQ59" s="22">
        <f t="shared" si="47"/>
        <v>943.70329795250677</v>
      </c>
    </row>
    <row r="60" spans="1:75" x14ac:dyDescent="0.25">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1663.6384309182044</v>
      </c>
      <c r="AI60" s="22">
        <f t="shared" si="49"/>
        <v>1662.3021398559858</v>
      </c>
      <c r="AJ60" s="22">
        <f t="shared" si="49"/>
        <v>1650.3976769413116</v>
      </c>
      <c r="AK60" s="22">
        <f t="shared" si="49"/>
        <v>1647.5009704288248</v>
      </c>
      <c r="AL60" s="22">
        <f t="shared" si="49"/>
        <v>1646.2684747308629</v>
      </c>
      <c r="AM60" s="22">
        <f t="shared" si="49"/>
        <v>1486.0364398465297</v>
      </c>
      <c r="AN60" s="22">
        <f t="shared" si="49"/>
        <v>1531.8200488625055</v>
      </c>
      <c r="AO60" s="22">
        <f t="shared" si="49"/>
        <v>1563.7585787774656</v>
      </c>
      <c r="AP60" s="22">
        <f t="shared" si="49"/>
        <v>1591.2340344149097</v>
      </c>
      <c r="AQ60" s="22">
        <f t="shared" si="49"/>
        <v>1621.9320235323107</v>
      </c>
      <c r="AR60" s="22">
        <f t="shared" si="49"/>
        <v>1649.5289266736481</v>
      </c>
      <c r="AS60" s="22">
        <f t="shared" si="49"/>
        <v>1671.0325380433362</v>
      </c>
      <c r="AT60" s="22">
        <f t="shared" si="49"/>
        <v>1692.5502949832703</v>
      </c>
      <c r="AU60" s="22">
        <f t="shared" si="49"/>
        <v>1715.3006348456972</v>
      </c>
      <c r="AV60" s="22">
        <f t="shared" si="49"/>
        <v>1752.0106263076418</v>
      </c>
      <c r="AW60" s="22">
        <f t="shared" si="49"/>
        <v>1782.6438028946586</v>
      </c>
      <c r="AX60" s="22">
        <f t="shared" si="49"/>
        <v>1820.9731960331826</v>
      </c>
      <c r="AY60" s="22">
        <f t="shared" si="49"/>
        <v>1861.6373126885023</v>
      </c>
      <c r="AZ60" s="22">
        <f t="shared" si="49"/>
        <v>1912.922795871953</v>
      </c>
      <c r="BA60" s="22">
        <f t="shared" si="49"/>
        <v>1969.5666245425575</v>
      </c>
      <c r="BB60" s="22">
        <f t="shared" si="49"/>
        <v>2010.638987685672</v>
      </c>
      <c r="BC60" s="22">
        <f t="shared" si="49"/>
        <v>2051.7763786132168</v>
      </c>
      <c r="BD60" s="22">
        <f t="shared" si="49"/>
        <v>2098.6076268943198</v>
      </c>
      <c r="BE60" s="22">
        <f t="shared" si="49"/>
        <v>2145.0942697005025</v>
      </c>
      <c r="BF60" s="22">
        <f t="shared" si="49"/>
        <v>2197.7567843453648</v>
      </c>
      <c r="BG60" s="22">
        <f t="shared" si="49"/>
        <v>2248.595562077167</v>
      </c>
      <c r="BH60" s="22">
        <f t="shared" si="49"/>
        <v>2310.3035762339582</v>
      </c>
      <c r="BI60" s="22">
        <f t="shared" si="49"/>
        <v>2372.818451314402</v>
      </c>
      <c r="BJ60" s="22">
        <f t="shared" si="49"/>
        <v>2437.3293739854466</v>
      </c>
      <c r="BK60" s="22">
        <f t="shared" si="49"/>
        <v>2504.219878816863</v>
      </c>
      <c r="BL60" s="22">
        <f t="shared" si="49"/>
        <v>2574.2206481355292</v>
      </c>
      <c r="BM60" s="22">
        <f t="shared" si="49"/>
        <v>2651.0571213141147</v>
      </c>
      <c r="BN60" s="22">
        <f t="shared" si="49"/>
        <v>2691.9787865910362</v>
      </c>
      <c r="BO60" s="22">
        <f t="shared" si="49"/>
        <v>2727.525013768633</v>
      </c>
      <c r="BP60" s="22">
        <f t="shared" si="49"/>
        <v>2764.0456329346034</v>
      </c>
      <c r="BQ60" s="22">
        <f t="shared" si="49"/>
        <v>2799.2865111539199</v>
      </c>
    </row>
    <row r="61" spans="1:75" x14ac:dyDescent="0.25">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893.03570048379652</v>
      </c>
      <c r="AO63" s="22">
        <f t="shared" si="54"/>
        <v>897.75050855247002</v>
      </c>
      <c r="AP63" s="22">
        <f t="shared" si="54"/>
        <v>901.41331497263798</v>
      </c>
      <c r="AQ63" s="22">
        <f t="shared" si="54"/>
        <v>904.71380330078057</v>
      </c>
      <c r="AR63" s="22">
        <f t="shared" si="54"/>
        <v>908.20500855686078</v>
      </c>
      <c r="AS63" s="22">
        <f t="shared" si="54"/>
        <v>911.43996858629851</v>
      </c>
      <c r="AT63" s="22">
        <f t="shared" si="54"/>
        <v>914.19272561761863</v>
      </c>
      <c r="AU63" s="22">
        <f t="shared" si="54"/>
        <v>916.89440643569799</v>
      </c>
      <c r="AV63" s="22">
        <f t="shared" si="54"/>
        <v>919.6295770213552</v>
      </c>
      <c r="AW63" s="22">
        <f t="shared" si="54"/>
        <v>923.26255709721102</v>
      </c>
      <c r="AX63" s="22">
        <f t="shared" si="54"/>
        <v>926.42076444204258</v>
      </c>
      <c r="AY63" s="22">
        <f t="shared" si="54"/>
        <v>930.16639152266441</v>
      </c>
      <c r="AZ63" s="22">
        <f t="shared" si="54"/>
        <v>934.01384504693101</v>
      </c>
      <c r="BA63" s="22">
        <f t="shared" si="54"/>
        <v>938.49499692262714</v>
      </c>
      <c r="BB63" s="22">
        <f t="shared" si="54"/>
        <v>943.24544354000125</v>
      </c>
      <c r="BC63" s="22">
        <f t="shared" si="54"/>
        <v>946.93992351486327</v>
      </c>
      <c r="BD63" s="22">
        <f t="shared" si="54"/>
        <v>950.58912100180544</v>
      </c>
      <c r="BE63" s="22">
        <f t="shared" si="54"/>
        <v>954.53889983067154</v>
      </c>
      <c r="BF63" s="22">
        <f t="shared" si="54"/>
        <v>958.41176236077661</v>
      </c>
      <c r="BG63" s="22">
        <f t="shared" si="54"/>
        <v>962.59843220718994</v>
      </c>
      <c r="BH63" s="22">
        <f t="shared" si="54"/>
        <v>966.6147902267171</v>
      </c>
      <c r="BI63" s="22">
        <f t="shared" si="54"/>
        <v>971.1429371263506</v>
      </c>
      <c r="BJ63" s="22">
        <f t="shared" si="54"/>
        <v>975.64093784338002</v>
      </c>
      <c r="BK63" s="22">
        <f t="shared" si="54"/>
        <v>980.17496458510834</v>
      </c>
      <c r="BL63" s="22">
        <f t="shared" si="54"/>
        <v>984.76247839379755</v>
      </c>
      <c r="BM63" s="22">
        <f t="shared" si="54"/>
        <v>989.43819595230968</v>
      </c>
      <c r="BN63" s="22">
        <f t="shared" si="54"/>
        <v>994.39229079699851</v>
      </c>
      <c r="BO63" s="22">
        <f t="shared" si="54"/>
        <v>997.3891746279678</v>
      </c>
      <c r="BP63" s="22">
        <f t="shared" si="54"/>
        <v>1000.0726110336085</v>
      </c>
      <c r="BQ63" s="22">
        <f t="shared" ref="BQ63:BQ64" si="55">BQ41</f>
        <v>1002.7760830754939</v>
      </c>
    </row>
    <row r="64" spans="1:75" x14ac:dyDescent="0.25">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469.93000326648109</v>
      </c>
      <c r="AO64" s="22">
        <f t="shared" si="54"/>
        <v>469.81120974710927</v>
      </c>
      <c r="AP64" s="22">
        <f t="shared" si="54"/>
        <v>469.71892228617935</v>
      </c>
      <c r="AQ64" s="22">
        <f t="shared" si="54"/>
        <v>469.63576373159242</v>
      </c>
      <c r="AR64" s="22">
        <f t="shared" si="54"/>
        <v>469.54779990503181</v>
      </c>
      <c r="AS64" s="22">
        <f t="shared" si="54"/>
        <v>469.4662923905525</v>
      </c>
      <c r="AT64" s="22">
        <f t="shared" si="54"/>
        <v>469.39693438255659</v>
      </c>
      <c r="AU64" s="22">
        <f t="shared" si="54"/>
        <v>469.32886328232848</v>
      </c>
      <c r="AV64" s="22">
        <f t="shared" si="54"/>
        <v>469.25994837949042</v>
      </c>
      <c r="AW64" s="22">
        <f t="shared" si="54"/>
        <v>469.16841241816758</v>
      </c>
      <c r="AX64" s="22">
        <f t="shared" si="54"/>
        <v>469.08883875155504</v>
      </c>
      <c r="AY64" s="22">
        <f t="shared" si="54"/>
        <v>468.99446455504892</v>
      </c>
      <c r="AZ64" s="22">
        <f t="shared" si="54"/>
        <v>468.89752475641649</v>
      </c>
      <c r="BA64" s="22">
        <f t="shared" si="54"/>
        <v>468.7846183995934</v>
      </c>
      <c r="BB64" s="22">
        <f t="shared" si="54"/>
        <v>468.66492693728014</v>
      </c>
      <c r="BC64" s="22">
        <f t="shared" si="54"/>
        <v>468.57184143473791</v>
      </c>
      <c r="BD64" s="22">
        <f t="shared" si="54"/>
        <v>468.47989686222451</v>
      </c>
      <c r="BE64" s="22">
        <f t="shared" si="54"/>
        <v>468.38037889224842</v>
      </c>
      <c r="BF64" s="22">
        <f t="shared" si="54"/>
        <v>468.282798892534</v>
      </c>
      <c r="BG64" s="22">
        <f t="shared" si="54"/>
        <v>468.17731225590751</v>
      </c>
      <c r="BH64" s="22">
        <f t="shared" si="54"/>
        <v>468.07611676772478</v>
      </c>
      <c r="BI64" s="22">
        <f t="shared" si="54"/>
        <v>467.96202633210038</v>
      </c>
      <c r="BJ64" s="22">
        <f t="shared" si="54"/>
        <v>467.84869545467535</v>
      </c>
      <c r="BK64" s="22">
        <f t="shared" si="54"/>
        <v>467.73445687152821</v>
      </c>
      <c r="BL64" s="22">
        <f t="shared" si="54"/>
        <v>467.61887063714414</v>
      </c>
      <c r="BM64" s="22">
        <f t="shared" si="54"/>
        <v>467.50106203576007</v>
      </c>
      <c r="BN64" s="22">
        <f t="shared" si="54"/>
        <v>467.37623948660638</v>
      </c>
      <c r="BO64" s="22">
        <f t="shared" si="54"/>
        <v>467.30073050039869</v>
      </c>
      <c r="BP64" s="22">
        <f t="shared" si="54"/>
        <v>467.23311908334972</v>
      </c>
      <c r="BQ64" s="22">
        <f t="shared" si="55"/>
        <v>467.16500285174465</v>
      </c>
    </row>
    <row r="65" spans="1:75" x14ac:dyDescent="0.25">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16345.805129696333</v>
      </c>
      <c r="AM65" s="22">
        <f t="shared" si="56"/>
        <v>15401.830847057508</v>
      </c>
      <c r="AN65" s="22">
        <f t="shared" si="56"/>
        <v>15570.250885990228</v>
      </c>
      <c r="AO65" s="22">
        <f t="shared" si="56"/>
        <v>15680.422559938172</v>
      </c>
      <c r="AP65" s="22">
        <f t="shared" si="56"/>
        <v>15766.402573948062</v>
      </c>
      <c r="AQ65" s="22">
        <f t="shared" si="56"/>
        <v>15866.638658106485</v>
      </c>
      <c r="AR65" s="22">
        <f t="shared" si="56"/>
        <v>15950.84177393456</v>
      </c>
      <c r="AS65" s="22">
        <f t="shared" si="56"/>
        <v>16001.557814277063</v>
      </c>
      <c r="AT65" s="22">
        <f t="shared" si="56"/>
        <v>16048.013341892942</v>
      </c>
      <c r="AU65" s="22">
        <f t="shared" si="56"/>
        <v>16096.128048998782</v>
      </c>
      <c r="AV65" s="22">
        <f t="shared" si="56"/>
        <v>16204.113891121471</v>
      </c>
      <c r="AW65" s="22">
        <f t="shared" si="56"/>
        <v>16279.687443373714</v>
      </c>
      <c r="AX65" s="22">
        <f t="shared" si="56"/>
        <v>16332.141383984228</v>
      </c>
      <c r="AY65" s="22">
        <f t="shared" si="56"/>
        <v>16389.532156640864</v>
      </c>
      <c r="AZ65" s="22">
        <f t="shared" si="56"/>
        <v>16486.739255614459</v>
      </c>
      <c r="BA65" s="22">
        <f t="shared" si="56"/>
        <v>16599.523507527923</v>
      </c>
      <c r="BB65" s="22">
        <f t="shared" si="56"/>
        <v>16639.162149844135</v>
      </c>
      <c r="BC65" s="22">
        <f t="shared" si="56"/>
        <v>16672.368200644218</v>
      </c>
      <c r="BD65" s="22">
        <f t="shared" si="56"/>
        <v>16722.608573867998</v>
      </c>
      <c r="BE65" s="22">
        <f t="shared" si="56"/>
        <v>16765.076944965098</v>
      </c>
      <c r="BF65" s="22">
        <f t="shared" si="56"/>
        <v>16824.887402684057</v>
      </c>
      <c r="BG65" s="22">
        <f t="shared" si="56"/>
        <v>16870.576708265573</v>
      </c>
      <c r="BH65" s="22">
        <f t="shared" si="56"/>
        <v>16984.344510465948</v>
      </c>
      <c r="BI65" s="22">
        <f t="shared" si="56"/>
        <v>17094.735668253874</v>
      </c>
      <c r="BJ65" s="22">
        <f t="shared" si="56"/>
        <v>17205.55535733153</v>
      </c>
      <c r="BK65" s="22">
        <f t="shared" si="56"/>
        <v>17317.940729112026</v>
      </c>
      <c r="BL65" s="22">
        <f t="shared" si="56"/>
        <v>17434.135815899172</v>
      </c>
      <c r="BM65" s="22">
        <f t="shared" si="56"/>
        <v>17566.727668558608</v>
      </c>
      <c r="BN65" s="22">
        <f t="shared" si="56"/>
        <v>17568.502423873728</v>
      </c>
      <c r="BO65" s="22">
        <f t="shared" si="56"/>
        <v>17546.433240145794</v>
      </c>
      <c r="BP65" s="22">
        <f t="shared" si="56"/>
        <v>17523.762543053308</v>
      </c>
      <c r="BQ65" s="22">
        <f t="shared" si="56"/>
        <v>17493.268434464073</v>
      </c>
    </row>
    <row r="66" spans="1:75" x14ac:dyDescent="0.25">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1981.3182233351417</v>
      </c>
      <c r="AL66" s="22">
        <f t="shared" si="58"/>
        <v>1966.2827775921453</v>
      </c>
      <c r="AM66" s="22">
        <f t="shared" si="58"/>
        <v>1850.9816102056354</v>
      </c>
      <c r="AN66" s="22">
        <f t="shared" si="58"/>
        <v>1874.612539706188</v>
      </c>
      <c r="AO66" s="22">
        <f t="shared" si="58"/>
        <v>1889.9469918237385</v>
      </c>
      <c r="AP66" s="22">
        <f t="shared" si="58"/>
        <v>1902.4226616117326</v>
      </c>
      <c r="AQ66" s="22">
        <f t="shared" si="58"/>
        <v>1916.798224638703</v>
      </c>
      <c r="AR66" s="22">
        <f t="shared" si="58"/>
        <v>1929.2331142051903</v>
      </c>
      <c r="AS66" s="22">
        <f t="shared" si="58"/>
        <v>1937.428308668884</v>
      </c>
      <c r="AT66" s="22">
        <f t="shared" si="58"/>
        <v>1945.0587808902458</v>
      </c>
      <c r="AU66" s="22">
        <f t="shared" si="58"/>
        <v>1952.828952927596</v>
      </c>
      <c r="AV66" s="22">
        <f t="shared" si="58"/>
        <v>1968.0626167634211</v>
      </c>
      <c r="AW66" s="22">
        <f t="shared" si="58"/>
        <v>1979.0720936170906</v>
      </c>
      <c r="AX66" s="22">
        <f t="shared" si="58"/>
        <v>1987.9905305095085</v>
      </c>
      <c r="AY66" s="22">
        <f t="shared" si="58"/>
        <v>1997.5408016214799</v>
      </c>
      <c r="AZ66" s="22">
        <f t="shared" si="58"/>
        <v>2012.1907237565092</v>
      </c>
      <c r="BA66" s="22">
        <f t="shared" si="58"/>
        <v>2028.8481888211395</v>
      </c>
      <c r="BB66" s="22">
        <f t="shared" si="58"/>
        <v>2036.2611561115334</v>
      </c>
      <c r="BC66" s="22">
        <f t="shared" si="58"/>
        <v>2043.0071358453599</v>
      </c>
      <c r="BD66" s="22">
        <f t="shared" si="58"/>
        <v>2052.0013180139654</v>
      </c>
      <c r="BE66" s="22">
        <f t="shared" si="58"/>
        <v>2060.0536024993162</v>
      </c>
      <c r="BF66" s="22">
        <f t="shared" si="58"/>
        <v>2070.417252350228</v>
      </c>
      <c r="BG66" s="22">
        <f t="shared" si="58"/>
        <v>2079.0290556529944</v>
      </c>
      <c r="BH66" s="22">
        <f t="shared" si="58"/>
        <v>2095.9438426815541</v>
      </c>
      <c r="BI66" s="22">
        <f t="shared" si="58"/>
        <v>2112.4650952000807</v>
      </c>
      <c r="BJ66" s="22">
        <f t="shared" si="58"/>
        <v>2129.1310998745203</v>
      </c>
      <c r="BK66" s="22">
        <f t="shared" si="58"/>
        <v>2146.0875337483985</v>
      </c>
      <c r="BL66" s="22">
        <f t="shared" si="58"/>
        <v>2163.6295142261943</v>
      </c>
      <c r="BM66" s="22">
        <f t="shared" si="58"/>
        <v>2183.4039728761986</v>
      </c>
      <c r="BN66" s="22">
        <f t="shared" si="58"/>
        <v>2186.1942686247062</v>
      </c>
      <c r="BO66" s="22">
        <f t="shared" si="58"/>
        <v>2186.0777521687974</v>
      </c>
      <c r="BP66" s="22">
        <f t="shared" si="58"/>
        <v>2185.9450455419701</v>
      </c>
      <c r="BQ66" s="22">
        <f t="shared" si="58"/>
        <v>2184.820164635436</v>
      </c>
    </row>
    <row r="67" spans="1:75" x14ac:dyDescent="0.25">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475.46673921112131</v>
      </c>
      <c r="AH67" s="22">
        <f t="shared" si="60"/>
        <v>478.52713833996251</v>
      </c>
      <c r="AI67" s="22">
        <f t="shared" si="60"/>
        <v>479.13075008565448</v>
      </c>
      <c r="AJ67" s="22">
        <f t="shared" si="60"/>
        <v>477.27784879908722</v>
      </c>
      <c r="AK67" s="22">
        <f t="shared" si="60"/>
        <v>477.58815133846173</v>
      </c>
      <c r="AL67" s="22">
        <f t="shared" si="60"/>
        <v>478.32509917641192</v>
      </c>
      <c r="AM67" s="22">
        <f t="shared" si="60"/>
        <v>441.07242722467021</v>
      </c>
      <c r="AN67" s="22">
        <f t="shared" si="60"/>
        <v>452.4030545131933</v>
      </c>
      <c r="AO67" s="22">
        <f t="shared" si="60"/>
        <v>460.47959434187658</v>
      </c>
      <c r="AP67" s="22">
        <f t="shared" si="60"/>
        <v>467.52203154172582</v>
      </c>
      <c r="AQ67" s="22">
        <f t="shared" si="60"/>
        <v>475.36811722759052</v>
      </c>
      <c r="AR67" s="22">
        <f t="shared" si="60"/>
        <v>482.50453670847463</v>
      </c>
      <c r="AS67" s="22">
        <f t="shared" si="60"/>
        <v>488.16776241380086</v>
      </c>
      <c r="AT67" s="22">
        <f t="shared" si="60"/>
        <v>493.81601470309397</v>
      </c>
      <c r="AU67" s="22">
        <f t="shared" si="60"/>
        <v>499.73876775904256</v>
      </c>
      <c r="AV67" s="22">
        <f t="shared" si="60"/>
        <v>508.98557913391198</v>
      </c>
      <c r="AW67" s="22">
        <f t="shared" si="60"/>
        <v>516.75262739244579</v>
      </c>
      <c r="AX67" s="22">
        <f t="shared" si="60"/>
        <v>526.84257267554744</v>
      </c>
      <c r="AY67" s="22">
        <f t="shared" si="60"/>
        <v>537.5166985545311</v>
      </c>
      <c r="AZ67" s="22">
        <f t="shared" si="60"/>
        <v>550.77292785080385</v>
      </c>
      <c r="BA67" s="22">
        <f t="shared" si="60"/>
        <v>565.35131051253154</v>
      </c>
      <c r="BB67" s="22">
        <f t="shared" si="60"/>
        <v>576.19834557944034</v>
      </c>
      <c r="BC67" s="22">
        <f t="shared" si="60"/>
        <v>587.08445453384013</v>
      </c>
      <c r="BD67" s="22">
        <f t="shared" si="60"/>
        <v>599.3728927908677</v>
      </c>
      <c r="BE67" s="22">
        <f t="shared" si="60"/>
        <v>611.60301548594384</v>
      </c>
      <c r="BF67" s="22">
        <f t="shared" si="60"/>
        <v>625.35828796069814</v>
      </c>
      <c r="BG67" s="22">
        <f t="shared" si="60"/>
        <v>638.69702304051191</v>
      </c>
      <c r="BH67" s="22">
        <f t="shared" si="60"/>
        <v>654.42055299783192</v>
      </c>
      <c r="BI67" s="22">
        <f t="shared" si="60"/>
        <v>670.3600618212264</v>
      </c>
      <c r="BJ67" s="22">
        <f t="shared" si="60"/>
        <v>686.80547646458706</v>
      </c>
      <c r="BK67" s="22">
        <f t="shared" si="60"/>
        <v>703.85096819904993</v>
      </c>
      <c r="BL67" s="22">
        <f t="shared" si="60"/>
        <v>721.67591114308334</v>
      </c>
      <c r="BM67" s="22">
        <f t="shared" si="60"/>
        <v>741.19431790184888</v>
      </c>
      <c r="BN67" s="22">
        <f t="shared" si="60"/>
        <v>751.93968450603427</v>
      </c>
      <c r="BO67" s="22">
        <f t="shared" si="60"/>
        <v>761.37438420656258</v>
      </c>
      <c r="BP67" s="22">
        <f t="shared" si="60"/>
        <v>771.05223673733394</v>
      </c>
      <c r="BQ67" s="22">
        <f t="shared" si="60"/>
        <v>780.41979204268762</v>
      </c>
    </row>
    <row r="70" spans="1:75" s="19" customFormat="1" ht="15.75" x14ac:dyDescent="0.25">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25518.395707880383</v>
      </c>
      <c r="AM71" s="22">
        <f t="shared" si="61"/>
        <v>23481.604963954826</v>
      </c>
      <c r="AN71" s="22">
        <f t="shared" si="61"/>
        <v>23889.576837527646</v>
      </c>
      <c r="AO71" s="22">
        <f t="shared" si="61"/>
        <v>24143.738728508506</v>
      </c>
      <c r="AP71" s="22">
        <f t="shared" si="61"/>
        <v>24346.787148214597</v>
      </c>
      <c r="AQ71" s="22">
        <f t="shared" si="61"/>
        <v>24582.591626364687</v>
      </c>
      <c r="AR71" s="22">
        <f t="shared" si="61"/>
        <v>24783.000554854323</v>
      </c>
      <c r="AS71" s="22">
        <f t="shared" si="61"/>
        <v>24910.751272355861</v>
      </c>
      <c r="AT71" s="22">
        <f t="shared" si="61"/>
        <v>25031.145342649572</v>
      </c>
      <c r="AU71" s="22">
        <f t="shared" si="61"/>
        <v>25156.661844775132</v>
      </c>
      <c r="AV71" s="22">
        <f t="shared" si="61"/>
        <v>25417.527240374457</v>
      </c>
      <c r="AW71" s="22">
        <f t="shared" si="61"/>
        <v>25606.025490227483</v>
      </c>
      <c r="AX71" s="22">
        <f t="shared" si="61"/>
        <v>25765.88937856138</v>
      </c>
      <c r="AY71" s="22">
        <f t="shared" si="61"/>
        <v>25938.107187322494</v>
      </c>
      <c r="AZ71" s="22">
        <f t="shared" si="61"/>
        <v>26202.641612716423</v>
      </c>
      <c r="BA71" s="22">
        <f t="shared" si="61"/>
        <v>26504.487656157729</v>
      </c>
      <c r="BB71" s="22">
        <f t="shared" si="61"/>
        <v>26642.865577021068</v>
      </c>
      <c r="BC71" s="22">
        <f t="shared" si="61"/>
        <v>26770.960721604191</v>
      </c>
      <c r="BD71" s="22">
        <f t="shared" si="61"/>
        <v>26940.685321255907</v>
      </c>
      <c r="BE71" s="22">
        <f t="shared" si="61"/>
        <v>27094.917709770503</v>
      </c>
      <c r="BF71" s="22">
        <f t="shared" si="61"/>
        <v>27292.232691639041</v>
      </c>
      <c r="BG71" s="22">
        <f t="shared" si="61"/>
        <v>27459.662293572404</v>
      </c>
      <c r="BH71" s="22">
        <f t="shared" si="61"/>
        <v>27772.546998400296</v>
      </c>
      <c r="BI71" s="22">
        <f t="shared" si="61"/>
        <v>28079.780936354779</v>
      </c>
      <c r="BJ71" s="22">
        <f t="shared" si="61"/>
        <v>28391.304996346291</v>
      </c>
      <c r="BK71" s="22">
        <f t="shared" si="61"/>
        <v>28709.801592998811</v>
      </c>
      <c r="BL71" s="22">
        <f t="shared" si="61"/>
        <v>29040.685828562076</v>
      </c>
      <c r="BM71" s="22">
        <f t="shared" si="61"/>
        <v>29413.782469824811</v>
      </c>
      <c r="BN71" s="22">
        <f t="shared" si="61"/>
        <v>29480.899427056971</v>
      </c>
      <c r="BO71" s="22">
        <f t="shared" si="61"/>
        <v>29497.244337654836</v>
      </c>
      <c r="BP71" s="22">
        <f t="shared" si="61"/>
        <v>29514.622128869421</v>
      </c>
      <c r="BQ71" s="22">
        <f t="shared" si="61"/>
        <v>29515.19969379871</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v>
      </c>
      <c r="AM72" s="22">
        <f t="shared" si="62"/>
        <v>21033.282339934063</v>
      </c>
      <c r="AN72" s="22">
        <f t="shared" si="62"/>
        <v>21235.408549289226</v>
      </c>
      <c r="AO72" s="22">
        <f t="shared" si="62"/>
        <v>21381.946701593806</v>
      </c>
      <c r="AP72" s="22">
        <f t="shared" si="62"/>
        <v>21499.37481341188</v>
      </c>
      <c r="AQ72" s="22">
        <f t="shared" si="62"/>
        <v>21633.409347917797</v>
      </c>
      <c r="AR72" s="22">
        <f t="shared" si="62"/>
        <v>21748.946486083863</v>
      </c>
      <c r="AS72" s="22">
        <f t="shared" si="62"/>
        <v>21825.033870971445</v>
      </c>
      <c r="AT72" s="22">
        <f t="shared" si="62"/>
        <v>21895.810993982403</v>
      </c>
      <c r="AU72" s="22">
        <f t="shared" si="62"/>
        <v>21968.611707760494</v>
      </c>
      <c r="AV72" s="22">
        <f t="shared" si="62"/>
        <v>22112.103752637799</v>
      </c>
      <c r="AW72" s="22">
        <f t="shared" si="62"/>
        <v>22218.354745977878</v>
      </c>
      <c r="AX72" s="22">
        <f t="shared" si="62"/>
        <v>22300.909904967466</v>
      </c>
      <c r="AY72" s="22">
        <f t="shared" si="62"/>
        <v>22390.190530024498</v>
      </c>
      <c r="AZ72" s="22">
        <f t="shared" si="62"/>
        <v>22527.068496680367</v>
      </c>
      <c r="BA72" s="22">
        <f t="shared" si="62"/>
        <v>22683.471044364393</v>
      </c>
      <c r="BB72" s="22">
        <f t="shared" si="62"/>
        <v>22754.0146467183</v>
      </c>
      <c r="BC72" s="22">
        <f t="shared" si="62"/>
        <v>22816.468383204261</v>
      </c>
      <c r="BD72" s="22">
        <f t="shared" si="62"/>
        <v>22899.562832293432</v>
      </c>
      <c r="BE72" s="22">
        <f t="shared" si="62"/>
        <v>22974.17807395518</v>
      </c>
      <c r="BF72" s="22">
        <f t="shared" si="62"/>
        <v>23069.37824172854</v>
      </c>
      <c r="BG72" s="22">
        <f t="shared" si="62"/>
        <v>23148.594774100769</v>
      </c>
      <c r="BH72" s="22">
        <f t="shared" si="62"/>
        <v>23306.411561016714</v>
      </c>
      <c r="BI72" s="22">
        <f t="shared" si="62"/>
        <v>23461.173041808914</v>
      </c>
      <c r="BJ72" s="22">
        <f t="shared" si="62"/>
        <v>23616.98432524232</v>
      </c>
      <c r="BK72" s="22">
        <f t="shared" si="62"/>
        <v>23775.286915988087</v>
      </c>
      <c r="BL72" s="22">
        <f t="shared" si="62"/>
        <v>23938.816358969711</v>
      </c>
      <c r="BM72" s="22">
        <f t="shared" si="62"/>
        <v>24122.754491193391</v>
      </c>
      <c r="BN72" s="22">
        <f t="shared" si="62"/>
        <v>24150.38968635508</v>
      </c>
      <c r="BO72" s="22">
        <f t="shared" si="62"/>
        <v>24148.055565914874</v>
      </c>
      <c r="BP72" s="22">
        <f t="shared" si="62"/>
        <v>24145.041344913268</v>
      </c>
      <c r="BQ72" s="22">
        <f t="shared" si="62"/>
        <v>24132.920771731478</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47638.317777423887</v>
      </c>
      <c r="AM73" s="22">
        <f t="shared" si="63"/>
        <v>44514.887303888885</v>
      </c>
      <c r="AN73" s="22">
        <f t="shared" si="63"/>
        <v>45124.985386816872</v>
      </c>
      <c r="AO73" s="22">
        <f t="shared" si="63"/>
        <v>45525.685430102312</v>
      </c>
      <c r="AP73" s="22">
        <f t="shared" si="63"/>
        <v>45846.16196162648</v>
      </c>
      <c r="AQ73" s="22">
        <f t="shared" si="63"/>
        <v>46216.000974282484</v>
      </c>
      <c r="AR73" s="22">
        <f t="shared" si="63"/>
        <v>46531.94704093819</v>
      </c>
      <c r="AS73" s="22">
        <f t="shared" si="63"/>
        <v>46735.785143327303</v>
      </c>
      <c r="AT73" s="22">
        <f t="shared" si="63"/>
        <v>46926.956336631978</v>
      </c>
      <c r="AU73" s="22">
        <f t="shared" si="63"/>
        <v>47125.273552535626</v>
      </c>
      <c r="AV73" s="22">
        <f t="shared" si="63"/>
        <v>47529.630993012252</v>
      </c>
      <c r="AW73" s="22">
        <f t="shared" si="63"/>
        <v>47824.380236205361</v>
      </c>
      <c r="AX73" s="22">
        <f t="shared" si="63"/>
        <v>48066.799283528846</v>
      </c>
      <c r="AY73" s="22">
        <f t="shared" si="63"/>
        <v>48328.297717346992</v>
      </c>
      <c r="AZ73" s="22">
        <f t="shared" si="63"/>
        <v>48729.710109396794</v>
      </c>
      <c r="BA73" s="22">
        <f t="shared" si="63"/>
        <v>49187.958700522126</v>
      </c>
      <c r="BB73" s="22">
        <f t="shared" si="63"/>
        <v>49396.880223739368</v>
      </c>
      <c r="BC73" s="22">
        <f t="shared" si="63"/>
        <v>49587.429104808456</v>
      </c>
      <c r="BD73" s="22">
        <f t="shared" si="63"/>
        <v>49840.248153549343</v>
      </c>
      <c r="BE73" s="22">
        <f t="shared" si="63"/>
        <v>50069.095783725686</v>
      </c>
      <c r="BF73" s="22">
        <f t="shared" si="63"/>
        <v>50361.610933367585</v>
      </c>
      <c r="BG73" s="22">
        <f t="shared" si="63"/>
        <v>50608.25706767317</v>
      </c>
      <c r="BH73" s="22">
        <f t="shared" si="63"/>
        <v>51078.958559417006</v>
      </c>
      <c r="BI73" s="22">
        <f t="shared" si="63"/>
        <v>51540.953978163692</v>
      </c>
      <c r="BJ73" s="22">
        <f t="shared" si="63"/>
        <v>52008.289321588614</v>
      </c>
      <c r="BK73" s="22">
        <f t="shared" si="63"/>
        <v>52485.088508986897</v>
      </c>
      <c r="BL73" s="22">
        <f t="shared" si="63"/>
        <v>52979.502187531791</v>
      </c>
      <c r="BM73" s="22">
        <f t="shared" si="63"/>
        <v>53536.536961018202</v>
      </c>
      <c r="BN73" s="22">
        <f t="shared" si="63"/>
        <v>53631.289113412051</v>
      </c>
      <c r="BO73" s="22">
        <f t="shared" si="63"/>
        <v>53645.299903569714</v>
      </c>
      <c r="BP73" s="22">
        <f t="shared" si="63"/>
        <v>53659.66347378269</v>
      </c>
      <c r="BQ73" s="22">
        <f t="shared" si="63"/>
        <v>53648.120465530184</v>
      </c>
    </row>
    <row r="74" spans="1:75" x14ac:dyDescent="0.25">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75" x14ac:dyDescent="0.25">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5546875" defaultRowHeight="15" x14ac:dyDescent="0.25"/>
  <cols>
    <col min="1" max="1" width="34.42578125" customWidth="1"/>
    <col min="2" max="7" width="9.7109375" customWidth="1"/>
    <col min="8" max="8" width="9.42578125" customWidth="1"/>
    <col min="23" max="24" width="9.42578125" customWidth="1"/>
    <col min="25" max="25" width="9.7109375" customWidth="1"/>
  </cols>
  <sheetData>
    <row r="1" spans="1:46" ht="18.75" x14ac:dyDescent="0.3">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75" x14ac:dyDescent="0.25">
      <c r="A2" s="19" t="s">
        <v>937</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44514.887303888885</v>
      </c>
      <c r="K4" s="79">
        <f>'Emissions summary'!AK73</f>
        <v>45124.985386816872</v>
      </c>
      <c r="L4" s="79">
        <f>'Emissions summary'!AL73</f>
        <v>45525.685430102312</v>
      </c>
      <c r="M4" s="79">
        <f>'Emissions summary'!AM73</f>
        <v>45846.16196162648</v>
      </c>
      <c r="N4" s="79">
        <f>'Emissions summary'!AN73</f>
        <v>46216.000974282484</v>
      </c>
      <c r="O4" s="79">
        <f>'Emissions summary'!AO73</f>
        <v>46531.94704093819</v>
      </c>
      <c r="P4" s="79">
        <f>'Emissions summary'!AP73</f>
        <v>46735.785143327303</v>
      </c>
      <c r="Q4" s="79">
        <f>'Emissions summary'!AQ73</f>
        <v>46926.956336631978</v>
      </c>
      <c r="R4" s="79">
        <f>'Emissions summary'!AR73</f>
        <v>47125.273552535626</v>
      </c>
      <c r="S4" s="79">
        <f>'Emissions summary'!AS73</f>
        <v>47529.630993012252</v>
      </c>
      <c r="T4" s="79">
        <f>'Emissions summary'!AT73</f>
        <v>47824.380236205361</v>
      </c>
      <c r="U4" s="79">
        <f>'Emissions summary'!AU73</f>
        <v>48066.799283528846</v>
      </c>
      <c r="V4" s="79">
        <f>'Emissions summary'!AV73</f>
        <v>48328.297717346992</v>
      </c>
      <c r="W4" s="79">
        <f>'Emissions summary'!AW73</f>
        <v>48729.710109396794</v>
      </c>
      <c r="X4" s="79">
        <f>'Emissions summary'!AX73</f>
        <v>49187.958700522126</v>
      </c>
      <c r="Y4" s="79">
        <f>'Emissions summary'!AY73</f>
        <v>49396.880223739368</v>
      </c>
      <c r="Z4" s="79">
        <f>'Emissions summary'!AZ73</f>
        <v>49587.429104808456</v>
      </c>
      <c r="AA4" s="79">
        <f>'Emissions summary'!BA73</f>
        <v>49840.248153549343</v>
      </c>
      <c r="AB4" s="79">
        <f>'Emissions summary'!BB73</f>
        <v>50069.095783725686</v>
      </c>
      <c r="AC4" s="79">
        <f>'Emissions summary'!BC73</f>
        <v>50361.610933367585</v>
      </c>
      <c r="AD4" s="79">
        <f>'Emissions summary'!BD73</f>
        <v>50608.25706767317</v>
      </c>
      <c r="AE4" s="79">
        <f>'Emissions summary'!BE73</f>
        <v>51078.958559417006</v>
      </c>
      <c r="AF4" s="79">
        <f>'Emissions summary'!BF73</f>
        <v>51540.953978163692</v>
      </c>
      <c r="AG4" s="79">
        <f>'Emissions summary'!BG73</f>
        <v>52008.289321588614</v>
      </c>
      <c r="AH4" s="79">
        <f>'Emissions summary'!BH73</f>
        <v>52485.088508986897</v>
      </c>
      <c r="AI4" s="79">
        <f>'Emissions summary'!BI73</f>
        <v>52979.502187531791</v>
      </c>
      <c r="AJ4" s="79">
        <f>'Emissions summary'!BJ73</f>
        <v>53536.536961018202</v>
      </c>
      <c r="AK4" s="79">
        <f>'Emissions summary'!BK73</f>
        <v>53631.289113412051</v>
      </c>
      <c r="AL4" s="79">
        <f>'Emissions summary'!BL73</f>
        <v>53645.299903569714</v>
      </c>
      <c r="AM4" s="79">
        <f>'Emissions summary'!BM73</f>
        <v>53659.66347378269</v>
      </c>
      <c r="AN4" s="79">
        <f>'Emissions summary'!BN73</f>
        <v>53648.120465530184</v>
      </c>
    </row>
    <row r="5" spans="1:46" x14ac:dyDescent="0.25">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44514.887303888885</v>
      </c>
      <c r="K5" s="79">
        <f>'Net zero emission summary'!AN73</f>
        <v>45124.985386816872</v>
      </c>
      <c r="L5" s="79">
        <f>'Net zero emission summary'!AO73</f>
        <v>45525.685430102312</v>
      </c>
      <c r="M5" s="79">
        <f>'Net zero emission summary'!AP73</f>
        <v>45846.16196162648</v>
      </c>
      <c r="N5" s="79">
        <f>'Net zero emission summary'!AQ73</f>
        <v>46216.000974282484</v>
      </c>
      <c r="O5" s="79">
        <f>'Net zero emission summary'!AR73</f>
        <v>46531.94704093819</v>
      </c>
      <c r="P5" s="79">
        <f>'Net zero emission summary'!AS73</f>
        <v>46735.785143327303</v>
      </c>
      <c r="Q5" s="79">
        <f>'Net zero emission summary'!AT73</f>
        <v>46926.956336631978</v>
      </c>
      <c r="R5" s="79">
        <f>'Net zero emission summary'!AU73</f>
        <v>47125.273552535626</v>
      </c>
      <c r="S5" s="79">
        <f>'Net zero emission summary'!AV73</f>
        <v>47529.630993012252</v>
      </c>
      <c r="T5" s="79">
        <f>'Net zero emission summary'!AW73</f>
        <v>47824.380236205361</v>
      </c>
      <c r="U5" s="79">
        <f>'Net zero emission summary'!AX73</f>
        <v>48066.799283528846</v>
      </c>
      <c r="V5" s="79">
        <f>'Net zero emission summary'!AY73</f>
        <v>48328.297717346992</v>
      </c>
      <c r="W5" s="79">
        <f>'Net zero emission summary'!AZ73</f>
        <v>48729.710109396794</v>
      </c>
      <c r="X5" s="79">
        <f>'Net zero emission summary'!BA73</f>
        <v>49187.958700522126</v>
      </c>
      <c r="Y5" s="79">
        <f>'Net zero emission summary'!BB73</f>
        <v>49396.880223739368</v>
      </c>
      <c r="Z5" s="79">
        <f>'Net zero emission summary'!BC73</f>
        <v>49587.429104808456</v>
      </c>
      <c r="AA5" s="79">
        <f>'Net zero emission summary'!BD73</f>
        <v>49840.248153549343</v>
      </c>
      <c r="AB5" s="79">
        <f>'Net zero emission summary'!BE73</f>
        <v>50069.095783725686</v>
      </c>
      <c r="AC5" s="79">
        <f>'Net zero emission summary'!BF73</f>
        <v>50361.610933367585</v>
      </c>
      <c r="AD5" s="79">
        <f>'Net zero emission summary'!BG73</f>
        <v>50608.25706767317</v>
      </c>
      <c r="AE5" s="79">
        <f>'Net zero emission summary'!BH73</f>
        <v>51078.958559417006</v>
      </c>
      <c r="AF5" s="79">
        <f>'Net zero emission summary'!BI73</f>
        <v>51540.953978163692</v>
      </c>
      <c r="AG5" s="79">
        <f>'Net zero emission summary'!BJ73</f>
        <v>52008.289321588614</v>
      </c>
      <c r="AH5" s="79">
        <f>'Net zero emission summary'!BK73</f>
        <v>52485.088508986897</v>
      </c>
      <c r="AI5" s="79">
        <f>'Net zero emission summary'!BL73</f>
        <v>52979.502187531791</v>
      </c>
      <c r="AJ5" s="79">
        <f>'Net zero emission summary'!BM73</f>
        <v>53536.536961018202</v>
      </c>
      <c r="AK5" s="79">
        <f>'Net zero emission summary'!BN73</f>
        <v>53631.289113412051</v>
      </c>
      <c r="AL5" s="79">
        <f>'Net zero emission summary'!BO73</f>
        <v>53645.299903569714</v>
      </c>
      <c r="AM5" s="79">
        <f>'Net zero emission summary'!BP73</f>
        <v>53659.66347378269</v>
      </c>
      <c r="AN5" s="79">
        <f>'Net zero emission summary'!BQ73</f>
        <v>53648.120465530184</v>
      </c>
    </row>
    <row r="6" spans="1:46" x14ac:dyDescent="0.25">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25">
      <c r="T7" s="49">
        <f>T6/'Emissions summary'!AT58</f>
        <v>0</v>
      </c>
      <c r="AN7" s="49">
        <f>AN6/'Emissions summary'!BN58</f>
        <v>0</v>
      </c>
    </row>
    <row r="8" spans="1:46" x14ac:dyDescent="0.25">
      <c r="T8" s="49">
        <f>(T4-T5)/T4</f>
        <v>0</v>
      </c>
      <c r="AN8" s="49">
        <f>(AN4-AN5)/AN4</f>
        <v>0</v>
      </c>
    </row>
    <row r="9" spans="1:46" x14ac:dyDescent="0.25">
      <c r="T9">
        <f>(T4-T5)/G4</f>
        <v>0</v>
      </c>
      <c r="AN9">
        <f>0.4*AN4</f>
        <v>21459.248186212077</v>
      </c>
    </row>
    <row r="10" spans="1:46" x14ac:dyDescent="0.25">
      <c r="AN10">
        <f>0.75*AN4</f>
        <v>40236.090349147635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5546875" defaultRowHeight="15" x14ac:dyDescent="0.25"/>
  <sheetData>
    <row r="1" spans="1:13" x14ac:dyDescent="0.25">
      <c r="A1" t="s">
        <v>960</v>
      </c>
      <c r="C1" t="s">
        <v>960</v>
      </c>
      <c r="E1" t="s">
        <v>960</v>
      </c>
      <c r="G1" t="s">
        <v>960</v>
      </c>
      <c r="I1" t="s">
        <v>960</v>
      </c>
      <c r="K1" t="s">
        <v>960</v>
      </c>
      <c r="M1" t="s">
        <v>960</v>
      </c>
    </row>
    <row r="2" spans="1:13" x14ac:dyDescent="0.25">
      <c r="A2" t="s">
        <v>959</v>
      </c>
      <c r="C2" t="s">
        <v>982</v>
      </c>
      <c r="E2" t="s">
        <v>995</v>
      </c>
      <c r="G2" t="s">
        <v>996</v>
      </c>
      <c r="I2" t="s">
        <v>997</v>
      </c>
      <c r="K2" t="s">
        <v>998</v>
      </c>
      <c r="M2" t="s">
        <v>999</v>
      </c>
    </row>
    <row r="3" spans="1:13" x14ac:dyDescent="0.25">
      <c r="A3" t="s">
        <v>961</v>
      </c>
      <c r="C3" t="s">
        <v>943</v>
      </c>
      <c r="E3" t="s">
        <v>983</v>
      </c>
      <c r="G3" t="s">
        <v>987</v>
      </c>
      <c r="I3" t="s">
        <v>989</v>
      </c>
      <c r="K3" t="s">
        <v>991</v>
      </c>
      <c r="M3" t="s">
        <v>993</v>
      </c>
    </row>
    <row r="4" spans="1:13" x14ac:dyDescent="0.25">
      <c r="A4" t="s">
        <v>962</v>
      </c>
      <c r="C4" t="s">
        <v>944</v>
      </c>
      <c r="E4" t="s">
        <v>984</v>
      </c>
      <c r="G4" t="s">
        <v>988</v>
      </c>
      <c r="I4" t="s">
        <v>990</v>
      </c>
      <c r="K4" t="s">
        <v>992</v>
      </c>
      <c r="M4" t="s">
        <v>994</v>
      </c>
    </row>
    <row r="5" spans="1:13" x14ac:dyDescent="0.25">
      <c r="A5" t="s">
        <v>963</v>
      </c>
      <c r="C5" t="s">
        <v>945</v>
      </c>
      <c r="E5" t="s">
        <v>985</v>
      </c>
    </row>
    <row r="6" spans="1:13" x14ac:dyDescent="0.25">
      <c r="A6" t="s">
        <v>964</v>
      </c>
      <c r="C6" t="s">
        <v>946</v>
      </c>
      <c r="E6" t="s">
        <v>986</v>
      </c>
    </row>
    <row r="7" spans="1:13" x14ac:dyDescent="0.25">
      <c r="A7" t="s">
        <v>965</v>
      </c>
    </row>
    <row r="8" spans="1:13" x14ac:dyDescent="0.25">
      <c r="A8" t="s">
        <v>966</v>
      </c>
    </row>
    <row r="9" spans="1:13" x14ac:dyDescent="0.25">
      <c r="A9" t="s">
        <v>967</v>
      </c>
    </row>
    <row r="10" spans="1:13" x14ac:dyDescent="0.25">
      <c r="A10" t="s">
        <v>968</v>
      </c>
      <c r="C10" t="s">
        <v>960</v>
      </c>
      <c r="F10" t="s">
        <v>1003</v>
      </c>
      <c r="H10" t="s">
        <v>1004</v>
      </c>
      <c r="I10" t="str">
        <f>IF('Net zero activities &amp; levers'!C5="On",1,"Baseline")</f>
        <v>Baseline</v>
      </c>
    </row>
    <row r="11" spans="1:13" x14ac:dyDescent="0.25">
      <c r="A11" t="s">
        <v>969</v>
      </c>
      <c r="C11" t="s">
        <v>12</v>
      </c>
      <c r="F11" t="s">
        <v>944</v>
      </c>
      <c r="H11" t="s">
        <v>961</v>
      </c>
      <c r="I11" t="e">
        <f>IF('Net zero activities &amp; levers'!#REF!="On",2,"Baseline")</f>
        <v>#REF!</v>
      </c>
    </row>
    <row r="12" spans="1:13" x14ac:dyDescent="0.25">
      <c r="A12" t="s">
        <v>970</v>
      </c>
      <c r="C12" t="s">
        <v>13</v>
      </c>
      <c r="F12" t="s">
        <v>945</v>
      </c>
      <c r="H12" t="s">
        <v>962</v>
      </c>
      <c r="I12" t="str">
        <f>IF('Net zero activities &amp; levers'!C6="On",3,"Baseline")</f>
        <v>Baseline</v>
      </c>
    </row>
    <row r="13" spans="1:13" x14ac:dyDescent="0.25">
      <c r="A13" t="s">
        <v>971</v>
      </c>
      <c r="C13" t="s">
        <v>14</v>
      </c>
      <c r="F13" t="s">
        <v>946</v>
      </c>
      <c r="H13" t="s">
        <v>963</v>
      </c>
      <c r="I13" t="e">
        <f>IF('Net zero activities &amp; levers'!#REF!="On",4,"Baseline")</f>
        <v>#REF!</v>
      </c>
    </row>
    <row r="14" spans="1:13" x14ac:dyDescent="0.25">
      <c r="A14" t="s">
        <v>972</v>
      </c>
      <c r="F14" t="s">
        <v>983</v>
      </c>
      <c r="H14" t="s">
        <v>1021</v>
      </c>
      <c r="I14" t="str">
        <f>IF('Net zero activities &amp; levers'!C7="On",5,"Baseline")</f>
        <v>Baseline</v>
      </c>
    </row>
    <row r="15" spans="1:13" x14ac:dyDescent="0.25">
      <c r="A15" t="s">
        <v>973</v>
      </c>
      <c r="F15" t="s">
        <v>984</v>
      </c>
    </row>
    <row r="16" spans="1:13" x14ac:dyDescent="0.25">
      <c r="A16" t="s">
        <v>974</v>
      </c>
      <c r="C16" t="s">
        <v>960</v>
      </c>
      <c r="F16" t="s">
        <v>985</v>
      </c>
      <c r="H16" t="s">
        <v>966</v>
      </c>
      <c r="I16" t="e">
        <f>IF('Net zero activities &amp; levers'!#REF!="On",6,"Baseline")</f>
        <v>#REF!</v>
      </c>
    </row>
    <row r="17" spans="1:14" x14ac:dyDescent="0.25">
      <c r="A17" t="s">
        <v>975</v>
      </c>
      <c r="C17" t="s">
        <v>1000</v>
      </c>
      <c r="F17" t="s">
        <v>986</v>
      </c>
      <c r="H17" t="s">
        <v>967</v>
      </c>
      <c r="I17" t="e">
        <f>IF('Net zero activities &amp; levers'!#REF!="On",7,"Baseline")</f>
        <v>#REF!</v>
      </c>
    </row>
    <row r="18" spans="1:14" x14ac:dyDescent="0.25">
      <c r="A18" t="s">
        <v>976</v>
      </c>
      <c r="C18" t="s">
        <v>1001</v>
      </c>
      <c r="F18" t="s">
        <v>987</v>
      </c>
      <c r="H18" t="s">
        <v>968</v>
      </c>
      <c r="I18" t="str">
        <f>IF('Net zero activities &amp; levers'!C8="On",8,"Baseline")</f>
        <v>Baseline</v>
      </c>
    </row>
    <row r="19" spans="1:14" x14ac:dyDescent="0.25">
      <c r="A19" t="s">
        <v>977</v>
      </c>
    </row>
    <row r="20" spans="1:14" x14ac:dyDescent="0.25">
      <c r="A20" t="s">
        <v>978</v>
      </c>
    </row>
    <row r="21" spans="1:14" x14ac:dyDescent="0.25">
      <c r="A21" t="s">
        <v>979</v>
      </c>
    </row>
    <row r="22" spans="1:14" x14ac:dyDescent="0.25">
      <c r="A22" t="s">
        <v>980</v>
      </c>
      <c r="L22" t="s">
        <v>1004</v>
      </c>
    </row>
    <row r="23" spans="1:14" x14ac:dyDescent="0.25">
      <c r="A23" t="s">
        <v>981</v>
      </c>
      <c r="L23" t="s">
        <v>962</v>
      </c>
      <c r="N23" t="str">
        <f>$L$22&amp;L23</f>
        <v>FSFA</v>
      </c>
    </row>
    <row r="24" spans="1:14" x14ac:dyDescent="0.25">
      <c r="L24" t="s">
        <v>1021</v>
      </c>
      <c r="N24" t="str">
        <f t="shared" ref="N24:N28" si="0">$L$22&amp;L24</f>
        <v>FSGS</v>
      </c>
    </row>
    <row r="25" spans="1:14" x14ac:dyDescent="0.25">
      <c r="L25" t="s">
        <v>968</v>
      </c>
      <c r="N25" t="str">
        <f t="shared" si="0"/>
        <v>FSPQ</v>
      </c>
    </row>
    <row r="26" spans="1:14" x14ac:dyDescent="0.25">
      <c r="L26" t="s">
        <v>969</v>
      </c>
      <c r="N26" t="str">
        <f t="shared" si="0"/>
        <v>FSNI</v>
      </c>
    </row>
    <row r="27" spans="1:14" x14ac:dyDescent="0.25">
      <c r="L27" t="s">
        <v>972</v>
      </c>
      <c r="N27" t="str">
        <f t="shared" si="0"/>
        <v>FSAD</v>
      </c>
    </row>
    <row r="28" spans="1:14" x14ac:dyDescent="0.25">
      <c r="B28" t="s">
        <v>1379</v>
      </c>
      <c r="L28" t="s">
        <v>1322</v>
      </c>
      <c r="N28" t="str">
        <f t="shared" si="0"/>
        <v>FSCM</v>
      </c>
    </row>
    <row r="29" spans="1:14" x14ac:dyDescent="0.25">
      <c r="B29" t="s">
        <v>1380</v>
      </c>
      <c r="N29" t="str">
        <f>$L$23&amp;L22</f>
        <v>FAFS</v>
      </c>
    </row>
    <row r="30" spans="1:14" x14ac:dyDescent="0.25">
      <c r="N30" t="str">
        <f>$L$23&amp;L24</f>
        <v>FAGS</v>
      </c>
    </row>
    <row r="31" spans="1:14" x14ac:dyDescent="0.25">
      <c r="B31" t="s">
        <v>1001</v>
      </c>
      <c r="N31" t="str">
        <f t="shared" ref="N31:N34" si="1">$L$23&amp;L25</f>
        <v>FAPQ</v>
      </c>
    </row>
    <row r="32" spans="1:14" x14ac:dyDescent="0.25">
      <c r="B32" t="s">
        <v>1381</v>
      </c>
      <c r="N32" t="str">
        <f t="shared" si="1"/>
        <v>FANI</v>
      </c>
    </row>
    <row r="33" spans="2:14" x14ac:dyDescent="0.25">
      <c r="B33" t="s">
        <v>1378</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cp:lastModifiedBy>
  <cp:revision/>
  <dcterms:created xsi:type="dcterms:W3CDTF">2017-04-05T21:08:35Z</dcterms:created>
  <dcterms:modified xsi:type="dcterms:W3CDTF">2022-09-12T05:26:45Z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