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Faaiqa\Documents\2.Projects\ESRG\"/>
    </mc:Choice>
  </mc:AlternateContent>
  <xr:revisionPtr revIDLastSave="0" documentId="13_ncr:1_{C7E0921D-EB4B-4053-9704-91535DBAAACC}" xr6:coauthVersionLast="47" xr6:coauthVersionMax="47" xr10:uidLastSave="{00000000-0000-0000-0000-000000000000}"/>
  <bookViews>
    <workbookView xWindow="-108" yWindow="-108" windowWidth="22080" windowHeight="13176" activeTab="1" xr2:uid="{70A39431-357B-4F59-BF10-686F301351CE}"/>
  </bookViews>
  <sheets>
    <sheet name="Sheet1" sheetId="1" r:id="rId1"/>
    <sheet name="Sheet2" sheetId="2" r:id="rId2"/>
    <sheet name="Sheet3" sheetId="3" r:id="rId3"/>
  </sheets>
  <definedNames>
    <definedName name="solver_adj" localSheetId="1" hidden="1">Sheet2!$G$25</definedName>
    <definedName name="solver_cvg" localSheetId="1" hidden="1">0.0001</definedName>
    <definedName name="solver_drv" localSheetId="1" hidden="1">1</definedName>
    <definedName name="solver_eng" localSheetId="1" hidden="1">1</definedName>
    <definedName name="solver_est" localSheetId="1" hidden="1">1</definedName>
    <definedName name="solver_itr" localSheetId="1" hidden="1">2147483647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0</definedName>
    <definedName name="solver_nwt" localSheetId="1" hidden="1">1</definedName>
    <definedName name="solver_opt" localSheetId="1" hidden="1">Sheet2!$G$11</definedName>
    <definedName name="solver_pre" localSheetId="1" hidden="1">0.000001</definedName>
    <definedName name="solver_rbv" localSheetId="1" hidden="1">1</definedName>
    <definedName name="solver_rlx" localSheetId="1" hidden="1">2</definedName>
    <definedName name="solver_rsd" localSheetId="1" hidden="1">0</definedName>
    <definedName name="solver_scl" localSheetId="1" hidden="1">1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3</definedName>
    <definedName name="solver_val" localSheetId="1" hidden="1">0</definedName>
    <definedName name="solver_ver" localSheetId="1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10" i="2" l="1" a="1"/>
  <c r="N10" i="2" s="1"/>
  <c r="L22" i="2"/>
  <c r="L23" i="2"/>
  <c r="L24" i="2"/>
  <c r="L21" i="2"/>
  <c r="O21" i="2"/>
  <c r="O22" i="2"/>
  <c r="O23" i="2"/>
  <c r="O24" i="2"/>
  <c r="K21" i="2"/>
  <c r="M21" i="2"/>
  <c r="N21" i="2"/>
  <c r="K22" i="2"/>
  <c r="M22" i="2"/>
  <c r="N22" i="2"/>
  <c r="K23" i="2"/>
  <c r="M23" i="2"/>
  <c r="N23" i="2"/>
  <c r="K24" i="2"/>
  <c r="M24" i="2"/>
  <c r="N24" i="2"/>
  <c r="J22" i="2"/>
  <c r="J23" i="2"/>
  <c r="J24" i="2"/>
  <c r="J21" i="2"/>
  <c r="H21" i="2" a="1"/>
  <c r="H23" i="2" s="1"/>
  <c r="C21" i="2" a="1"/>
  <c r="C23" i="2" s="1"/>
  <c r="C15" i="2" s="1"/>
  <c r="D21" i="2" a="1"/>
  <c r="D23" i="2" s="1"/>
  <c r="D15" i="2" s="1"/>
  <c r="D24" i="2"/>
  <c r="D16" i="2" s="1"/>
  <c r="E21" i="2" a="1"/>
  <c r="E21" i="2" s="1"/>
  <c r="E13" i="2" s="1"/>
  <c r="F21" i="2" a="1"/>
  <c r="F24" i="2" s="1"/>
  <c r="F16" i="2" s="1"/>
  <c r="G21" i="2" a="1"/>
  <c r="G22" i="2" s="1"/>
  <c r="G14" i="2" s="1"/>
  <c r="B21" i="2" a="1"/>
  <c r="B23" i="2" s="1"/>
  <c r="B15" i="2" s="1"/>
  <c r="G20" i="2"/>
  <c r="C20" i="2"/>
  <c r="E20" i="2"/>
  <c r="F20" i="2"/>
  <c r="B20" i="2"/>
  <c r="B12" i="2" a="1"/>
  <c r="B12" i="2" s="1"/>
  <c r="M35" i="1"/>
  <c r="M36" i="1"/>
  <c r="M38" i="1"/>
  <c r="M40" i="1"/>
  <c r="M39" i="1"/>
  <c r="N2" i="2"/>
  <c r="O2" i="2"/>
  <c r="P2" i="2"/>
  <c r="M2" i="2"/>
  <c r="H20" i="2"/>
  <c r="H12" i="2"/>
  <c r="J37" i="1"/>
  <c r="J38" i="1"/>
  <c r="J39" i="1"/>
  <c r="J40" i="1"/>
  <c r="J41" i="1"/>
  <c r="J42" i="1"/>
  <c r="J43" i="1"/>
  <c r="J44" i="1"/>
  <c r="J45" i="1"/>
  <c r="J36" i="1"/>
  <c r="E37" i="1"/>
  <c r="E38" i="1"/>
  <c r="I38" i="1" s="1"/>
  <c r="E39" i="1"/>
  <c r="I39" i="1" s="1"/>
  <c r="E40" i="1"/>
  <c r="E41" i="1"/>
  <c r="E42" i="1"/>
  <c r="I42" i="1" s="1"/>
  <c r="E43" i="1"/>
  <c r="E44" i="1"/>
  <c r="I44" i="1" s="1"/>
  <c r="E45" i="1"/>
  <c r="E36" i="1"/>
  <c r="I36" i="1" s="1"/>
  <c r="I45" i="1"/>
  <c r="I43" i="1"/>
  <c r="I41" i="1"/>
  <c r="I40" i="1"/>
  <c r="I37" i="1"/>
  <c r="I35" i="1"/>
  <c r="E35" i="1"/>
  <c r="H7" i="2"/>
  <c r="H6" i="2"/>
  <c r="H5" i="2"/>
  <c r="H4" i="2"/>
  <c r="H3" i="2"/>
  <c r="J23" i="1"/>
  <c r="J24" i="1"/>
  <c r="J25" i="1"/>
  <c r="J26" i="1"/>
  <c r="J27" i="1"/>
  <c r="J28" i="1"/>
  <c r="J29" i="1"/>
  <c r="J30" i="1"/>
  <c r="J31" i="1"/>
  <c r="J22" i="1"/>
  <c r="I22" i="1"/>
  <c r="I23" i="1"/>
  <c r="I24" i="1"/>
  <c r="I25" i="1"/>
  <c r="I26" i="1"/>
  <c r="I27" i="1"/>
  <c r="I28" i="1"/>
  <c r="I29" i="1"/>
  <c r="I30" i="1"/>
  <c r="I31" i="1"/>
  <c r="I21" i="1"/>
  <c r="C37" i="1"/>
  <c r="C38" i="1"/>
  <c r="C39" i="1"/>
  <c r="C40" i="1"/>
  <c r="C41" i="1"/>
  <c r="C42" i="1"/>
  <c r="C43" i="1"/>
  <c r="C44" i="1"/>
  <c r="C45" i="1"/>
  <c r="C36" i="1"/>
  <c r="G26" i="1"/>
  <c r="G29" i="1"/>
  <c r="G23" i="1"/>
  <c r="G22" i="1"/>
  <c r="G30" i="1"/>
  <c r="C21" i="1"/>
  <c r="E21" i="1"/>
  <c r="F23" i="1"/>
  <c r="F24" i="1"/>
  <c r="F25" i="1"/>
  <c r="F26" i="1"/>
  <c r="F27" i="1"/>
  <c r="F28" i="1"/>
  <c r="F29" i="1"/>
  <c r="F30" i="1"/>
  <c r="F31" i="1"/>
  <c r="F22" i="1"/>
  <c r="G8" i="2"/>
  <c r="F8" i="2"/>
  <c r="E8" i="2"/>
  <c r="D8" i="2"/>
  <c r="C8" i="2"/>
  <c r="B8" i="2"/>
  <c r="G7" i="2"/>
  <c r="F7" i="2"/>
  <c r="E7" i="2"/>
  <c r="D7" i="2"/>
  <c r="C7" i="2"/>
  <c r="B7" i="2"/>
  <c r="M10" i="2" l="1"/>
  <c r="P10" i="2"/>
  <c r="O10" i="2"/>
  <c r="G21" i="2"/>
  <c r="G13" i="2" s="1"/>
  <c r="G24" i="2"/>
  <c r="G16" i="2" s="1"/>
  <c r="G23" i="2"/>
  <c r="G15" i="2" s="1"/>
  <c r="F21" i="2"/>
  <c r="F13" i="2" s="1"/>
  <c r="F23" i="2"/>
  <c r="F15" i="2" s="1"/>
  <c r="F22" i="2"/>
  <c r="F14" i="2" s="1"/>
  <c r="C21" i="2"/>
  <c r="C13" i="2" s="1"/>
  <c r="C22" i="2"/>
  <c r="C14" i="2" s="1"/>
  <c r="B22" i="2"/>
  <c r="B14" i="2" s="1"/>
  <c r="B21" i="2"/>
  <c r="B13" i="2" s="1"/>
  <c r="H24" i="2"/>
  <c r="H22" i="2"/>
  <c r="H21" i="2"/>
  <c r="D22" i="2"/>
  <c r="D14" i="2" s="1"/>
  <c r="E24" i="2"/>
  <c r="E16" i="2" s="1"/>
  <c r="D21" i="2"/>
  <c r="D13" i="2" s="1"/>
  <c r="D11" i="2" s="1"/>
  <c r="E23" i="2"/>
  <c r="E15" i="2" s="1"/>
  <c r="E22" i="2"/>
  <c r="E14" i="2" s="1"/>
  <c r="C24" i="2"/>
  <c r="C16" i="2" s="1"/>
  <c r="C11" i="2" s="1"/>
  <c r="B24" i="2"/>
  <c r="B16" i="2" s="1"/>
  <c r="G12" i="2"/>
  <c r="F12" i="2"/>
  <c r="D12" i="2"/>
  <c r="C12" i="2"/>
  <c r="E12" i="2"/>
  <c r="H13" i="2"/>
  <c r="G11" i="2" l="1"/>
  <c r="F11" i="2"/>
  <c r="E11" i="2"/>
  <c r="B11" i="2"/>
  <c r="H15" i="2"/>
  <c r="H16" i="2"/>
  <c r="H14" i="2"/>
  <c r="H11" i="2" l="1"/>
  <c r="D10" i="1" l="1"/>
  <c r="C10" i="1" s="1"/>
  <c r="C9" i="1"/>
  <c r="C7" i="1"/>
  <c r="C8" i="1"/>
  <c r="C6" i="1"/>
</calcChain>
</file>

<file path=xl/sharedStrings.xml><?xml version="1.0" encoding="utf-8"?>
<sst xmlns="http://schemas.openxmlformats.org/spreadsheetml/2006/main" count="84" uniqueCount="37">
  <si>
    <t>Mning employment</t>
  </si>
  <si>
    <t>https://www.statssa.gov.za/?p=14682#:~:text=The%20South%20African%20mining%20industry%20employed%20514%20859,smaller%20recruiter%2C%20employing%205%20of%20every%20100%20employees.</t>
  </si>
  <si>
    <t>Mining</t>
  </si>
  <si>
    <t>PGM</t>
  </si>
  <si>
    <t>COAL</t>
  </si>
  <si>
    <t>GOLD</t>
  </si>
  <si>
    <t>OTHER</t>
  </si>
  <si>
    <t>IRON ORE</t>
  </si>
  <si>
    <t>Minerals Council SA</t>
  </si>
  <si>
    <t>Coal</t>
  </si>
  <si>
    <t>TOTAL</t>
  </si>
  <si>
    <t>Gold</t>
  </si>
  <si>
    <t>Diamonds</t>
  </si>
  <si>
    <t>Chrome</t>
  </si>
  <si>
    <t>Iron ore</t>
  </si>
  <si>
    <t>Manganese</t>
  </si>
  <si>
    <t>Non-ferrous metals</t>
  </si>
  <si>
    <t>Industrial minerals</t>
  </si>
  <si>
    <t>Other minerals</t>
  </si>
  <si>
    <t>Total</t>
  </si>
  <si>
    <t>FACTS AND FIGURES 2019 (SOURCE: DMRE)</t>
  </si>
  <si>
    <t>flab-p</t>
  </si>
  <si>
    <t>flab-m</t>
  </si>
  <si>
    <t>flab-s</t>
  </si>
  <si>
    <t>flab-t</t>
  </si>
  <si>
    <t>acoal</t>
  </si>
  <si>
    <t>agold</t>
  </si>
  <si>
    <t>angas</t>
  </si>
  <si>
    <t>apgm</t>
  </si>
  <si>
    <t>amore</t>
  </si>
  <si>
    <t>amine</t>
  </si>
  <si>
    <t>Wage bill</t>
  </si>
  <si>
    <t>Employment</t>
  </si>
  <si>
    <t>Earnings</t>
  </si>
  <si>
    <t>QLFS</t>
  </si>
  <si>
    <t>Average wage</t>
  </si>
  <si>
    <t>Average wage,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</si>
</sst>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_(* #,##0.000_);_(* \(#,##0.000\);_(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 Light"/>
      <family val="2"/>
      <scheme val="major"/>
    </font>
    <font>
      <sz val="9"/>
      <color rgb="FF0070C0"/>
      <name val="Calibri Light"/>
      <family val="2"/>
      <scheme val="major"/>
    </font>
    <font>
      <sz val="9"/>
      <color rgb="FF00B050"/>
      <name val="Calibri Light"/>
      <family val="2"/>
      <scheme val="major"/>
    </font>
    <font>
      <sz val="9"/>
      <color theme="2" tint="-9.9978637043366805E-2"/>
      <name val="Calibri Light"/>
      <family val="2"/>
      <scheme val="major"/>
    </font>
    <font>
      <sz val="9"/>
      <color theme="4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29">
    <xf numFmtId="0" fontId="0" fillId="0" borderId="0" xfId="0"/>
    <xf numFmtId="0" fontId="3" fillId="0" borderId="0" xfId="3"/>
    <xf numFmtId="43" fontId="0" fillId="0" borderId="0" xfId="1" applyFont="1"/>
    <xf numFmtId="164" fontId="0" fillId="0" borderId="0" xfId="1" applyNumberFormat="1" applyFont="1"/>
    <xf numFmtId="9" fontId="0" fillId="0" borderId="0" xfId="2" applyFont="1"/>
    <xf numFmtId="9" fontId="0" fillId="0" borderId="0" xfId="0" applyNumberFormat="1"/>
    <xf numFmtId="164" fontId="0" fillId="0" borderId="0" xfId="0" applyNumberFormat="1"/>
    <xf numFmtId="43" fontId="0" fillId="0" borderId="0" xfId="0" applyNumberFormat="1"/>
    <xf numFmtId="3" fontId="0" fillId="0" borderId="0" xfId="0" applyNumberFormat="1"/>
    <xf numFmtId="0" fontId="4" fillId="0" borderId="0" xfId="0" applyFont="1"/>
    <xf numFmtId="43" fontId="4" fillId="0" borderId="0" xfId="1" applyFont="1"/>
    <xf numFmtId="9" fontId="4" fillId="0" borderId="0" xfId="2" applyFont="1"/>
    <xf numFmtId="0" fontId="2" fillId="0" borderId="0" xfId="0" applyFont="1"/>
    <xf numFmtId="164" fontId="2" fillId="0" borderId="0" xfId="1" applyNumberFormat="1" applyFont="1"/>
    <xf numFmtId="43" fontId="4" fillId="0" borderId="0" xfId="0" applyNumberFormat="1" applyFont="1"/>
    <xf numFmtId="164" fontId="2" fillId="0" borderId="0" xfId="0" applyNumberFormat="1" applyFont="1"/>
    <xf numFmtId="0" fontId="0" fillId="2" borderId="0" xfId="0" applyFill="1"/>
    <xf numFmtId="3" fontId="0" fillId="2" borderId="0" xfId="0" applyNumberFormat="1" applyFill="1"/>
    <xf numFmtId="164" fontId="4" fillId="0" borderId="0" xfId="1" applyNumberFormat="1" applyFont="1"/>
    <xf numFmtId="165" fontId="4" fillId="0" borderId="0" xfId="1" applyNumberFormat="1" applyFont="1"/>
    <xf numFmtId="164" fontId="0" fillId="2" borderId="0" xfId="0" applyNumberFormat="1" applyFill="1"/>
    <xf numFmtId="43" fontId="6" fillId="0" borderId="0" xfId="1" applyFont="1"/>
    <xf numFmtId="165" fontId="7" fillId="0" borderId="0" xfId="1" applyNumberFormat="1" applyFont="1"/>
    <xf numFmtId="43" fontId="7" fillId="0" borderId="0" xfId="1" applyFont="1"/>
    <xf numFmtId="43" fontId="7" fillId="0" borderId="0" xfId="0" applyNumberFormat="1" applyFont="1"/>
    <xf numFmtId="0" fontId="7" fillId="0" borderId="0" xfId="0" applyFont="1"/>
    <xf numFmtId="43" fontId="5" fillId="0" borderId="0" xfId="1" applyFont="1"/>
    <xf numFmtId="43" fontId="8" fillId="0" borderId="0" xfId="1" applyFont="1"/>
    <xf numFmtId="1" fontId="4" fillId="0" borderId="0" xfId="0" applyNumberFormat="1" applyFont="1"/>
  </cellXfs>
  <cellStyles count="4">
    <cellStyle name="Comma" xfId="1" builtinId="3"/>
    <cellStyle name="Hyperlink" xfId="3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StatsSA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Sheet2!$A$21:$A$24</c:f>
              <c:strCache>
                <c:ptCount val="4"/>
                <c:pt idx="0">
                  <c:v>flab-p</c:v>
                </c:pt>
                <c:pt idx="1">
                  <c:v>flab-m</c:v>
                </c:pt>
                <c:pt idx="2">
                  <c:v>flab-s</c:v>
                </c:pt>
                <c:pt idx="3">
                  <c:v>flab-t</c:v>
                </c:pt>
              </c:strCache>
            </c:strRef>
          </c:cat>
          <c:val>
            <c:numRef>
              <c:f>Sheet2!$M$10:$P$10</c:f>
              <c:numCache>
                <c:formatCode>0</c:formatCode>
                <c:ptCount val="4"/>
                <c:pt idx="0">
                  <c:v>282.41047304530235</c:v>
                </c:pt>
                <c:pt idx="1">
                  <c:v>342.63138582146638</c:v>
                </c:pt>
                <c:pt idx="2">
                  <c:v>358.11838251354567</c:v>
                </c:pt>
                <c:pt idx="3">
                  <c:v>797.02636466350725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86-4315-9ABD-6F32F5BE6190}"/>
            </c:ext>
          </c:extLst>
        </c:ser>
        <c:ser>
          <c:idx val="1"/>
          <c:order val="1"/>
          <c:tx>
            <c:v>Model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Sheet2!$A$21:$A$24</c:f>
              <c:strCache>
                <c:ptCount val="4"/>
                <c:pt idx="0">
                  <c:v>flab-p</c:v>
                </c:pt>
                <c:pt idx="1">
                  <c:v>flab-m</c:v>
                </c:pt>
                <c:pt idx="2">
                  <c:v>flab-s</c:v>
                </c:pt>
                <c:pt idx="3">
                  <c:v>flab-t</c:v>
                </c:pt>
              </c:strCache>
            </c:strRef>
          </c:cat>
          <c:val>
            <c:numRef>
              <c:f>Sheet2!$M$3:$P$3</c:f>
              <c:numCache>
                <c:formatCode>_(* #,##0_);_(* \(#,##0\);_(* "-"??_);_(@_)</c:formatCode>
                <c:ptCount val="4"/>
                <c:pt idx="0">
                  <c:v>266.12419379691306</c:v>
                </c:pt>
                <c:pt idx="1">
                  <c:v>322.8722374847265</c:v>
                </c:pt>
                <c:pt idx="2">
                  <c:v>337.46611732413999</c:v>
                </c:pt>
                <c:pt idx="3">
                  <c:v>751.06279325885839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A86-4315-9ABD-6F32F5BE61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74688984"/>
        <c:axId val="774688000"/>
      </c:barChart>
      <c:catAx>
        <c:axId val="7746889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4688000"/>
        <c:crosses val="autoZero"/>
        <c:auto val="1"/>
        <c:lblAlgn val="ctr"/>
        <c:lblOffset val="100"/>
        <c:noMultiLvlLbl val="0"/>
      </c:catAx>
      <c:valAx>
        <c:axId val="77468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 '000</a:t>
                </a:r>
              </a:p>
            </c:rich>
          </c:tx>
          <c:layout>
            <c:manualLayout>
              <c:xMode val="edge"/>
              <c:yMode val="edge"/>
              <c:x val="2.2222222222222223E-2"/>
              <c:y val="0.3925273403324584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46889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870603674540682"/>
          <c:y val="5.0925925925925923E-2"/>
          <c:w val="0.85073840769903775"/>
          <c:h val="0.77743802857976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Sheet3!$C$2</c:f>
              <c:strCache>
                <c:ptCount val="1"/>
                <c:pt idx="0">
                  <c:v>flab-p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Sheet3!$B$3:$B$8</c:f>
              <c:strCache>
                <c:ptCount val="6"/>
                <c:pt idx="0">
                  <c:v>acoal</c:v>
                </c:pt>
                <c:pt idx="1">
                  <c:v>agold</c:v>
                </c:pt>
                <c:pt idx="2">
                  <c:v>angas</c:v>
                </c:pt>
                <c:pt idx="3">
                  <c:v>apgm</c:v>
                </c:pt>
                <c:pt idx="4">
                  <c:v>amore</c:v>
                </c:pt>
                <c:pt idx="5">
                  <c:v>amine</c:v>
                </c:pt>
              </c:strCache>
            </c:strRef>
          </c:cat>
          <c:val>
            <c:numRef>
              <c:f>Sheet3!$C$3:$C$8</c:f>
              <c:numCache>
                <c:formatCode>General</c:formatCode>
                <c:ptCount val="6"/>
                <c:pt idx="0">
                  <c:v>2.83163913569937</c:v>
                </c:pt>
                <c:pt idx="1">
                  <c:v>7.16229186787612</c:v>
                </c:pt>
                <c:pt idx="2">
                  <c:v>0.141879750141712</c:v>
                </c:pt>
                <c:pt idx="3">
                  <c:v>22.887344587102</c:v>
                </c:pt>
                <c:pt idx="4">
                  <c:v>9.7220321799368197</c:v>
                </c:pt>
                <c:pt idx="5">
                  <c:v>8.5716136977553194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DDC-469C-8629-B41962EB7ED6}"/>
            </c:ext>
          </c:extLst>
        </c:ser>
        <c:ser>
          <c:idx val="1"/>
          <c:order val="1"/>
          <c:tx>
            <c:strRef>
              <c:f>Sheet3!$D$2</c:f>
              <c:strCache>
                <c:ptCount val="1"/>
                <c:pt idx="0">
                  <c:v>flab-m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Sheet3!$B$3:$B$8</c:f>
              <c:strCache>
                <c:ptCount val="6"/>
                <c:pt idx="0">
                  <c:v>acoal</c:v>
                </c:pt>
                <c:pt idx="1">
                  <c:v>agold</c:v>
                </c:pt>
                <c:pt idx="2">
                  <c:v>angas</c:v>
                </c:pt>
                <c:pt idx="3">
                  <c:v>apgm</c:v>
                </c:pt>
                <c:pt idx="4">
                  <c:v>amore</c:v>
                </c:pt>
                <c:pt idx="5">
                  <c:v>amine</c:v>
                </c:pt>
              </c:strCache>
            </c:strRef>
          </c:cat>
          <c:val>
            <c:numRef>
              <c:f>Sheet3!$D$3:$D$8</c:f>
              <c:numCache>
                <c:formatCode>General</c:formatCode>
                <c:ptCount val="6"/>
                <c:pt idx="0">
                  <c:v>28.165159029334401</c:v>
                </c:pt>
                <c:pt idx="1">
                  <c:v>28.595317052245601</c:v>
                </c:pt>
                <c:pt idx="2">
                  <c:v>8.7754864592697004E-2</c:v>
                </c:pt>
                <c:pt idx="3">
                  <c:v>49.344310610507499</c:v>
                </c:pt>
                <c:pt idx="4">
                  <c:v>20.960359723097699</c:v>
                </c:pt>
                <c:pt idx="5">
                  <c:v>5.3016783482922101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DDC-469C-8629-B41962EB7ED6}"/>
            </c:ext>
          </c:extLst>
        </c:ser>
        <c:ser>
          <c:idx val="2"/>
          <c:order val="2"/>
          <c:tx>
            <c:strRef>
              <c:f>Sheet3!$E$2</c:f>
              <c:strCache>
                <c:ptCount val="1"/>
                <c:pt idx="0">
                  <c:v>flab-s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Sheet3!$B$3:$B$8</c:f>
              <c:strCache>
                <c:ptCount val="6"/>
                <c:pt idx="0">
                  <c:v>acoal</c:v>
                </c:pt>
                <c:pt idx="1">
                  <c:v>agold</c:v>
                </c:pt>
                <c:pt idx="2">
                  <c:v>angas</c:v>
                </c:pt>
                <c:pt idx="3">
                  <c:v>apgm</c:v>
                </c:pt>
                <c:pt idx="4">
                  <c:v>amore</c:v>
                </c:pt>
                <c:pt idx="5">
                  <c:v>amine</c:v>
                </c:pt>
              </c:strCache>
            </c:strRef>
          </c:cat>
          <c:val>
            <c:numRef>
              <c:f>Sheet3!$E$3:$E$8</c:f>
              <c:numCache>
                <c:formatCode>General</c:formatCode>
                <c:ptCount val="6"/>
                <c:pt idx="0">
                  <c:v>34.290138383287797</c:v>
                </c:pt>
                <c:pt idx="1">
                  <c:v>34.348126546641197</c:v>
                </c:pt>
                <c:pt idx="2">
                  <c:v>0.126989557082855</c:v>
                </c:pt>
                <c:pt idx="3">
                  <c:v>57.174055469135602</c:v>
                </c:pt>
                <c:pt idx="4">
                  <c:v>24.286260252387301</c:v>
                </c:pt>
                <c:pt idx="5">
                  <c:v>7.6720280792435798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DDC-469C-8629-B41962EB7ED6}"/>
            </c:ext>
          </c:extLst>
        </c:ser>
        <c:ser>
          <c:idx val="3"/>
          <c:order val="3"/>
          <c:tx>
            <c:strRef>
              <c:f>Sheet3!$F$2</c:f>
              <c:strCache>
                <c:ptCount val="1"/>
                <c:pt idx="0">
                  <c:v>flab-t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Sheet3!$B$3:$B$8</c:f>
              <c:strCache>
                <c:ptCount val="6"/>
                <c:pt idx="0">
                  <c:v>acoal</c:v>
                </c:pt>
                <c:pt idx="1">
                  <c:v>agold</c:v>
                </c:pt>
                <c:pt idx="2">
                  <c:v>angas</c:v>
                </c:pt>
                <c:pt idx="3">
                  <c:v>apgm</c:v>
                </c:pt>
                <c:pt idx="4">
                  <c:v>amore</c:v>
                </c:pt>
                <c:pt idx="5">
                  <c:v>amine</c:v>
                </c:pt>
              </c:strCache>
            </c:strRef>
          </c:cat>
          <c:val>
            <c:numRef>
              <c:f>Sheet3!$F$3:$F$8</c:f>
              <c:numCache>
                <c:formatCode>General</c:formatCode>
                <c:ptCount val="6"/>
                <c:pt idx="0">
                  <c:v>19.1196818002838</c:v>
                </c:pt>
                <c:pt idx="1">
                  <c:v>13.0647009505073</c:v>
                </c:pt>
                <c:pt idx="2">
                  <c:v>0.13666571548661699</c:v>
                </c:pt>
                <c:pt idx="3">
                  <c:v>21.06483786539</c:v>
                </c:pt>
                <c:pt idx="4">
                  <c:v>8.9478720789603106</c:v>
                </c:pt>
                <c:pt idx="5">
                  <c:v>8.2566096832603293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DDC-469C-8629-B41962EB7E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92024488"/>
        <c:axId val="692026128"/>
      </c:barChart>
      <c:catAx>
        <c:axId val="6920244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2026128"/>
        <c:crosses val="autoZero"/>
        <c:auto val="1"/>
        <c:lblAlgn val="ctr"/>
        <c:lblOffset val="100"/>
        <c:noMultiLvlLbl val="0"/>
      </c:catAx>
      <c:valAx>
        <c:axId val="692026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'000 jobs</a:t>
                </a:r>
              </a:p>
            </c:rich>
          </c:tx>
          <c:layout>
            <c:manualLayout>
              <c:xMode val="edge"/>
              <c:yMode val="edge"/>
              <c:x val="8.3333333333333332E-3"/>
              <c:y val="0.3065197579469233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20244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169501</xdr:colOff>
      <xdr:row>3</xdr:row>
      <xdr:rowOff>116204</xdr:rowOff>
    </xdr:from>
    <xdr:to>
      <xdr:col>12</xdr:col>
      <xdr:colOff>171450</xdr:colOff>
      <xdr:row>16</xdr:row>
      <xdr:rowOff>20141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45F9D31-D9CE-476F-837E-B2152DB414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79426" y="659129"/>
          <a:ext cx="4259624" cy="22470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259080</xdr:colOff>
      <xdr:row>2</xdr:row>
      <xdr:rowOff>60960</xdr:rowOff>
    </xdr:from>
    <xdr:to>
      <xdr:col>23</xdr:col>
      <xdr:colOff>563880</xdr:colOff>
      <xdr:row>20</xdr:row>
      <xdr:rowOff>60960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DA8A809-F6BB-4482-99F7-1D93A7FDA9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160020</xdr:colOff>
      <xdr:row>8</xdr:row>
      <xdr:rowOff>0</xdr:rowOff>
    </xdr:from>
    <xdr:to>
      <xdr:col>14</xdr:col>
      <xdr:colOff>464820</xdr:colOff>
      <xdr:row>23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B1B0BBC-89DB-4DC0-A468-E6FBE6A1C3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www.statssa.gov.za/?p=14682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DC4AC-3B04-42B0-ADF1-2C805A7BDF9B}">
  <dimension ref="A1:M45"/>
  <sheetViews>
    <sheetView topLeftCell="A22" workbookViewId="0">
      <selection activeCell="H45" sqref="H45"/>
    </sheetView>
  </sheetViews>
  <sheetFormatPr defaultRowHeight="14.4" x14ac:dyDescent="0.3"/>
  <cols>
    <col min="3" max="3" width="11.21875" bestFit="1" customWidth="1"/>
    <col min="4" max="4" width="5.44140625" bestFit="1" customWidth="1"/>
    <col min="5" max="5" width="11.109375" bestFit="1" customWidth="1"/>
  </cols>
  <sheetData>
    <row r="1" spans="1:4" x14ac:dyDescent="0.3">
      <c r="A1" t="s">
        <v>0</v>
      </c>
    </row>
    <row r="3" spans="1:4" x14ac:dyDescent="0.3">
      <c r="A3" s="1" t="s">
        <v>1</v>
      </c>
    </row>
    <row r="5" spans="1:4" x14ac:dyDescent="0.3">
      <c r="A5" t="s">
        <v>2</v>
      </c>
      <c r="B5">
        <v>2019</v>
      </c>
      <c r="C5" s="3">
        <v>514859</v>
      </c>
      <c r="D5" s="4">
        <v>1</v>
      </c>
    </row>
    <row r="6" spans="1:4" x14ac:dyDescent="0.3">
      <c r="A6" t="s">
        <v>3</v>
      </c>
      <c r="C6" s="6">
        <f>$C$5*D6</f>
        <v>200795.01</v>
      </c>
      <c r="D6" s="5">
        <v>0.39</v>
      </c>
    </row>
    <row r="7" spans="1:4" x14ac:dyDescent="0.3">
      <c r="A7" t="s">
        <v>4</v>
      </c>
      <c r="C7" s="6">
        <f t="shared" ref="C7:C10" si="0">$C$5*D7</f>
        <v>108120.39</v>
      </c>
      <c r="D7" s="5">
        <v>0.21</v>
      </c>
    </row>
    <row r="8" spans="1:4" x14ac:dyDescent="0.3">
      <c r="A8" t="s">
        <v>5</v>
      </c>
      <c r="C8" s="6">
        <f t="shared" si="0"/>
        <v>149309.10999999999</v>
      </c>
      <c r="D8" s="5">
        <v>0.28999999999999998</v>
      </c>
    </row>
    <row r="9" spans="1:4" x14ac:dyDescent="0.3">
      <c r="A9" t="s">
        <v>7</v>
      </c>
      <c r="C9" s="6">
        <f t="shared" si="0"/>
        <v>25742.95</v>
      </c>
      <c r="D9" s="5">
        <v>0.05</v>
      </c>
    </row>
    <row r="10" spans="1:4" x14ac:dyDescent="0.3">
      <c r="A10" t="s">
        <v>6</v>
      </c>
      <c r="C10" s="6">
        <f t="shared" si="0"/>
        <v>30891.540000000026</v>
      </c>
      <c r="D10" s="5">
        <f>D5-SUM(D6:D9)</f>
        <v>6.0000000000000053E-2</v>
      </c>
    </row>
    <row r="18" spans="1:10" x14ac:dyDescent="0.3">
      <c r="A18" t="s">
        <v>8</v>
      </c>
    </row>
    <row r="19" spans="1:10" x14ac:dyDescent="0.3">
      <c r="A19" t="s">
        <v>20</v>
      </c>
    </row>
    <row r="20" spans="1:10" x14ac:dyDescent="0.3">
      <c r="C20" t="s">
        <v>32</v>
      </c>
      <c r="E20" t="s">
        <v>33</v>
      </c>
      <c r="I20" t="s">
        <v>36</v>
      </c>
    </row>
    <row r="21" spans="1:10" x14ac:dyDescent="0.3">
      <c r="A21" t="s">
        <v>10</v>
      </c>
      <c r="B21">
        <v>2019</v>
      </c>
      <c r="C21" s="8">
        <f>SUM(C22:C31)</f>
        <v>460015</v>
      </c>
      <c r="D21" s="5">
        <v>1</v>
      </c>
      <c r="E21" s="8">
        <f>SUM(E22:E31)</f>
        <v>143540</v>
      </c>
      <c r="I21" s="2">
        <f>E21/C21</f>
        <v>0.31203330326185014</v>
      </c>
    </row>
    <row r="22" spans="1:10" x14ac:dyDescent="0.3">
      <c r="A22" t="s">
        <v>11</v>
      </c>
      <c r="C22" s="8">
        <v>92916</v>
      </c>
      <c r="E22" s="8">
        <v>25859</v>
      </c>
      <c r="F22" s="4">
        <f>E22/$E$21</f>
        <v>0.18015187404207886</v>
      </c>
      <c r="G22" s="5">
        <f>F22</f>
        <v>0.18015187404207886</v>
      </c>
      <c r="I22" s="2">
        <f t="shared" ref="I22:I31" si="1">E22/C22</f>
        <v>0.27830513582160232</v>
      </c>
      <c r="J22" s="2">
        <f>I22/$I$21</f>
        <v>0.89190843705569456</v>
      </c>
    </row>
    <row r="23" spans="1:10" x14ac:dyDescent="0.3">
      <c r="A23" t="s">
        <v>3</v>
      </c>
      <c r="C23" s="8">
        <v>168102</v>
      </c>
      <c r="E23" s="8">
        <v>55976</v>
      </c>
      <c r="F23" s="4">
        <f t="shared" ref="F23:F31" si="2">E23/$E$21</f>
        <v>0.38996795318378152</v>
      </c>
      <c r="G23" s="5">
        <f>F23</f>
        <v>0.38996795318378152</v>
      </c>
      <c r="I23" s="2">
        <f t="shared" si="1"/>
        <v>0.33298830471975349</v>
      </c>
      <c r="J23" s="2">
        <f t="shared" ref="J23:J31" si="3">I23/$I$21</f>
        <v>1.0671562978658033</v>
      </c>
    </row>
    <row r="24" spans="1:10" x14ac:dyDescent="0.3">
      <c r="A24" t="s">
        <v>12</v>
      </c>
      <c r="C24" s="8">
        <v>15252</v>
      </c>
      <c r="E24" s="8">
        <v>4945</v>
      </c>
      <c r="F24" s="4">
        <f t="shared" si="2"/>
        <v>3.4450327434861365E-2</v>
      </c>
      <c r="I24" s="2">
        <f t="shared" si="1"/>
        <v>0.32421977445580907</v>
      </c>
      <c r="J24" s="2">
        <f t="shared" si="3"/>
        <v>1.0390550337626376</v>
      </c>
    </row>
    <row r="25" spans="1:10" x14ac:dyDescent="0.3">
      <c r="A25" t="s">
        <v>13</v>
      </c>
      <c r="C25" s="8">
        <v>20901</v>
      </c>
      <c r="E25" s="8">
        <v>6383</v>
      </c>
      <c r="F25" s="4">
        <f t="shared" si="2"/>
        <v>4.446844085272398E-2</v>
      </c>
      <c r="I25" s="2">
        <f t="shared" si="1"/>
        <v>0.30539208650303812</v>
      </c>
      <c r="J25" s="2">
        <f t="shared" si="3"/>
        <v>0.97871632069593906</v>
      </c>
    </row>
    <row r="26" spans="1:10" x14ac:dyDescent="0.3">
      <c r="A26" t="s">
        <v>14</v>
      </c>
      <c r="C26" s="8">
        <v>19769</v>
      </c>
      <c r="E26" s="8">
        <v>7025</v>
      </c>
      <c r="F26" s="4">
        <f t="shared" si="2"/>
        <v>4.8941061724954715E-2</v>
      </c>
      <c r="G26" s="5">
        <f>F26+F27+F28+F25</f>
        <v>0.16629510937717709</v>
      </c>
      <c r="I26" s="2">
        <f t="shared" si="1"/>
        <v>0.35535434265769639</v>
      </c>
      <c r="J26" s="2">
        <f t="shared" si="3"/>
        <v>1.1388346658609463</v>
      </c>
    </row>
    <row r="27" spans="1:10" x14ac:dyDescent="0.3">
      <c r="A27" t="s">
        <v>15</v>
      </c>
      <c r="C27" s="8">
        <v>11143</v>
      </c>
      <c r="E27" s="8">
        <v>3861</v>
      </c>
      <c r="F27" s="4">
        <f t="shared" si="2"/>
        <v>2.6898425525985786E-2</v>
      </c>
      <c r="I27" s="2">
        <f t="shared" si="1"/>
        <v>0.34649555774925961</v>
      </c>
      <c r="J27" s="2">
        <f t="shared" si="3"/>
        <v>1.1104441549256352</v>
      </c>
    </row>
    <row r="28" spans="1:10" x14ac:dyDescent="0.3">
      <c r="A28" t="s">
        <v>16</v>
      </c>
      <c r="C28" s="8">
        <v>19593</v>
      </c>
      <c r="E28" s="8">
        <v>6601</v>
      </c>
      <c r="F28" s="4">
        <f t="shared" si="2"/>
        <v>4.598718127351261E-2</v>
      </c>
      <c r="I28" s="2">
        <f t="shared" si="1"/>
        <v>0.33690603787066808</v>
      </c>
      <c r="J28" s="2">
        <f t="shared" si="3"/>
        <v>1.0797117946988672</v>
      </c>
    </row>
    <row r="29" spans="1:10" x14ac:dyDescent="0.3">
      <c r="A29" t="s">
        <v>9</v>
      </c>
      <c r="C29" s="8">
        <v>94297</v>
      </c>
      <c r="E29" s="8">
        <v>28991</v>
      </c>
      <c r="F29" s="4">
        <f t="shared" si="2"/>
        <v>0.20197157586735404</v>
      </c>
      <c r="G29" s="5">
        <f>F29</f>
        <v>0.20197157586735404</v>
      </c>
      <c r="I29" s="2">
        <f t="shared" si="1"/>
        <v>0.30744350297464396</v>
      </c>
      <c r="J29" s="2">
        <f t="shared" si="3"/>
        <v>0.9852906717352713</v>
      </c>
    </row>
    <row r="30" spans="1:10" x14ac:dyDescent="0.3">
      <c r="A30" t="s">
        <v>17</v>
      </c>
      <c r="C30" s="8">
        <v>12195</v>
      </c>
      <c r="E30" s="8">
        <v>2208</v>
      </c>
      <c r="F30" s="4">
        <f t="shared" si="2"/>
        <v>1.538247178486833E-2</v>
      </c>
      <c r="G30" s="5">
        <f>F30+F31+F24</f>
        <v>6.1613487529608477E-2</v>
      </c>
      <c r="I30" s="2">
        <f t="shared" si="1"/>
        <v>0.18105781057810577</v>
      </c>
      <c r="J30" s="2">
        <f t="shared" si="3"/>
        <v>0.58025155868111555</v>
      </c>
    </row>
    <row r="31" spans="1:10" x14ac:dyDescent="0.3">
      <c r="A31" t="s">
        <v>18</v>
      </c>
      <c r="C31" s="8">
        <v>5847</v>
      </c>
      <c r="E31" s="8">
        <v>1691</v>
      </c>
      <c r="F31" s="4">
        <f t="shared" si="2"/>
        <v>1.178068830987878E-2</v>
      </c>
      <c r="I31" s="2">
        <f t="shared" si="1"/>
        <v>0.28920814092697111</v>
      </c>
      <c r="J31" s="2">
        <f t="shared" si="3"/>
        <v>0.92685023650913079</v>
      </c>
    </row>
    <row r="32" spans="1:10" x14ac:dyDescent="0.3">
      <c r="C32" s="8"/>
    </row>
    <row r="33" spans="1:13" x14ac:dyDescent="0.3">
      <c r="A33" t="s">
        <v>34</v>
      </c>
    </row>
    <row r="34" spans="1:13" x14ac:dyDescent="0.3">
      <c r="C34" t="s">
        <v>32</v>
      </c>
      <c r="I34" t="s">
        <v>36</v>
      </c>
    </row>
    <row r="35" spans="1:13" x14ac:dyDescent="0.3">
      <c r="A35" t="s">
        <v>19</v>
      </c>
      <c r="C35" s="8">
        <v>411766</v>
      </c>
      <c r="E35" s="6">
        <f>Sheet2!H7*1000</f>
        <v>172602.42214360152</v>
      </c>
      <c r="I35" s="7">
        <f>E35/C35</f>
        <v>0.41917599350990981</v>
      </c>
      <c r="L35" s="16" t="s">
        <v>25</v>
      </c>
      <c r="M35" s="17">
        <f>C43</f>
        <v>84406.592180689753</v>
      </c>
    </row>
    <row r="36" spans="1:13" x14ac:dyDescent="0.3">
      <c r="A36" s="12" t="s">
        <v>11</v>
      </c>
      <c r="B36" s="12"/>
      <c r="C36" s="13">
        <f t="shared" ref="C36:C45" si="4">C22/$C$21*$C$35</f>
        <v>83170.439346543048</v>
      </c>
      <c r="E36" s="15">
        <f>F22*$E$35</f>
        <v>31094.649813371823</v>
      </c>
      <c r="I36" s="2">
        <f t="shared" ref="I36:I45" si="5">E36/C36</f>
        <v>0.37386660522269155</v>
      </c>
      <c r="J36" s="2">
        <f>I36/$I$35</f>
        <v>0.89190843705569434</v>
      </c>
      <c r="L36" s="16" t="s">
        <v>26</v>
      </c>
      <c r="M36" s="17">
        <f>C36</f>
        <v>83170.439346543048</v>
      </c>
    </row>
    <row r="37" spans="1:13" x14ac:dyDescent="0.3">
      <c r="A37" s="12" t="s">
        <v>3</v>
      </c>
      <c r="B37" s="12"/>
      <c r="C37" s="13">
        <f t="shared" si="4"/>
        <v>150470.5023357934</v>
      </c>
      <c r="E37" s="15">
        <f t="shared" ref="E37:E45" si="6">F23*$E$35</f>
        <v>67309.413277903295</v>
      </c>
      <c r="I37" s="2">
        <f t="shared" si="5"/>
        <v>0.44732630138825535</v>
      </c>
      <c r="J37" s="2">
        <f t="shared" ref="J37:J45" si="7">I37/$I$35</f>
        <v>1.0671562978658033</v>
      </c>
      <c r="L37" s="16" t="s">
        <v>27</v>
      </c>
      <c r="M37" s="16"/>
    </row>
    <row r="38" spans="1:13" x14ac:dyDescent="0.3">
      <c r="A38" s="12" t="s">
        <v>12</v>
      </c>
      <c r="B38" s="12"/>
      <c r="C38" s="13">
        <f t="shared" si="4"/>
        <v>13652.283147288676</v>
      </c>
      <c r="E38" s="15">
        <f t="shared" si="6"/>
        <v>5946.2099588972378</v>
      </c>
      <c r="I38" s="2">
        <f t="shared" si="5"/>
        <v>0.43554692608892653</v>
      </c>
      <c r="J38" s="2">
        <f t="shared" si="7"/>
        <v>1.0390550337626376</v>
      </c>
      <c r="L38" s="16" t="s">
        <v>28</v>
      </c>
      <c r="M38" s="17">
        <f>C37</f>
        <v>150470.5023357934</v>
      </c>
    </row>
    <row r="39" spans="1:13" x14ac:dyDescent="0.3">
      <c r="A39" s="12" t="s">
        <v>13</v>
      </c>
      <c r="B39" s="12"/>
      <c r="C39" s="13">
        <f t="shared" si="4"/>
        <v>18708.783770094455</v>
      </c>
      <c r="E39" s="15">
        <f t="shared" si="6"/>
        <v>7675.3606001296403</v>
      </c>
      <c r="I39" s="2">
        <f t="shared" si="5"/>
        <v>0.41025438609208376</v>
      </c>
      <c r="J39" s="2">
        <f t="shared" si="7"/>
        <v>0.97871632069593906</v>
      </c>
      <c r="L39" s="16" t="s">
        <v>29</v>
      </c>
      <c r="M39" s="17">
        <f>SUM(C39,C40,C41,C42)</f>
        <v>63916.530973989982</v>
      </c>
    </row>
    <row r="40" spans="1:13" x14ac:dyDescent="0.3">
      <c r="A40" s="12" t="s">
        <v>14</v>
      </c>
      <c r="B40" s="12"/>
      <c r="C40" s="13">
        <f t="shared" si="4"/>
        <v>17695.514394095844</v>
      </c>
      <c r="E40" s="15">
        <f t="shared" si="6"/>
        <v>8447.3457960066935</v>
      </c>
      <c r="I40" s="2">
        <f t="shared" si="5"/>
        <v>0.47737215250578829</v>
      </c>
      <c r="J40" s="2">
        <f t="shared" si="7"/>
        <v>1.1388346658609463</v>
      </c>
      <c r="L40" s="16" t="s">
        <v>30</v>
      </c>
      <c r="M40" s="20">
        <f>SUM(C45,C44,C38)</f>
        <v>29801.935162983817</v>
      </c>
    </row>
    <row r="41" spans="1:13" x14ac:dyDescent="0.3">
      <c r="A41" s="12" t="s">
        <v>15</v>
      </c>
      <c r="B41" s="12"/>
      <c r="C41" s="13">
        <f t="shared" si="4"/>
        <v>9974.2585307000863</v>
      </c>
      <c r="E41" s="15">
        <f t="shared" si="6"/>
        <v>4642.7333976344253</v>
      </c>
      <c r="I41" s="2">
        <f t="shared" si="5"/>
        <v>0.46547153187822526</v>
      </c>
      <c r="J41" s="2">
        <f t="shared" si="7"/>
        <v>1.110444154925635</v>
      </c>
    </row>
    <row r="42" spans="1:13" x14ac:dyDescent="0.3">
      <c r="A42" s="12" t="s">
        <v>16</v>
      </c>
      <c r="B42" s="12"/>
      <c r="C42" s="13">
        <f t="shared" si="4"/>
        <v>17537.974279099595</v>
      </c>
      <c r="E42" s="15">
        <f t="shared" si="6"/>
        <v>7937.4988753651505</v>
      </c>
      <c r="I42" s="2">
        <f t="shared" si="5"/>
        <v>0.45258926424726542</v>
      </c>
      <c r="J42" s="2">
        <f t="shared" si="7"/>
        <v>1.0797117946988672</v>
      </c>
    </row>
    <row r="43" spans="1:13" x14ac:dyDescent="0.3">
      <c r="A43" s="12" t="s">
        <v>9</v>
      </c>
      <c r="B43" s="12"/>
      <c r="C43" s="13">
        <f t="shared" si="4"/>
        <v>84406.592180689753</v>
      </c>
      <c r="E43" s="15">
        <f t="shared" si="6"/>
        <v>34860.78319886548</v>
      </c>
      <c r="I43" s="2">
        <f t="shared" si="5"/>
        <v>0.41301019622067869</v>
      </c>
      <c r="J43" s="2">
        <f t="shared" si="7"/>
        <v>0.98529067173527118</v>
      </c>
    </row>
    <row r="44" spans="1:13" x14ac:dyDescent="0.3">
      <c r="A44" s="12" t="s">
        <v>17</v>
      </c>
      <c r="B44" s="12"/>
      <c r="C44" s="13">
        <f t="shared" si="4"/>
        <v>10915.918763518581</v>
      </c>
      <c r="E44" s="15">
        <f t="shared" si="6"/>
        <v>2655.0518886238829</v>
      </c>
      <c r="I44" s="2">
        <f t="shared" si="5"/>
        <v>0.24322752359583036</v>
      </c>
      <c r="J44" s="2">
        <f t="shared" si="7"/>
        <v>0.58025155868111555</v>
      </c>
    </row>
    <row r="45" spans="1:13" x14ac:dyDescent="0.3">
      <c r="A45" s="12" t="s">
        <v>18</v>
      </c>
      <c r="B45" s="12"/>
      <c r="C45" s="13">
        <f t="shared" si="4"/>
        <v>5233.7332521765593</v>
      </c>
      <c r="E45" s="15">
        <f t="shared" si="6"/>
        <v>2033.3753368038888</v>
      </c>
      <c r="I45" s="2">
        <f t="shared" si="5"/>
        <v>0.38851336872360975</v>
      </c>
      <c r="J45" s="2">
        <f t="shared" si="7"/>
        <v>0.92685023650913079</v>
      </c>
    </row>
  </sheetData>
  <hyperlinks>
    <hyperlink ref="A3" r:id="rId1" location=":~:text=The%20South%20African%20mining%20industry%20employed%20514%20859,smaller%20recruiter%2C%20employing%205%20of%20every%20100%20employees." xr:uid="{C95F63A4-9238-4C23-8218-45E8AF01B7F0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5B8F4-DFF4-4CF5-9EF9-03C1B5C5EA49}">
  <dimension ref="A1:R25"/>
  <sheetViews>
    <sheetView tabSelected="1" topLeftCell="H1" workbookViewId="0">
      <selection activeCell="N15" sqref="N15"/>
    </sheetView>
  </sheetViews>
  <sheetFormatPr defaultRowHeight="12" x14ac:dyDescent="0.25"/>
  <cols>
    <col min="1" max="1" width="9.33203125" style="9" bestFit="1" customWidth="1"/>
    <col min="2" max="7" width="8.88671875" style="9"/>
    <col min="8" max="8" width="6.5546875" style="9" bestFit="1" customWidth="1"/>
    <col min="9" max="16384" width="8.88671875" style="9"/>
  </cols>
  <sheetData>
    <row r="1" spans="1:17" x14ac:dyDescent="0.25">
      <c r="A1" s="9" t="s">
        <v>31</v>
      </c>
    </row>
    <row r="2" spans="1:17" x14ac:dyDescent="0.25">
      <c r="B2" s="9" t="s">
        <v>25</v>
      </c>
      <c r="C2" s="9" t="s">
        <v>26</v>
      </c>
      <c r="D2" s="9" t="s">
        <v>27</v>
      </c>
      <c r="E2" s="9" t="s">
        <v>28</v>
      </c>
      <c r="F2" s="9" t="s">
        <v>29</v>
      </c>
      <c r="G2" s="9" t="s">
        <v>30</v>
      </c>
      <c r="M2" s="10">
        <f>M3/$P$3</f>
        <v>0.35433015213308766</v>
      </c>
      <c r="N2" s="10">
        <f t="shared" ref="N2:P2" si="0">N3/$P$3</f>
        <v>0.42988714177117626</v>
      </c>
      <c r="O2" s="10">
        <f t="shared" si="0"/>
        <v>0.44931811341615774</v>
      </c>
      <c r="P2" s="10">
        <f t="shared" si="0"/>
        <v>1</v>
      </c>
    </row>
    <row r="3" spans="1:17" x14ac:dyDescent="0.25">
      <c r="A3" s="9" t="s">
        <v>21</v>
      </c>
      <c r="B3" s="10">
        <v>0.5083174240396281</v>
      </c>
      <c r="C3" s="10">
        <v>2.8183700570693477</v>
      </c>
      <c r="D3" s="10">
        <v>6.9391023825812526E-2</v>
      </c>
      <c r="E3" s="10">
        <v>3.9495935498543582</v>
      </c>
      <c r="F3" s="10">
        <v>4.2017748833507884</v>
      </c>
      <c r="G3" s="10">
        <v>4.1922335621010687</v>
      </c>
      <c r="H3" s="14">
        <f>SUM(B3:G3)</f>
        <v>15.739680500241004</v>
      </c>
      <c r="L3" s="9" t="s">
        <v>25</v>
      </c>
      <c r="M3" s="18">
        <v>266.12419379691306</v>
      </c>
      <c r="N3" s="18">
        <v>322.8722374847265</v>
      </c>
      <c r="O3" s="18">
        <v>337.46611732413999</v>
      </c>
      <c r="P3" s="18">
        <v>751.06279325885839</v>
      </c>
    </row>
    <row r="4" spans="1:17" x14ac:dyDescent="0.25">
      <c r="A4" s="9" t="s">
        <v>22</v>
      </c>
      <c r="B4" s="10">
        <v>6.1341676729301486</v>
      </c>
      <c r="C4" s="10">
        <v>13.65171653835341</v>
      </c>
      <c r="D4" s="10">
        <v>5.207154039894811E-2</v>
      </c>
      <c r="E4" s="10">
        <v>10.330953981829854</v>
      </c>
      <c r="F4" s="10">
        <v>10.990584832078781</v>
      </c>
      <c r="G4" s="10">
        <v>3.145883246206965</v>
      </c>
      <c r="H4" s="14">
        <f t="shared" ref="H4:H7" si="1">SUM(B4:G4)</f>
        <v>44.30537781179811</v>
      </c>
      <c r="L4" s="9" t="s">
        <v>26</v>
      </c>
      <c r="M4" s="18">
        <v>266.12419379691306</v>
      </c>
      <c r="N4" s="18">
        <v>322.8722374847265</v>
      </c>
      <c r="O4" s="18">
        <v>337.46611732413999</v>
      </c>
      <c r="P4" s="18">
        <v>751.06279325885839</v>
      </c>
    </row>
    <row r="5" spans="1:17" x14ac:dyDescent="0.25">
      <c r="A5" s="9" t="s">
        <v>23</v>
      </c>
      <c r="B5" s="10">
        <v>7.8057051870069385</v>
      </c>
      <c r="C5" s="10">
        <v>17.139370684184776</v>
      </c>
      <c r="D5" s="10">
        <v>7.8758367368563467E-2</v>
      </c>
      <c r="E5" s="10">
        <v>12.511281950705243</v>
      </c>
      <c r="F5" s="10">
        <v>13.310126623265287</v>
      </c>
      <c r="G5" s="10">
        <v>4.7581582281822064</v>
      </c>
      <c r="H5" s="14">
        <f t="shared" si="1"/>
        <v>55.603401040713017</v>
      </c>
      <c r="L5" s="9" t="s">
        <v>27</v>
      </c>
      <c r="M5" s="18">
        <v>266.12419379691306</v>
      </c>
      <c r="N5" s="18">
        <v>322.8722374847265</v>
      </c>
      <c r="O5" s="18">
        <v>337.46611732413999</v>
      </c>
      <c r="P5" s="18">
        <v>751.06279325885839</v>
      </c>
    </row>
    <row r="6" spans="1:17" x14ac:dyDescent="0.25">
      <c r="A6" s="9" t="s">
        <v>24</v>
      </c>
      <c r="B6" s="10">
        <v>9.6865615006007388</v>
      </c>
      <c r="C6" s="10">
        <v>14.508996097377414</v>
      </c>
      <c r="D6" s="10">
        <v>0.1886402437816628</v>
      </c>
      <c r="E6" s="10">
        <v>10.259046698312405</v>
      </c>
      <c r="F6" s="10">
        <v>10.914086272416929</v>
      </c>
      <c r="G6" s="10">
        <v>11.396631978360267</v>
      </c>
      <c r="H6" s="14">
        <f t="shared" si="1"/>
        <v>56.953962790849417</v>
      </c>
      <c r="L6" s="9" t="s">
        <v>28</v>
      </c>
      <c r="M6" s="18">
        <v>266.12419379691306</v>
      </c>
      <c r="N6" s="18">
        <v>322.8722374847265</v>
      </c>
      <c r="O6" s="18">
        <v>337.46611732413999</v>
      </c>
      <c r="P6" s="18">
        <v>751.06279325885839</v>
      </c>
    </row>
    <row r="7" spans="1:17" x14ac:dyDescent="0.25">
      <c r="A7" s="9" t="s">
        <v>10</v>
      </c>
      <c r="B7" s="10">
        <f>SUM(B3:B6)</f>
        <v>24.134751784577453</v>
      </c>
      <c r="C7" s="10">
        <f t="shared" ref="C7:G7" si="2">SUM(C3:C6)</f>
        <v>48.118453376984945</v>
      </c>
      <c r="D7" s="10">
        <f t="shared" si="2"/>
        <v>0.38886117537498688</v>
      </c>
      <c r="E7" s="10">
        <f t="shared" si="2"/>
        <v>37.050876180701856</v>
      </c>
      <c r="F7" s="10">
        <f t="shared" si="2"/>
        <v>39.416572611111789</v>
      </c>
      <c r="G7" s="10">
        <f t="shared" si="2"/>
        <v>23.492907014850509</v>
      </c>
      <c r="H7" s="14">
        <f t="shared" si="1"/>
        <v>172.60242214360153</v>
      </c>
      <c r="L7" s="9" t="s">
        <v>29</v>
      </c>
      <c r="M7" s="18">
        <v>266.12419379691306</v>
      </c>
      <c r="N7" s="18">
        <v>322.8722374847265</v>
      </c>
      <c r="O7" s="18">
        <v>337.46611732413999</v>
      </c>
      <c r="P7" s="18">
        <v>751.06279325885839</v>
      </c>
    </row>
    <row r="8" spans="1:17" x14ac:dyDescent="0.25">
      <c r="B8" s="11">
        <f>B7/SUM($B$7:$G$7)</f>
        <v>0.13982858111051219</v>
      </c>
      <c r="C8" s="11">
        <f t="shared" ref="C8:G8" si="3">C7/SUM($B$7:$G$7)</f>
        <v>0.2787820285450654</v>
      </c>
      <c r="D8" s="11">
        <f t="shared" si="3"/>
        <v>2.2529300026361315E-3</v>
      </c>
      <c r="E8" s="11">
        <f t="shared" si="3"/>
        <v>0.21466023315638247</v>
      </c>
      <c r="F8" s="11">
        <f t="shared" si="3"/>
        <v>0.22836627737655987</v>
      </c>
      <c r="G8" s="11">
        <f t="shared" si="3"/>
        <v>0.136109949808844</v>
      </c>
      <c r="L8" s="9" t="s">
        <v>30</v>
      </c>
      <c r="M8" s="18">
        <v>266.12419379691306</v>
      </c>
      <c r="N8" s="18">
        <v>322.8722374847265</v>
      </c>
      <c r="O8" s="18">
        <v>337.46611732413999</v>
      </c>
      <c r="P8" s="18">
        <v>751.06279325885839</v>
      </c>
    </row>
    <row r="10" spans="1:17" x14ac:dyDescent="0.25">
      <c r="M10" s="28">
        <f t="array" ref="M10:P10">TRANSPOSE(H21:H24)*1000</f>
        <v>282.41047304530235</v>
      </c>
      <c r="N10" s="28">
        <v>342.63138582146638</v>
      </c>
      <c r="O10" s="28">
        <v>358.11838251354567</v>
      </c>
      <c r="P10" s="28">
        <v>797.02636466350725</v>
      </c>
    </row>
    <row r="11" spans="1:17" x14ac:dyDescent="0.25">
      <c r="A11" s="9" t="s">
        <v>32</v>
      </c>
      <c r="B11" s="19">
        <f t="shared" ref="B11:G11" si="4">SUM(B13:B16)-B12</f>
        <v>2.6167915649466522E-5</v>
      </c>
      <c r="C11" s="19">
        <f t="shared" si="4"/>
        <v>-2.9292728243035526E-6</v>
      </c>
      <c r="D11" s="22">
        <f t="shared" si="4"/>
        <v>0.68089004081748217</v>
      </c>
      <c r="E11" s="19">
        <f t="shared" si="4"/>
        <v>4.619634182745358E-5</v>
      </c>
      <c r="F11" s="19">
        <f t="shared" si="4"/>
        <v>-6.7396078051729091E-6</v>
      </c>
      <c r="G11" s="19">
        <f t="shared" si="4"/>
        <v>-5.3544323783683012E-6</v>
      </c>
      <c r="H11" s="19">
        <f>SUM(H13:H16)-H12</f>
        <v>-4.9154612042912049E-6</v>
      </c>
    </row>
    <row r="12" spans="1:17" x14ac:dyDescent="0.25">
      <c r="A12" s="9" t="s">
        <v>10</v>
      </c>
      <c r="B12" s="10">
        <f t="array" ref="B12:G12">TRANSPOSE(Sheet1!M35:M40)/1000</f>
        <v>84.406592180689756</v>
      </c>
      <c r="C12" s="10">
        <v>83.170439346543048</v>
      </c>
      <c r="D12" s="23">
        <v>0</v>
      </c>
      <c r="E12" s="10">
        <v>150.47050233579338</v>
      </c>
      <c r="F12" s="10">
        <v>63.916530973989985</v>
      </c>
      <c r="G12" s="10">
        <v>29.801935162983817</v>
      </c>
      <c r="H12" s="18">
        <f>Sheet1!C35/1000</f>
        <v>411.76600000000002</v>
      </c>
    </row>
    <row r="13" spans="1:17" x14ac:dyDescent="0.25">
      <c r="A13" s="9" t="s">
        <v>21</v>
      </c>
      <c r="B13" s="14">
        <f t="shared" ref="B13:G16" si="5">B3/B21</f>
        <v>2.8316391356993735</v>
      </c>
      <c r="C13" s="14">
        <f t="shared" si="5"/>
        <v>7.1622918678761165</v>
      </c>
      <c r="D13" s="24">
        <f t="shared" si="5"/>
        <v>0.19583719705499128</v>
      </c>
      <c r="E13" s="14">
        <f t="shared" si="5"/>
        <v>22.887344587102046</v>
      </c>
      <c r="F13" s="14">
        <f t="shared" si="5"/>
        <v>9.7220321799368232</v>
      </c>
      <c r="G13" s="14">
        <f t="shared" si="5"/>
        <v>8.5716136977553159</v>
      </c>
      <c r="H13" s="14">
        <f>H3/H21</f>
        <v>55.733345617519475</v>
      </c>
      <c r="J13" s="11"/>
      <c r="K13" s="11"/>
      <c r="L13" s="11"/>
      <c r="M13" s="11"/>
      <c r="N13" s="11"/>
      <c r="O13" s="11"/>
      <c r="P13" s="11"/>
      <c r="Q13" s="11"/>
    </row>
    <row r="14" spans="1:17" x14ac:dyDescent="0.25">
      <c r="A14" s="9" t="s">
        <v>22</v>
      </c>
      <c r="B14" s="14">
        <f t="shared" si="5"/>
        <v>28.165159029334436</v>
      </c>
      <c r="C14" s="14">
        <f t="shared" si="5"/>
        <v>28.595317052245587</v>
      </c>
      <c r="D14" s="24">
        <f t="shared" si="5"/>
        <v>0.12112839705883821</v>
      </c>
      <c r="E14" s="14">
        <f t="shared" si="5"/>
        <v>49.344310610507549</v>
      </c>
      <c r="F14" s="14">
        <f t="shared" si="5"/>
        <v>20.960359723097721</v>
      </c>
      <c r="G14" s="14">
        <f t="shared" si="5"/>
        <v>5.301678348292211</v>
      </c>
      <c r="H14" s="14">
        <f t="shared" ref="H14:H16" si="6">H4/H22</f>
        <v>129.30916327345486</v>
      </c>
      <c r="J14" s="11"/>
      <c r="K14" s="11"/>
      <c r="L14" s="11"/>
      <c r="M14" s="11"/>
      <c r="N14" s="11"/>
      <c r="O14" s="11"/>
      <c r="P14" s="11"/>
      <c r="Q14" s="11"/>
    </row>
    <row r="15" spans="1:17" x14ac:dyDescent="0.25">
      <c r="A15" s="9" t="s">
        <v>23</v>
      </c>
      <c r="B15" s="14">
        <f t="shared" si="5"/>
        <v>34.290138383287754</v>
      </c>
      <c r="C15" s="14">
        <f t="shared" si="5"/>
        <v>34.348126546641176</v>
      </c>
      <c r="D15" s="24">
        <f t="shared" si="5"/>
        <v>0.1752842029219899</v>
      </c>
      <c r="E15" s="14">
        <f t="shared" si="5"/>
        <v>57.17405546913556</v>
      </c>
      <c r="F15" s="14">
        <f t="shared" si="5"/>
        <v>24.286260252387336</v>
      </c>
      <c r="G15" s="14">
        <f t="shared" si="5"/>
        <v>7.6720280792435798</v>
      </c>
      <c r="H15" s="14">
        <f t="shared" si="6"/>
        <v>155.26541991630336</v>
      </c>
      <c r="J15" s="11"/>
      <c r="K15" s="11"/>
      <c r="L15" s="11"/>
      <c r="M15" s="11"/>
      <c r="N15" s="11"/>
      <c r="O15" s="11"/>
      <c r="P15" s="11"/>
      <c r="Q15" s="11"/>
    </row>
    <row r="16" spans="1:17" x14ac:dyDescent="0.25">
      <c r="A16" s="9" t="s">
        <v>24</v>
      </c>
      <c r="B16" s="14">
        <f t="shared" si="5"/>
        <v>19.119681800283836</v>
      </c>
      <c r="C16" s="14">
        <f t="shared" si="5"/>
        <v>13.064700950507342</v>
      </c>
      <c r="D16" s="24">
        <f t="shared" si="5"/>
        <v>0.1886402437816628</v>
      </c>
      <c r="E16" s="14">
        <f t="shared" si="5"/>
        <v>21.064837865390039</v>
      </c>
      <c r="F16" s="14">
        <f t="shared" si="5"/>
        <v>8.9478720789603052</v>
      </c>
      <c r="G16" s="14">
        <f t="shared" si="5"/>
        <v>8.2566096832603328</v>
      </c>
      <c r="H16" s="14">
        <f t="shared" si="6"/>
        <v>71.458066277261153</v>
      </c>
      <c r="J16" s="11"/>
      <c r="K16" s="11"/>
      <c r="L16" s="11"/>
      <c r="M16" s="11"/>
      <c r="N16" s="11"/>
      <c r="O16" s="11"/>
      <c r="P16" s="11"/>
      <c r="Q16" s="11"/>
    </row>
    <row r="17" spans="1:18" x14ac:dyDescent="0.25">
      <c r="D17" s="25"/>
    </row>
    <row r="18" spans="1:18" x14ac:dyDescent="0.25">
      <c r="D18" s="25"/>
    </row>
    <row r="19" spans="1:18" x14ac:dyDescent="0.25">
      <c r="A19" s="9" t="s">
        <v>35</v>
      </c>
      <c r="D19" s="25"/>
    </row>
    <row r="20" spans="1:18" x14ac:dyDescent="0.25">
      <c r="A20" s="9" t="s">
        <v>10</v>
      </c>
      <c r="B20" s="10">
        <f>B7/B12</f>
        <v>0.28593444138713747</v>
      </c>
      <c r="C20" s="10">
        <f t="shared" ref="C20:F20" si="7">C7/C12</f>
        <v>0.57855235291581963</v>
      </c>
      <c r="D20" s="23"/>
      <c r="E20" s="10">
        <f t="shared" si="7"/>
        <v>0.24623348500570749</v>
      </c>
      <c r="F20" s="10">
        <f t="shared" si="7"/>
        <v>0.61668823402120898</v>
      </c>
      <c r="G20" s="10">
        <f>(G7+D7)/(G12+D12)</f>
        <v>0.80134957879810431</v>
      </c>
      <c r="H20" s="14">
        <f>H7/H12</f>
        <v>0.41917599350990981</v>
      </c>
    </row>
    <row r="21" spans="1:18" x14ac:dyDescent="0.25">
      <c r="A21" s="9" t="s">
        <v>21</v>
      </c>
      <c r="B21" s="21">
        <f t="array" ref="B21:B24">TRANSPOSE($M$2:$P$2)*B$25</f>
        <v>0.17951349013054274</v>
      </c>
      <c r="C21" s="21">
        <f t="array" ref="C21:C24">TRANSPOSE($M$2:$P$2)*C$25</f>
        <v>0.39350114587065804</v>
      </c>
      <c r="D21" s="23">
        <f t="array" ref="D21:D24">TRANSPOSE($M$2:$P$2)*D$25</f>
        <v>0.35433015213308766</v>
      </c>
      <c r="E21" s="21">
        <f t="array" ref="E21:E24">TRANSPOSE($M$2:$P$2)*E$25</f>
        <v>0.17256670099160895</v>
      </c>
      <c r="F21" s="21">
        <f t="array" ref="F21:F24">TRANSPOSE($M$2:$P$2)*F$25</f>
        <v>0.43219100755723822</v>
      </c>
      <c r="G21" s="21">
        <f t="array" ref="G21:G24">TRANSPOSE($M$2:$P$2)*G$25</f>
        <v>0.48908335232126782</v>
      </c>
      <c r="H21" s="21">
        <f t="array" ref="H21:H24">TRANSPOSE($M$2:$P$2)*H$25</f>
        <v>0.28241047304530237</v>
      </c>
      <c r="I21" s="19"/>
      <c r="J21" s="14">
        <f>B21*1000</f>
        <v>179.51349013054275</v>
      </c>
      <c r="K21" s="14">
        <f t="shared" ref="K21:N24" si="8">C21*1000</f>
        <v>393.50114587065804</v>
      </c>
      <c r="L21" s="14">
        <f>O21</f>
        <v>489.0833523212678</v>
      </c>
      <c r="M21" s="14">
        <f t="shared" si="8"/>
        <v>172.56670099160894</v>
      </c>
      <c r="N21" s="14">
        <f t="shared" si="8"/>
        <v>432.19100755723821</v>
      </c>
      <c r="O21" s="14">
        <f>G21*1000</f>
        <v>489.0833523212678</v>
      </c>
      <c r="P21" s="14"/>
      <c r="Q21" s="14"/>
      <c r="R21" s="14"/>
    </row>
    <row r="22" spans="1:18" x14ac:dyDescent="0.25">
      <c r="A22" s="9" t="s">
        <v>22</v>
      </c>
      <c r="B22" s="21">
        <v>0.21779275829905029</v>
      </c>
      <c r="C22" s="21">
        <v>0.47741091708865463</v>
      </c>
      <c r="D22" s="23">
        <v>0.42988714177117626</v>
      </c>
      <c r="E22" s="21">
        <v>0.20936464313739839</v>
      </c>
      <c r="F22" s="21">
        <v>0.52435096426171868</v>
      </c>
      <c r="G22" s="21">
        <v>0.59337497289331487</v>
      </c>
      <c r="H22" s="21">
        <v>0.34263138582146641</v>
      </c>
      <c r="I22" s="19"/>
      <c r="J22" s="14">
        <f t="shared" ref="J22:J24" si="9">B22*1000</f>
        <v>217.79275829905029</v>
      </c>
      <c r="K22" s="14">
        <f t="shared" si="8"/>
        <v>477.41091708865463</v>
      </c>
      <c r="L22" s="14">
        <f t="shared" ref="L22:L24" si="10">O22</f>
        <v>593.37497289331486</v>
      </c>
      <c r="M22" s="14">
        <f t="shared" si="8"/>
        <v>209.36464313739839</v>
      </c>
      <c r="N22" s="14">
        <f t="shared" si="8"/>
        <v>524.35096426171867</v>
      </c>
      <c r="O22" s="14">
        <f t="shared" ref="O22:O24" si="11">G22*1000</f>
        <v>593.37497289331486</v>
      </c>
      <c r="P22" s="14"/>
      <c r="Q22" s="14"/>
      <c r="R22" s="14"/>
    </row>
    <row r="23" spans="1:18" x14ac:dyDescent="0.25">
      <c r="A23" s="9" t="s">
        <v>23</v>
      </c>
      <c r="B23" s="21">
        <v>0.22763702787537493</v>
      </c>
      <c r="C23" s="21">
        <v>0.49898997143006607</v>
      </c>
      <c r="D23" s="23">
        <v>0.44931811341615774</v>
      </c>
      <c r="E23" s="21">
        <v>0.21882796048041836</v>
      </c>
      <c r="F23" s="21">
        <v>0.54805171668852981</v>
      </c>
      <c r="G23" s="21">
        <v>0.62019562220519597</v>
      </c>
      <c r="H23" s="21">
        <v>0.35811838251354566</v>
      </c>
      <c r="I23" s="19"/>
      <c r="J23" s="14">
        <f t="shared" si="9"/>
        <v>227.63702787537494</v>
      </c>
      <c r="K23" s="14">
        <f t="shared" si="8"/>
        <v>498.98997143006608</v>
      </c>
      <c r="L23" s="14">
        <f t="shared" si="10"/>
        <v>620.19562220519595</v>
      </c>
      <c r="M23" s="14">
        <f t="shared" si="8"/>
        <v>218.82796048041837</v>
      </c>
      <c r="N23" s="14">
        <f t="shared" si="8"/>
        <v>548.05171668852984</v>
      </c>
      <c r="O23" s="14">
        <f t="shared" si="11"/>
        <v>620.19562220519595</v>
      </c>
      <c r="P23" s="14"/>
      <c r="Q23" s="14"/>
      <c r="R23" s="14"/>
    </row>
    <row r="24" spans="1:18" x14ac:dyDescent="0.25">
      <c r="A24" s="9" t="s">
        <v>24</v>
      </c>
      <c r="B24" s="21">
        <v>0.50662775676826066</v>
      </c>
      <c r="C24" s="21">
        <v>1.1105494226267756</v>
      </c>
      <c r="D24" s="23">
        <v>1</v>
      </c>
      <c r="E24" s="21">
        <v>0.48702234329409338</v>
      </c>
      <c r="F24" s="21">
        <v>1.2197409815546991</v>
      </c>
      <c r="G24" s="21">
        <v>1.380304073409949</v>
      </c>
      <c r="H24" s="21">
        <v>0.79702636466350729</v>
      </c>
      <c r="I24" s="19"/>
      <c r="J24" s="14">
        <f t="shared" si="9"/>
        <v>506.62775676826067</v>
      </c>
      <c r="K24" s="14">
        <f t="shared" si="8"/>
        <v>1110.5494226267756</v>
      </c>
      <c r="L24" s="14">
        <f t="shared" si="10"/>
        <v>1380.3040734099491</v>
      </c>
      <c r="M24" s="14">
        <f t="shared" si="8"/>
        <v>487.02234329409339</v>
      </c>
      <c r="N24" s="14">
        <f t="shared" si="8"/>
        <v>1219.7409815546991</v>
      </c>
      <c r="O24" s="14">
        <f t="shared" si="11"/>
        <v>1380.3040734099491</v>
      </c>
      <c r="P24" s="14"/>
      <c r="Q24" s="14"/>
      <c r="R24" s="14"/>
    </row>
    <row r="25" spans="1:18" x14ac:dyDescent="0.25">
      <c r="B25" s="26">
        <v>0.50662775676826066</v>
      </c>
      <c r="C25" s="26">
        <v>1.1105494226267756</v>
      </c>
      <c r="D25" s="23">
        <v>1</v>
      </c>
      <c r="E25" s="26">
        <v>0.48702234329409338</v>
      </c>
      <c r="F25" s="26">
        <v>1.2197409815546991</v>
      </c>
      <c r="G25" s="26">
        <v>1.380304073409949</v>
      </c>
      <c r="H25" s="27">
        <v>0.79702636466350729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37DF5-6694-4F72-9621-540715D1B184}">
  <dimension ref="B2:F8"/>
  <sheetViews>
    <sheetView workbookViewId="0">
      <selection activeCell="R23" sqref="R23"/>
    </sheetView>
  </sheetViews>
  <sheetFormatPr defaultRowHeight="14.4" x14ac:dyDescent="0.3"/>
  <sheetData>
    <row r="2" spans="2:6" x14ac:dyDescent="0.3">
      <c r="C2" t="s">
        <v>21</v>
      </c>
      <c r="D2" t="s">
        <v>22</v>
      </c>
      <c r="E2" t="s">
        <v>23</v>
      </c>
      <c r="F2" t="s">
        <v>24</v>
      </c>
    </row>
    <row r="3" spans="2:6" x14ac:dyDescent="0.3">
      <c r="B3" t="s">
        <v>25</v>
      </c>
      <c r="C3">
        <v>2.83163913569937</v>
      </c>
      <c r="D3">
        <v>28.165159029334401</v>
      </c>
      <c r="E3">
        <v>34.290138383287797</v>
      </c>
      <c r="F3">
        <v>19.1196818002838</v>
      </c>
    </row>
    <row r="4" spans="2:6" x14ac:dyDescent="0.3">
      <c r="B4" t="s">
        <v>26</v>
      </c>
      <c r="C4">
        <v>7.16229186787612</v>
      </c>
      <c r="D4">
        <v>28.595317052245601</v>
      </c>
      <c r="E4">
        <v>34.348126546641197</v>
      </c>
      <c r="F4">
        <v>13.0647009505073</v>
      </c>
    </row>
    <row r="5" spans="2:6" x14ac:dyDescent="0.3">
      <c r="B5" t="s">
        <v>27</v>
      </c>
      <c r="C5">
        <v>0.141879750141712</v>
      </c>
      <c r="D5">
        <v>8.7754864592697004E-2</v>
      </c>
      <c r="E5">
        <v>0.126989557082855</v>
      </c>
      <c r="F5">
        <v>0.13666571548661699</v>
      </c>
    </row>
    <row r="6" spans="2:6" x14ac:dyDescent="0.3">
      <c r="B6" t="s">
        <v>28</v>
      </c>
      <c r="C6">
        <v>22.887344587102</v>
      </c>
      <c r="D6">
        <v>49.344310610507499</v>
      </c>
      <c r="E6">
        <v>57.174055469135602</v>
      </c>
      <c r="F6">
        <v>21.06483786539</v>
      </c>
    </row>
    <row r="7" spans="2:6" x14ac:dyDescent="0.3">
      <c r="B7" t="s">
        <v>29</v>
      </c>
      <c r="C7">
        <v>9.7220321799368197</v>
      </c>
      <c r="D7">
        <v>20.960359723097699</v>
      </c>
      <c r="E7">
        <v>24.286260252387301</v>
      </c>
      <c r="F7">
        <v>8.9478720789603106</v>
      </c>
    </row>
    <row r="8" spans="2:6" x14ac:dyDescent="0.3">
      <c r="B8" t="s">
        <v>30</v>
      </c>
      <c r="C8">
        <v>8.5716136977553194</v>
      </c>
      <c r="D8">
        <v>5.3016783482922101</v>
      </c>
      <c r="E8">
        <v>7.6720280792435798</v>
      </c>
      <c r="F8">
        <v>8.2566096832603293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Hartley, Faaiqa (IFPRI)</dc:creator>
  <cp:lastModifiedBy>Hartley, Faaiqa (IFPRI)</cp:lastModifiedBy>
  <dcterms:created xsi:type="dcterms:W3CDTF">2022-10-07T06:21:22Z</dcterms:created>
  <dcterms:modified xsi:type="dcterms:W3CDTF">2022-10-07T07:42:11Z</dcterms:modified>
</cp:coreProperties>
</file>