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0.xml" ContentType="application/vnd.openxmlformats-officedocument.spreadsheetml.comments+xml"/>
  <Override PartName="/xl/comments11.xml" ContentType="application/vnd.openxmlformats-officedocument.spreadsheetml.comments+xml"/>
  <Override PartName="/xl/threadedComments/threadedComment9.xml" ContentType="application/vnd.ms-excel.threadedcomments+xml"/>
  <Override PartName="/xl/drawings/drawing15.xml" ContentType="application/vnd.openxmlformats-officedocument.drawing+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omments14.xml" ContentType="application/vnd.openxmlformats-officedocument.spreadsheetml.comments+xml"/>
  <Override PartName="/xl/threadedComments/threadedComment12.xml" ContentType="application/vnd.ms-excel.threadedcomments+xml"/>
  <Override PartName="/xl/comments15.xml" ContentType="application/vnd.openxmlformats-officedocument.spreadsheetml.comments+xml"/>
  <Override PartName="/xl/threadedComments/threadedComment13.xml" ContentType="application/vnd.ms-excel.threadedcomments+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threadedComments/threadedComment14.xml" ContentType="application/vnd.ms-excel.threadedcomments+xml"/>
  <Override PartName="/xl/drawings/drawing18.xml" ContentType="application/vnd.openxmlformats-officedocument.drawing+xml"/>
  <Override PartName="/xl/comments1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comments19.xml" ContentType="application/vnd.openxmlformats-officedocument.spreadsheetml.comments+xml"/>
  <Override PartName="/xl/threadedComments/threadedComment15.xml" ContentType="application/vnd.ms-excel.threadedcomments+xml"/>
  <Override PartName="/xl/drawings/drawing20.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1.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2.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23.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2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25.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comments20.xml" ContentType="application/vnd.openxmlformats-officedocument.spreadsheetml.comments+xml"/>
  <Override PartName="/xl/drawings/drawing26.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comments21.xml" ContentType="application/vnd.openxmlformats-officedocument.spreadsheetml.comments+xml"/>
  <Override PartName="/xl/drawings/drawing27.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drawings/drawing28.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drawings/drawing29.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drawings/drawing30.xml" ContentType="application/vnd.openxmlformats-officedocument.drawing+xml"/>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drawings/drawing31.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drawings/drawing32.xml" ContentType="application/vnd.openxmlformats-officedocument.drawing+xml"/>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33.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47E8439F-976B-42CD-B926-F8B6DA5C3854}" xr6:coauthVersionLast="45" xr6:coauthVersionMax="45" xr10:uidLastSave="{00000000-0000-0000-0000-000000000000}"/>
  <bookViews>
    <workbookView xWindow="1395" yWindow="-16620" windowWidth="27615" windowHeight="14340" firstSheet="1" activeTab="7" xr2:uid="{45381573-77C1-4857-8DEC-E520A4ED4F3F}"/>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EskomCoalPrice2019" sheetId="84" r:id="rId16"/>
    <sheet name="eskom production 2009-YTD" sheetId="85" r:id="rId17"/>
    <sheet name="eskom fuel 2009-YTD" sheetId="86" r:id="rId18"/>
    <sheet name="HistoricalDispatch" sheetId="87" r:id="rId19"/>
    <sheet name="DecomSchedule" sheetId="88" r:id="rId20"/>
    <sheet name="NERSA2017" sheetId="89" r:id="rId21"/>
    <sheet name="NERSA2018" sheetId="90" r:id="rId22"/>
    <sheet name="EskomCoalNERSACombined" sheetId="91" r:id="rId23"/>
    <sheet name="REIPPP" sheetId="92" r:id="rId24"/>
    <sheet name="IRP Costs" sheetId="93" r:id="rId25"/>
    <sheet name="PWR_Lab" sheetId="94" r:id="rId26"/>
    <sheet name="Lab.Calcs.Assumptions" sheetId="95" r:id="rId27"/>
    <sheet name="SAM" sheetId="96" r:id="rId28"/>
    <sheet name="From SAM" sheetId="97" r:id="rId29"/>
    <sheet name="ElecBY" sheetId="98" r:id="rId30"/>
    <sheet name="Deflator" sheetId="99" r:id="rId31"/>
    <sheet name="ANSv2-692-REGIONS" sheetId="18" state="veryHidden" r:id="rId32"/>
    <sheet name="ANSv2-692-Commodities" sheetId="19" state="veryHidden" r:id="rId33"/>
    <sheet name="ANSv2-692-Processes" sheetId="20" state="veryHidden" r:id="rId34"/>
    <sheet name="ANSv2-692-Constraints" sheetId="23" state="veryHidden" r:id="rId35"/>
    <sheet name="ANSv2-692-CommData" sheetId="21" state="veryHidden" r:id="rId36"/>
    <sheet name="ANSv2-692-ProcData" sheetId="25" state="veryHidden" r:id="rId37"/>
    <sheet name="ANSv2-692-ConstrData" sheetId="24" state="veryHidden" r:id="rId38"/>
    <sheet name="ANSv2-692-ITEMS" sheetId="10" state="veryHidden" r:id="rId39"/>
    <sheet name="ANSv2-692-TS DATA" sheetId="12" state="veryHidden" r:id="rId40"/>
    <sheet name="ANSv2-692-TID DATA" sheetId="13" state="veryHidden" r:id="rId41"/>
    <sheet name="ANSv2-692-TS&amp;TID DATA" sheetId="14" state="veryHidden" r:id="rId42"/>
    <sheet name="ANSv2-692-TS TRADE" sheetId="15" state="veryHidden" r:id="rId43"/>
    <sheet name="ANSv2-692-TID TRADE" sheetId="16" state="veryHidden" r:id="rId44"/>
    <sheet name="ANSv2-692-TS&amp;TID TRADE" sheetId="17" state="veryHidden" r:id="rId45"/>
  </sheets>
  <functionGroups builtInGroupCount="19"/>
  <externalReferences>
    <externalReference r:id="rId46"/>
    <externalReference r:id="rId47"/>
    <externalReference r:id="rId48"/>
    <externalReference r:id="rId49"/>
    <externalReference r:id="rId50"/>
  </externalReferences>
  <definedNames>
    <definedName name="\I" localSheetId="30">#REF!</definedName>
    <definedName name="\I">#REF!</definedName>
    <definedName name="\P" localSheetId="30">#REF!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NERSA2017!$A$1:$O$131</definedName>
    <definedName name="_xlnm._FilterDatabase" localSheetId="21" hidden="1">NERSA2018!$A$1:$P$141</definedName>
    <definedName name="aa" localSheetId="30">'[1]Oil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0">#REF!</definedName>
    <definedName name="INIT">#REF!</definedName>
    <definedName name="InvConstraint">#REF!</definedName>
    <definedName name="LEAP" localSheetId="30">#REF!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0">#REF!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0">#REF!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0"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6" i="108" l="1"/>
  <c r="R16" i="108" s="1"/>
  <c r="S16" i="108" s="1"/>
  <c r="T16" i="108" s="1"/>
  <c r="I25" i="108" l="1"/>
  <c r="J25" i="108"/>
  <c r="K25" i="108"/>
  <c r="L25" i="108"/>
  <c r="M25" i="108"/>
  <c r="N25" i="108"/>
  <c r="O25" i="108"/>
  <c r="P25" i="108"/>
  <c r="I26" i="108"/>
  <c r="J26" i="108"/>
  <c r="K26" i="108"/>
  <c r="L26" i="108"/>
  <c r="M26" i="108"/>
  <c r="N26" i="108"/>
  <c r="O26" i="108"/>
  <c r="P26" i="108"/>
  <c r="I27" i="108"/>
  <c r="J27" i="108"/>
  <c r="K27" i="108"/>
  <c r="L27" i="108"/>
  <c r="M27" i="108"/>
  <c r="N27" i="108"/>
  <c r="O27" i="108"/>
  <c r="P27" i="108"/>
  <c r="H26" i="108"/>
  <c r="H27" i="108"/>
  <c r="H25" i="108"/>
  <c r="I25" i="107"/>
  <c r="J25" i="107"/>
  <c r="K25" i="107"/>
  <c r="L25" i="107"/>
  <c r="M25" i="107"/>
  <c r="N25" i="107"/>
  <c r="O25" i="107"/>
  <c r="P25" i="107"/>
  <c r="I26" i="107"/>
  <c r="J26" i="107"/>
  <c r="K26" i="107"/>
  <c r="L26" i="107"/>
  <c r="M26" i="107"/>
  <c r="N26" i="107"/>
  <c r="O26" i="107"/>
  <c r="P26" i="107"/>
  <c r="I27" i="107"/>
  <c r="J27" i="107"/>
  <c r="K27" i="107"/>
  <c r="L27" i="107"/>
  <c r="M27" i="107"/>
  <c r="N27" i="107"/>
  <c r="O27" i="107"/>
  <c r="P27" i="107"/>
  <c r="H26" i="107"/>
  <c r="H27" i="107"/>
  <c r="H25" i="107"/>
  <c r="K16" i="108" l="1"/>
  <c r="M16" i="108" s="1"/>
  <c r="N16" i="108" s="1"/>
  <c r="O16" i="108" s="1"/>
  <c r="P16" i="108" s="1"/>
  <c r="R15" i="108"/>
  <c r="S15" i="108" s="1"/>
  <c r="J15" i="108"/>
  <c r="K15" i="108" s="1"/>
  <c r="L15" i="108" s="1"/>
  <c r="M15" i="108" s="1"/>
  <c r="N15" i="108" s="1"/>
  <c r="O15" i="108" s="1"/>
  <c r="P15" i="108" s="1"/>
  <c r="Q15" i="108" s="1"/>
  <c r="I15" i="108"/>
  <c r="C15" i="102"/>
  <c r="C8"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5" i="102" s="1"/>
  <c r="C14"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4" i="102" s="1"/>
  <c r="BE27" i="79" l="1"/>
  <c r="BE29" i="79" s="1"/>
  <c r="BD27" i="79"/>
  <c r="BD30" i="79" s="1"/>
  <c r="BD31" i="79" s="1"/>
  <c r="BC29" i="79"/>
  <c r="BC30" i="79"/>
  <c r="BC31" i="79"/>
  <c r="BB31" i="79"/>
  <c r="BB30" i="79"/>
  <c r="BB29" i="79"/>
  <c r="BB27" i="79"/>
  <c r="BC27" i="79"/>
  <c r="BD20" i="79"/>
  <c r="BC20" i="79"/>
  <c r="BE20" i="79"/>
  <c r="BE30" i="79" l="1"/>
  <c r="BE31" i="79" s="1"/>
  <c r="BD29" i="79"/>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K28" i="106"/>
  <c r="K29" i="106"/>
  <c r="K27" i="106"/>
  <c r="U35" i="106" l="1"/>
  <c r="T30" i="106"/>
  <c r="L37" i="106"/>
  <c r="L39" i="106"/>
  <c r="L27"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22" i="102" s="1"/>
  <c r="M44" i="106" l="1"/>
  <c r="M27" i="106"/>
  <c r="H15" i="106"/>
  <c r="M40" i="106"/>
  <c r="M41" i="106"/>
  <c r="H9" i="106"/>
  <c r="H11" i="106"/>
  <c r="H10" i="106"/>
  <c r="U29" i="106"/>
  <c r="M39" i="106"/>
  <c r="H17" i="106"/>
  <c r="T28" i="106"/>
  <c r="H18" i="106"/>
  <c r="H13" i="106"/>
  <c r="H22" i="106"/>
  <c r="H12" i="106"/>
  <c r="U27" i="106"/>
  <c r="M37" i="106"/>
  <c r="H20" i="106"/>
  <c r="H19" i="106"/>
  <c r="U26" i="106"/>
  <c r="H14" i="106"/>
  <c r="T25" i="106"/>
  <c r="H21" i="106"/>
  <c r="H32" i="106"/>
  <c r="M42" i="106"/>
  <c r="H16" i="106"/>
  <c r="L25" i="106"/>
  <c r="U20" i="106"/>
  <c r="U19" i="106"/>
  <c r="T23" i="106"/>
  <c r="T29" i="106"/>
  <c r="T24" i="106"/>
  <c r="U22" i="106"/>
  <c r="U10" i="106"/>
  <c r="U18" i="106"/>
  <c r="U28" i="106"/>
  <c r="U13" i="106"/>
  <c r="U16" i="106"/>
  <c r="U15" i="106"/>
  <c r="U14"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18" i="106"/>
  <c r="P11" i="106"/>
  <c r="T11" i="106" l="1"/>
  <c r="T19" i="106"/>
  <c r="T18" i="106"/>
  <c r="T10" i="106"/>
  <c r="T13" i="106"/>
  <c r="T15" i="106"/>
  <c r="T32" i="106"/>
  <c r="T12" i="106"/>
  <c r="T21" i="106"/>
  <c r="T20" i="106"/>
  <c r="T17" i="106"/>
  <c r="T16" i="106"/>
  <c r="T14" i="106"/>
  <c r="T22" i="106"/>
  <c r="T9" i="106"/>
  <c r="C13" i="102" l="1"/>
  <c r="C20" i="102" l="1"/>
  <c r="C22"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21" i="102" s="1"/>
  <c r="A2" i="77"/>
  <c r="B20" i="102" s="1"/>
  <c r="C21" i="102"/>
  <c r="A2" i="82"/>
  <c r="B19" i="102" s="1"/>
  <c r="A2" i="100"/>
  <c r="B18" i="102" s="1"/>
  <c r="C12" i="102"/>
  <c r="C16" i="102"/>
  <c r="C17" i="102"/>
  <c r="C18" i="102"/>
  <c r="C19" i="102"/>
  <c r="C11" i="102"/>
  <c r="A2" i="81"/>
  <c r="B17" i="102" s="1"/>
  <c r="A2" i="80"/>
  <c r="B16" i="102" s="1"/>
  <c r="A2" i="101"/>
  <c r="B13" i="102" s="1"/>
  <c r="A2" i="79"/>
  <c r="B12" i="102" s="1"/>
  <c r="A2" i="78"/>
  <c r="A2" i="76"/>
  <c r="B10" i="102" s="1"/>
  <c r="P82" i="92" l="1"/>
  <c r="P88" i="92" s="1"/>
  <c r="P68" i="92"/>
  <c r="N25" i="101"/>
  <c r="M25" i="101"/>
  <c r="O85" i="92"/>
  <c r="B11" i="102"/>
  <c r="A1" i="101" s="1"/>
  <c r="A1" i="76"/>
  <c r="A1" i="108" l="1"/>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S32" i="79" s="1"/>
  <c r="P108" i="89"/>
  <c r="S33" i="79" s="1"/>
  <c r="S24" i="78"/>
  <c r="K24" i="106" s="1"/>
  <c r="P106" i="89"/>
  <c r="S25" i="78" s="1"/>
  <c r="Q108" i="90"/>
  <c r="Q107" i="90"/>
  <c r="L24" i="106" l="1"/>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O20" i="79" s="1"/>
  <c r="H8" i="92"/>
  <c r="I8" i="92"/>
  <c r="J8" i="92"/>
  <c r="D9" i="92"/>
  <c r="E9" i="92"/>
  <c r="F9" i="92"/>
  <c r="G9" i="92"/>
  <c r="H9" i="92"/>
  <c r="I9" i="92"/>
  <c r="J9" i="92"/>
  <c r="D10" i="92"/>
  <c r="E10" i="92"/>
  <c r="F10" i="92"/>
  <c r="G10" i="92"/>
  <c r="H10" i="92"/>
  <c r="I10" i="92"/>
  <c r="J10" i="92"/>
  <c r="D45" i="92"/>
  <c r="I45" i="92"/>
  <c r="D46" i="92"/>
  <c r="I46" i="92"/>
  <c r="D71" i="92"/>
  <c r="D82" i="92" s="1"/>
  <c r="D77" i="92" s="1"/>
  <c r="AN31" i="79" s="1"/>
  <c r="E71" i="92"/>
  <c r="F71" i="92"/>
  <c r="F77" i="92" s="1"/>
  <c r="AP31" i="79" s="1"/>
  <c r="G71" i="92"/>
  <c r="G77" i="92" s="1"/>
  <c r="AQ31" i="79" s="1"/>
  <c r="H71" i="92"/>
  <c r="I71" i="92"/>
  <c r="I82" i="92" s="1"/>
  <c r="I88" i="92" s="1"/>
  <c r="J71" i="92"/>
  <c r="J77" i="92" s="1"/>
  <c r="AT31" i="79" s="1"/>
  <c r="K71" i="92"/>
  <c r="L71" i="92"/>
  <c r="M71" i="92"/>
  <c r="N71" i="92"/>
  <c r="N77" i="92" s="1"/>
  <c r="K27" i="101" s="1"/>
  <c r="E74" i="92"/>
  <c r="E75" i="92" s="1"/>
  <c r="F74" i="92"/>
  <c r="F76" i="92" s="1"/>
  <c r="AP30" i="79" s="1"/>
  <c r="G74" i="92"/>
  <c r="H74" i="92"/>
  <c r="H76" i="92" s="1"/>
  <c r="AR30" i="79" s="1"/>
  <c r="I74" i="92"/>
  <c r="I77" i="92" s="1"/>
  <c r="AS31" i="79" s="1"/>
  <c r="J74" i="92"/>
  <c r="J75" i="92" s="1"/>
  <c r="AT29" i="79" s="1"/>
  <c r="K74" i="92"/>
  <c r="K76" i="92" s="1"/>
  <c r="H26" i="101" s="1"/>
  <c r="L74" i="92"/>
  <c r="L76" i="92" s="1"/>
  <c r="I26" i="101" s="1"/>
  <c r="M74" i="92"/>
  <c r="N74" i="92"/>
  <c r="N76" i="92" s="1"/>
  <c r="K26" i="101" s="1"/>
  <c r="F75" i="92"/>
  <c r="AP29" i="79" s="1"/>
  <c r="G75" i="92"/>
  <c r="AQ29" i="79" s="1"/>
  <c r="K75" i="92"/>
  <c r="H25" i="101" s="1"/>
  <c r="L75" i="92"/>
  <c r="I25" i="101" s="1"/>
  <c r="M75" i="92"/>
  <c r="J25" i="101" s="1"/>
  <c r="N75" i="92"/>
  <c r="K25" i="101" s="1"/>
  <c r="E76" i="92"/>
  <c r="AO30" i="79" s="1"/>
  <c r="G76" i="92"/>
  <c r="AQ30" i="79" s="1"/>
  <c r="J76" i="92"/>
  <c r="AT30" i="79" s="1"/>
  <c r="M76" i="92"/>
  <c r="J26" i="101" s="1"/>
  <c r="E77" i="92"/>
  <c r="AO31" i="79" s="1"/>
  <c r="K77" i="92"/>
  <c r="H27" i="101" s="1"/>
  <c r="C80" i="92"/>
  <c r="C75" i="92" s="1"/>
  <c r="D80" i="92"/>
  <c r="D75" i="92" s="1"/>
  <c r="AN29" i="79" s="1"/>
  <c r="C81" i="92"/>
  <c r="C76" i="92" s="1"/>
  <c r="D81" i="92"/>
  <c r="D76" i="92" s="1"/>
  <c r="AN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C32" i="106" s="1"/>
  <c r="D9" i="79"/>
  <c r="D32" i="106" s="1"/>
  <c r="K9" i="79"/>
  <c r="L9" i="79"/>
  <c r="AJ9" i="79"/>
  <c r="B10" i="79"/>
  <c r="C10" i="79"/>
  <c r="C33" i="106" s="1"/>
  <c r="D10" i="79"/>
  <c r="D33" i="106" s="1"/>
  <c r="AA10" i="79"/>
  <c r="AB10" i="79"/>
  <c r="AB11" i="79" s="1"/>
  <c r="AB14" i="79" s="1"/>
  <c r="AC10" i="79"/>
  <c r="AC11" i="79" s="1"/>
  <c r="AC14" i="79" s="1"/>
  <c r="AD10" i="79"/>
  <c r="AD11" i="79" s="1"/>
  <c r="AD14" i="79" s="1"/>
  <c r="AE10" i="79"/>
  <c r="AE11" i="79" s="1"/>
  <c r="AE14" i="79" s="1"/>
  <c r="AF10" i="79"/>
  <c r="AF11" i="79" s="1"/>
  <c r="AF14" i="79" s="1"/>
  <c r="AG10" i="79"/>
  <c r="AG11" i="79" s="1"/>
  <c r="AG14" i="79" s="1"/>
  <c r="AS10" i="79"/>
  <c r="B11" i="79"/>
  <c r="C11" i="79"/>
  <c r="D11" i="79"/>
  <c r="D34" i="106" s="1"/>
  <c r="AA11" i="79"/>
  <c r="B12" i="79"/>
  <c r="B35" i="106" s="1"/>
  <c r="C12" i="79"/>
  <c r="D12" i="79"/>
  <c r="D35" i="106" s="1"/>
  <c r="AJ12" i="79"/>
  <c r="B13" i="79"/>
  <c r="B36" i="106" s="1"/>
  <c r="C13" i="79"/>
  <c r="C36" i="106" s="1"/>
  <c r="D13" i="79"/>
  <c r="D36" i="106" s="1"/>
  <c r="AJ13" i="79"/>
  <c r="B14" i="79"/>
  <c r="B37" i="106" s="1"/>
  <c r="C14" i="79"/>
  <c r="D14" i="79"/>
  <c r="D37" i="106" s="1"/>
  <c r="AA14" i="79"/>
  <c r="B15" i="79"/>
  <c r="B38" i="106" s="1"/>
  <c r="C15" i="79"/>
  <c r="D15" i="79"/>
  <c r="D38" i="106" s="1"/>
  <c r="B16" i="79"/>
  <c r="B39" i="106" s="1"/>
  <c r="C16" i="79"/>
  <c r="C39" i="106" s="1"/>
  <c r="D16" i="79"/>
  <c r="D39" i="106" s="1"/>
  <c r="B17" i="79"/>
  <c r="B40" i="106" s="1"/>
  <c r="C17" i="79"/>
  <c r="D17" i="79"/>
  <c r="D40" i="106" s="1"/>
  <c r="AL17" i="79"/>
  <c r="AM17" i="79"/>
  <c r="AN17" i="79"/>
  <c r="AO17" i="79"/>
  <c r="AP17" i="79"/>
  <c r="AQ17" i="79"/>
  <c r="AR17" i="79"/>
  <c r="B18" i="79"/>
  <c r="B41" i="106" s="1"/>
  <c r="C18" i="79"/>
  <c r="D18" i="79"/>
  <c r="D41" i="106" s="1"/>
  <c r="AL18" i="79"/>
  <c r="AM18" i="79"/>
  <c r="B19" i="79"/>
  <c r="B42" i="106" s="1"/>
  <c r="C19" i="79"/>
  <c r="C42" i="106" s="1"/>
  <c r="D19" i="79"/>
  <c r="D42" i="106" s="1"/>
  <c r="AN19" i="79"/>
  <c r="AO19" i="79"/>
  <c r="AP19" i="79"/>
  <c r="AQ19" i="79"/>
  <c r="AR19" i="79"/>
  <c r="AS19" i="79"/>
  <c r="AT19" i="79"/>
  <c r="AU19" i="79"/>
  <c r="B20" i="79"/>
  <c r="B43" i="106" s="1"/>
  <c r="C20" i="79"/>
  <c r="C43" i="106" s="1"/>
  <c r="D20" i="79"/>
  <c r="D43" i="106" s="1"/>
  <c r="AL20" i="79"/>
  <c r="AM20" i="79"/>
  <c r="AP20" i="79"/>
  <c r="AQ20" i="79"/>
  <c r="AR20" i="79"/>
  <c r="AS20" i="79"/>
  <c r="AT20" i="79"/>
  <c r="AU20" i="79"/>
  <c r="B21" i="79"/>
  <c r="B44" i="106" s="1"/>
  <c r="C21" i="79"/>
  <c r="C44" i="106" s="1"/>
  <c r="D21" i="79"/>
  <c r="D44" i="106" s="1"/>
  <c r="L21" i="79"/>
  <c r="B22" i="79"/>
  <c r="B45" i="106" s="1"/>
  <c r="C22" i="79"/>
  <c r="D22" i="79"/>
  <c r="D45" i="106" s="1"/>
  <c r="B23" i="79"/>
  <c r="B46" i="106" s="1"/>
  <c r="C23" i="79"/>
  <c r="D23" i="79"/>
  <c r="D46" i="106" s="1"/>
  <c r="B24" i="79"/>
  <c r="B47" i="106" s="1"/>
  <c r="C24" i="79"/>
  <c r="D24" i="79"/>
  <c r="D47" i="106" s="1"/>
  <c r="B25" i="79"/>
  <c r="B48" i="106" s="1"/>
  <c r="C25" i="79"/>
  <c r="D25" i="79"/>
  <c r="D48" i="106" s="1"/>
  <c r="B26" i="79"/>
  <c r="B49" i="106" s="1"/>
  <c r="C26" i="79"/>
  <c r="D26" i="79"/>
  <c r="D49" i="106" s="1"/>
  <c r="B27" i="79"/>
  <c r="C27" i="79"/>
  <c r="D27" i="79"/>
  <c r="A28" i="79"/>
  <c r="B29" i="79"/>
  <c r="B52" i="106" s="1"/>
  <c r="C29" i="79"/>
  <c r="C52" i="106" s="1"/>
  <c r="D29" i="79"/>
  <c r="D52" i="106" s="1"/>
  <c r="B30" i="79"/>
  <c r="B53" i="106" s="1"/>
  <c r="C30" i="79"/>
  <c r="C53" i="106" s="1"/>
  <c r="D30" i="79"/>
  <c r="D53" i="106" s="1"/>
  <c r="B31" i="79"/>
  <c r="B54" i="106" s="1"/>
  <c r="C31" i="79"/>
  <c r="C54" i="106" s="1"/>
  <c r="D31" i="79"/>
  <c r="D54" i="106" s="1"/>
  <c r="B32" i="79"/>
  <c r="B55" i="106" s="1"/>
  <c r="C32" i="79"/>
  <c r="C55" i="106" s="1"/>
  <c r="D32" i="79"/>
  <c r="D55" i="106" s="1"/>
  <c r="AK32" i="79"/>
  <c r="AJ32" i="79" s="1"/>
  <c r="B33" i="79"/>
  <c r="B56" i="106" s="1"/>
  <c r="C33" i="79"/>
  <c r="C56" i="106" s="1"/>
  <c r="D33" i="79"/>
  <c r="D56" i="106" s="1"/>
  <c r="AK33" i="79"/>
  <c r="AJ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25" i="78"/>
  <c r="C25" i="78"/>
  <c r="D25" i="78"/>
  <c r="BH25" i="78"/>
  <c r="B26" i="78"/>
  <c r="C26" i="78"/>
  <c r="D26" i="78"/>
  <c r="AR26" i="78"/>
  <c r="B27" i="78"/>
  <c r="C27" i="78"/>
  <c r="D27" i="78"/>
  <c r="S27" i="78"/>
  <c r="V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Q2" i="93" l="1"/>
  <c r="C50" i="106"/>
  <c r="F2" i="93"/>
  <c r="C46" i="106"/>
  <c r="A31" i="106"/>
  <c r="AF2" i="93"/>
  <c r="C49" i="106"/>
  <c r="E2" i="93"/>
  <c r="C45" i="106"/>
  <c r="AK2" i="93"/>
  <c r="C38" i="106"/>
  <c r="M2" i="93"/>
  <c r="C35" i="106"/>
  <c r="S42" i="106"/>
  <c r="AE2" i="93"/>
  <c r="C48" i="106"/>
  <c r="E9" i="79"/>
  <c r="E32" i="106" s="1"/>
  <c r="B32" i="106"/>
  <c r="S40" i="106"/>
  <c r="C2" i="93"/>
  <c r="C37" i="106"/>
  <c r="B2" i="93"/>
  <c r="C34" i="106"/>
  <c r="E10" i="79"/>
  <c r="E33" i="106" s="1"/>
  <c r="B33" i="106"/>
  <c r="B13" i="80"/>
  <c r="B50" i="106"/>
  <c r="E11" i="79"/>
  <c r="E34" i="106" s="1"/>
  <c r="B34" i="106"/>
  <c r="H2" i="93"/>
  <c r="C47" i="106"/>
  <c r="AC2" i="93"/>
  <c r="C40" i="106"/>
  <c r="AJ10" i="79"/>
  <c r="S33" i="106"/>
  <c r="A51" i="106"/>
  <c r="D13" i="80"/>
  <c r="D50" i="106"/>
  <c r="U2" i="93"/>
  <c r="C41" i="106"/>
  <c r="S10" i="97"/>
  <c r="N21" i="82"/>
  <c r="O21" i="82"/>
  <c r="B15" i="99"/>
  <c r="B14" i="99" s="1"/>
  <c r="V4" i="99"/>
  <c r="L18" i="80"/>
  <c r="O24" i="81"/>
  <c r="O21" i="81"/>
  <c r="O18" i="81"/>
  <c r="O10" i="81"/>
  <c r="O26" i="82"/>
  <c r="O20" i="82"/>
  <c r="N14" i="82"/>
  <c r="C122" i="84"/>
  <c r="A84" i="84"/>
  <c r="A44" i="84"/>
  <c r="P41" i="84"/>
  <c r="P42" i="85"/>
  <c r="P54" i="91"/>
  <c r="Q53" i="91"/>
  <c r="AA73" i="95"/>
  <c r="Y18" i="97"/>
  <c r="H19" i="97"/>
  <c r="W18" i="97" s="1"/>
  <c r="V8" i="97"/>
  <c r="Y6" i="97"/>
  <c r="AJ21" i="78"/>
  <c r="R20" i="78"/>
  <c r="W20" i="78" s="1"/>
  <c r="I18" i="80"/>
  <c r="H16" i="80"/>
  <c r="O15" i="81"/>
  <c r="O17" i="82"/>
  <c r="C92" i="84"/>
  <c r="P39" i="84"/>
  <c r="K12" i="82" s="1"/>
  <c r="P39" i="85"/>
  <c r="P14" i="86"/>
  <c r="Q54" i="91"/>
  <c r="P53" i="91"/>
  <c r="J82" i="92"/>
  <c r="J88" i="92" s="1"/>
  <c r="H75" i="92"/>
  <c r="AR29" i="79" s="1"/>
  <c r="S39" i="95"/>
  <c r="AA16" i="97"/>
  <c r="U8" i="97"/>
  <c r="W10" i="97"/>
  <c r="M22" i="82"/>
  <c r="C62" i="84"/>
  <c r="O43" i="84"/>
  <c r="P40" i="84"/>
  <c r="M36" i="84"/>
  <c r="D88" i="92"/>
  <c r="E80" i="92"/>
  <c r="AO29" i="79"/>
  <c r="J62" i="95"/>
  <c r="Y16" i="97"/>
  <c r="AB9" i="97"/>
  <c r="AB10" i="97" s="1"/>
  <c r="S8" i="97"/>
  <c r="V6" i="97"/>
  <c r="V10" i="97" s="1"/>
  <c r="V9" i="78"/>
  <c r="O12" i="81"/>
  <c r="P38" i="84"/>
  <c r="M57" i="84" s="1"/>
  <c r="M58" i="84" s="1"/>
  <c r="O116" i="85"/>
  <c r="F82" i="92"/>
  <c r="F88" i="92" s="1"/>
  <c r="T19" i="97"/>
  <c r="P21" i="99"/>
  <c r="Q46" i="91"/>
  <c r="O16" i="97"/>
  <c r="W9" i="97"/>
  <c r="Q20" i="99"/>
  <c r="Q21" i="99" s="1"/>
  <c r="H21" i="78"/>
  <c r="AI10" i="78"/>
  <c r="H17" i="80"/>
  <c r="O17" i="81"/>
  <c r="O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O20" i="81"/>
  <c r="C38" i="84"/>
  <c r="S16" i="86"/>
  <c r="P5" i="86"/>
  <c r="T44" i="86" s="1"/>
  <c r="Q51" i="91"/>
  <c r="AA17" i="97"/>
  <c r="AA15" i="97"/>
  <c r="G17" i="98"/>
  <c r="G19" i="98" s="1"/>
  <c r="G20" i="98" s="1"/>
  <c r="AJ9" i="78"/>
  <c r="O19" i="81"/>
  <c r="A126" i="84"/>
  <c r="C116" i="84"/>
  <c r="O44" i="84" s="1"/>
  <c r="C86" i="84"/>
  <c r="P48" i="84"/>
  <c r="P42" i="84"/>
  <c r="C126" i="85"/>
  <c r="P49" i="91"/>
  <c r="H134" i="95"/>
  <c r="I128" i="95" s="1"/>
  <c r="J61" i="95"/>
  <c r="I1" i="95" a="1"/>
  <c r="K1" i="95" s="1"/>
  <c r="Y17" i="97"/>
  <c r="U7" i="97"/>
  <c r="U4" i="99"/>
  <c r="O23" i="81"/>
  <c r="U22" i="78"/>
  <c r="AK9" i="78"/>
  <c r="N4" i="88" s="1"/>
  <c r="O22" i="81"/>
  <c r="O11" i="81"/>
  <c r="N15" i="82"/>
  <c r="U9" i="78"/>
  <c r="O16" i="81"/>
  <c r="N27" i="82"/>
  <c r="N23" i="82"/>
  <c r="A96" i="84"/>
  <c r="P50" i="84"/>
  <c r="P45" i="85"/>
  <c r="H22" i="78" s="1"/>
  <c r="P8" i="86"/>
  <c r="Q57" i="91"/>
  <c r="P52" i="91"/>
  <c r="P51" i="91"/>
  <c r="I132" i="95"/>
  <c r="V15" i="97"/>
  <c r="O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W10" i="79"/>
  <c r="J33" i="106" s="1"/>
  <c r="S35" i="85"/>
  <c r="W18" i="78"/>
  <c r="L17" i="80"/>
  <c r="R15" i="80"/>
  <c r="R17" i="80"/>
  <c r="I20" i="80"/>
  <c r="L15" i="80"/>
  <c r="Y9" i="79"/>
  <c r="AN20" i="79"/>
  <c r="S43" i="106" s="1"/>
  <c r="AN18" i="79"/>
  <c r="S41" i="106" s="1"/>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S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R31" i="79" s="1"/>
  <c r="H82" i="92"/>
  <c r="I103" i="95"/>
  <c r="N101" i="95"/>
  <c r="N103" i="95" s="1"/>
  <c r="H104" i="95" s="1"/>
  <c r="D74" i="92"/>
  <c r="I75" i="92"/>
  <c r="AS29" i="79" s="1"/>
  <c r="F134" i="95"/>
  <c r="G129" i="95" s="1"/>
  <c r="L51" i="95"/>
  <c r="L60" i="95" s="1"/>
  <c r="J60" i="95"/>
  <c r="N82" i="92"/>
  <c r="N88" i="92" s="1"/>
  <c r="I76" i="92"/>
  <c r="AS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26" i="77" l="1"/>
  <c r="T43" i="106"/>
  <c r="U43" i="106"/>
  <c r="T41" i="106"/>
  <c r="U41" i="106"/>
  <c r="T40" i="106"/>
  <c r="U40" i="106"/>
  <c r="T42" i="106"/>
  <c r="U42" i="106"/>
  <c r="C24" i="77"/>
  <c r="H33" i="106"/>
  <c r="Y10" i="79"/>
  <c r="L33" i="106" s="1"/>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L9" i="81" s="1"/>
  <c r="G13" i="98"/>
  <c r="P78" i="98" s="1"/>
  <c r="Q77" i="98" s="1"/>
  <c r="K10" i="81" s="1"/>
  <c r="N104" i="95"/>
  <c r="M105" i="95" s="1"/>
  <c r="P6" i="86"/>
  <c r="S6" i="86"/>
  <c r="S33" i="86" s="1"/>
  <c r="I88" i="98"/>
  <c r="M88" i="98"/>
  <c r="P4" i="88"/>
  <c r="M33" i="106" l="1"/>
  <c r="P33" i="106"/>
  <c r="M32" i="106"/>
  <c r="P12" i="88"/>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T33" i="106" l="1"/>
  <c r="N103" i="98"/>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L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L22" i="81" s="1"/>
  <c r="L21" i="95"/>
  <c r="I92" i="94"/>
  <c r="I91" i="94"/>
  <c r="K29" i="95"/>
  <c r="H97" i="94"/>
  <c r="N60" i="98"/>
  <c r="L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L17" i="81" s="1"/>
  <c r="I96" i="94"/>
  <c r="L27" i="95"/>
  <c r="K30" i="95"/>
  <c r="H108" i="94"/>
  <c r="N71" i="98"/>
  <c r="L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L21" i="81" s="1"/>
  <c r="K24" i="95"/>
  <c r="H95" i="94"/>
  <c r="N65" i="98"/>
  <c r="L18" i="81" s="1"/>
  <c r="N58" i="98"/>
  <c r="L11" i="81" s="1"/>
  <c r="M73" i="98"/>
  <c r="P70" i="98" s="1"/>
  <c r="Q70" i="98" s="1"/>
  <c r="K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L23" i="81" s="1"/>
  <c r="N61" i="98"/>
  <c r="L14" i="81" s="1"/>
  <c r="I26" i="84"/>
  <c r="K26" i="84"/>
  <c r="L26" i="84"/>
  <c r="N26" i="84"/>
  <c r="H26" i="84"/>
  <c r="J26" i="84"/>
  <c r="M26" i="84"/>
  <c r="AN9" i="78"/>
  <c r="R4" i="88"/>
  <c r="AN4" i="86"/>
  <c r="AC4" i="86"/>
  <c r="AO20" i="78"/>
  <c r="S15" i="88"/>
  <c r="O25" i="95"/>
  <c r="N98" i="98"/>
  <c r="O98" i="98" s="1"/>
  <c r="K21" i="78" s="1"/>
  <c r="N67" i="98"/>
  <c r="L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L16" i="81" s="1"/>
  <c r="J30" i="95"/>
  <c r="G108" i="94"/>
  <c r="L7" i="95"/>
  <c r="I12" i="94"/>
  <c r="I11" i="94"/>
  <c r="I80" i="94"/>
  <c r="I18" i="94"/>
  <c r="I90" i="94"/>
  <c r="I9" i="94"/>
  <c r="I14" i="94"/>
  <c r="I16" i="94"/>
  <c r="I15" i="94"/>
  <c r="I17" i="94"/>
  <c r="I81" i="94"/>
  <c r="I13" i="94"/>
  <c r="S72" i="86"/>
  <c r="T72" i="86"/>
  <c r="O72" i="86"/>
  <c r="K8" i="95"/>
  <c r="H20" i="94"/>
  <c r="H19" i="94"/>
  <c r="N66" i="98"/>
  <c r="L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L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T7" i="106" l="1"/>
  <c r="O14" i="84"/>
  <c r="K26" i="95"/>
  <c r="O15" i="84"/>
  <c r="I108" i="94"/>
  <c r="O16" i="84"/>
  <c r="O25" i="84"/>
  <c r="O26" i="95"/>
  <c r="M24" i="95"/>
  <c r="O12" i="84"/>
  <c r="AN13" i="78"/>
  <c r="R8" i="88"/>
  <c r="AO22" i="78"/>
  <c r="S17" i="88"/>
  <c r="Q21" i="80"/>
  <c r="R21" i="80" s="1"/>
  <c r="N21" i="80" s="1"/>
  <c r="J105" i="98"/>
  <c r="K82" i="98"/>
  <c r="L30" i="78" s="1"/>
  <c r="AO14" i="78"/>
  <c r="S9" i="88"/>
  <c r="P67" i="98"/>
  <c r="Q67" i="98" s="1"/>
  <c r="K20" i="81" s="1"/>
  <c r="Q19" i="88"/>
  <c r="P105" i="98"/>
  <c r="P58" i="98"/>
  <c r="M13" i="95"/>
  <c r="P71" i="98"/>
  <c r="Q71" i="98" s="1"/>
  <c r="K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K18" i="81" s="1"/>
  <c r="M26" i="95"/>
  <c r="Q46" i="95"/>
  <c r="S46" i="95" s="1"/>
  <c r="S42" i="95"/>
  <c r="O18" i="84"/>
  <c r="AN16" i="78"/>
  <c r="R11" i="88"/>
  <c r="J28" i="95"/>
  <c r="G100" i="94"/>
  <c r="G103" i="94"/>
  <c r="G101" i="94"/>
  <c r="G109" i="94"/>
  <c r="G104" i="94"/>
  <c r="G99" i="94"/>
  <c r="G106" i="94"/>
  <c r="G98" i="94"/>
  <c r="G105" i="94"/>
  <c r="G102" i="94"/>
  <c r="L27" i="99"/>
  <c r="K26" i="99"/>
  <c r="P69" i="98"/>
  <c r="Q69" i="98" s="1"/>
  <c r="K22" i="81" s="1"/>
  <c r="O17" i="84"/>
  <c r="AO10" i="78"/>
  <c r="S5" i="88"/>
  <c r="P59" i="98"/>
  <c r="Q59" i="98" s="1"/>
  <c r="K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K21" i="81" s="1"/>
  <c r="P64" i="98"/>
  <c r="Q64" i="98" s="1"/>
  <c r="K17" i="81" s="1"/>
  <c r="AP17" i="78"/>
  <c r="T12" i="88"/>
  <c r="AP11" i="78"/>
  <c r="T6" i="88"/>
  <c r="P63" i="98"/>
  <c r="Q63" i="98" s="1"/>
  <c r="K16" i="81" s="1"/>
  <c r="P61" i="98"/>
  <c r="Q61" i="98" s="1"/>
  <c r="K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K13" i="81" s="1"/>
  <c r="I30" i="95"/>
  <c r="M30" i="95" s="1"/>
  <c r="O30" i="95"/>
  <c r="F108" i="94"/>
  <c r="P62" i="98"/>
  <c r="Q62" i="98" s="1"/>
  <c r="K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K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X9"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X10" i="79" l="1"/>
  <c r="K33" i="106" s="1"/>
  <c r="K32" i="106"/>
  <c r="AP13" i="78"/>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U32" i="106" l="1"/>
  <c r="U33" i="106"/>
  <c r="M11" i="95"/>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U7" i="106" l="1"/>
  <c r="AS22" i="78"/>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L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I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D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E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V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N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O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N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tc={4B43F9F2-59E0-454E-AA13-F71EFAC206F6}</author>
  </authors>
  <commentList>
    <comment ref="G7" authorId="0" shapeId="0" xr:uid="{A782B3F7-29A8-4303-8E13-150C60C69F91}">
      <text>
        <r>
          <rPr>
            <sz val="8"/>
            <color indexed="81"/>
            <rFont val="Tahoma"/>
            <family val="2"/>
          </rPr>
          <t>If Process Activity is: Output-based, leave blank.
Input-based, insert I.</t>
        </r>
      </text>
    </comment>
    <comment ref="I11" authorId="1"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<sst xmlns="http://schemas.openxmlformats.org/spreadsheetml/2006/main" count="6387" uniqueCount="1848">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</sst>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80">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2" fontId="22" fillId="0" borderId="0" xfId="2" applyNumberFormat="1" applyFont="1"/>
    <xf numFmtId="0" fontId="74" fillId="6" borderId="13" xfId="20" applyFont="1" applyAlignment="1">
      <alignment horizontal="center"/>
    </xf>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externalLink" Target="externalLinks/externalLink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5.xml.rels><?xml version="1.0" encoding="UTF-8" standalone="yes"?>
<Relationships xmlns="http://schemas.openxmlformats.org/package/2006/relationships"><Relationship Id="rId1" Type="http://schemas.openxmlformats.org/officeDocument/2006/relationships/image" Target="../media/image8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95.png"/><Relationship Id="rId3" Type="http://schemas.openxmlformats.org/officeDocument/2006/relationships/image" Target="../media/image90.emf"/><Relationship Id="rId7" Type="http://schemas.openxmlformats.org/officeDocument/2006/relationships/image" Target="../media/image94.png"/><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png"/><Relationship Id="rId5" Type="http://schemas.openxmlformats.org/officeDocument/2006/relationships/image" Target="../media/image92.emf"/><Relationship Id="rId4" Type="http://schemas.openxmlformats.org/officeDocument/2006/relationships/image" Target="../media/image91.emf"/></Relationships>
</file>

<file path=xl/drawings/_rels/drawing17.xml.rels><?xml version="1.0" encoding="UTF-8" standalone="yes"?>
<Relationships xmlns="http://schemas.openxmlformats.org/package/2006/relationships"><Relationship Id="rId3" Type="http://schemas.openxmlformats.org/officeDocument/2006/relationships/image" Target="../media/image97.png"/><Relationship Id="rId2" Type="http://schemas.openxmlformats.org/officeDocument/2006/relationships/image" Target="../media/image93.png"/><Relationship Id="rId1" Type="http://schemas.openxmlformats.org/officeDocument/2006/relationships/image" Target="../media/image96.emf"/></Relationships>
</file>

<file path=xl/drawings/_rels/drawing18.xml.rels><?xml version="1.0" encoding="UTF-8" standalone="yes"?>
<Relationships xmlns="http://schemas.openxmlformats.org/package/2006/relationships"><Relationship Id="rId8" Type="http://schemas.openxmlformats.org/officeDocument/2006/relationships/image" Target="../media/image105.emf"/><Relationship Id="rId3" Type="http://schemas.openxmlformats.org/officeDocument/2006/relationships/image" Target="../media/image100.png"/><Relationship Id="rId7" Type="http://schemas.openxmlformats.org/officeDocument/2006/relationships/image" Target="../media/image104.png"/><Relationship Id="rId2" Type="http://schemas.openxmlformats.org/officeDocument/2006/relationships/image" Target="../media/image99.emf"/><Relationship Id="rId1" Type="http://schemas.openxmlformats.org/officeDocument/2006/relationships/image" Target="../media/image98.emf"/><Relationship Id="rId6" Type="http://schemas.openxmlformats.org/officeDocument/2006/relationships/image" Target="../media/image103.png"/><Relationship Id="rId11" Type="http://schemas.openxmlformats.org/officeDocument/2006/relationships/image" Target="../media/image106.png"/><Relationship Id="rId5" Type="http://schemas.openxmlformats.org/officeDocument/2006/relationships/image" Target="../media/image102.png"/><Relationship Id="rId10" Type="http://schemas.openxmlformats.org/officeDocument/2006/relationships/chart" Target="../charts/chart2.xml"/><Relationship Id="rId4" Type="http://schemas.openxmlformats.org/officeDocument/2006/relationships/image" Target="../media/image101.png"/><Relationship Id="rId9" Type="http://schemas.openxmlformats.org/officeDocument/2006/relationships/chart" Target="../charts/chart1.xml"/></Relationships>
</file>

<file path=xl/drawings/_rels/drawing19.xml.rels><?xml version="1.0" encoding="UTF-8" standalone="yes"?>
<Relationships xmlns="http://schemas.openxmlformats.org/package/2006/relationships"><Relationship Id="rId3" Type="http://schemas.openxmlformats.org/officeDocument/2006/relationships/image" Target="../media/image109.png"/><Relationship Id="rId2" Type="http://schemas.openxmlformats.org/officeDocument/2006/relationships/image" Target="../media/image108.png"/><Relationship Id="rId1" Type="http://schemas.openxmlformats.org/officeDocument/2006/relationships/image" Target="../media/image10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64.emf"/><Relationship Id="rId2" Type="http://schemas.openxmlformats.org/officeDocument/2006/relationships/image" Target="../media/image59.emf"/><Relationship Id="rId1" Type="http://schemas.openxmlformats.org/officeDocument/2006/relationships/image" Target="../media/image58.emf"/><Relationship Id="rId6" Type="http://schemas.openxmlformats.org/officeDocument/2006/relationships/image" Target="../media/image63.emf"/><Relationship Id="rId5" Type="http://schemas.openxmlformats.org/officeDocument/2006/relationships/image" Target="../media/image62.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7.emf"/><Relationship Id="rId7" Type="http://schemas.openxmlformats.org/officeDocument/2006/relationships/image" Target="../media/image71.emf"/><Relationship Id="rId2" Type="http://schemas.openxmlformats.org/officeDocument/2006/relationships/image" Target="../media/image66.emf"/><Relationship Id="rId1" Type="http://schemas.openxmlformats.org/officeDocument/2006/relationships/image" Target="../media/image65.emf"/><Relationship Id="rId6" Type="http://schemas.openxmlformats.org/officeDocument/2006/relationships/image" Target="../media/image70.emf"/><Relationship Id="rId5" Type="http://schemas.openxmlformats.org/officeDocument/2006/relationships/image" Target="../media/image69.emf"/><Relationship Id="rId4"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 Id="rId5" Type="http://schemas.openxmlformats.org/officeDocument/2006/relationships/image" Target="../media/image79.emf"/><Relationship Id="rId4" Type="http://schemas.openxmlformats.org/officeDocument/2006/relationships/image" Target="../media/image7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4.emf"/><Relationship Id="rId7" Type="http://schemas.openxmlformats.org/officeDocument/2006/relationships/image" Target="../media/image80.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5" Type="http://schemas.openxmlformats.org/officeDocument/2006/relationships/image" Target="../media/image82.emf"/><Relationship Id="rId4" Type="http://schemas.openxmlformats.org/officeDocument/2006/relationships/image" Target="../media/image8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11.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12.emf"/><Relationship Id="rId2" Type="http://schemas.openxmlformats.org/officeDocument/2006/relationships/image" Target="../media/image113.emf"/><Relationship Id="rId1" Type="http://schemas.openxmlformats.org/officeDocument/2006/relationships/image" Target="../media/image114.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9.emf"/><Relationship Id="rId1" Type="http://schemas.openxmlformats.org/officeDocument/2006/relationships/image" Target="../media/image120.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4.emf"/><Relationship Id="rId2" Type="http://schemas.openxmlformats.org/officeDocument/2006/relationships/image" Target="../media/image123.emf"/><Relationship Id="rId1" Type="http://schemas.openxmlformats.org/officeDocument/2006/relationships/image" Target="../media/image122.emf"/><Relationship Id="rId5" Type="http://schemas.openxmlformats.org/officeDocument/2006/relationships/image" Target="../media/image121.emf"/><Relationship Id="rId4" Type="http://schemas.openxmlformats.org/officeDocument/2006/relationships/image" Target="../media/image125.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0.emf"/><Relationship Id="rId7" Type="http://schemas.openxmlformats.org/officeDocument/2006/relationships/image" Target="../media/image126.emf"/><Relationship Id="rId2" Type="http://schemas.openxmlformats.org/officeDocument/2006/relationships/image" Target="../media/image131.emf"/><Relationship Id="rId1" Type="http://schemas.openxmlformats.org/officeDocument/2006/relationships/image" Target="../media/image132.emf"/><Relationship Id="rId6" Type="http://schemas.openxmlformats.org/officeDocument/2006/relationships/image" Target="../media/image127.emf"/><Relationship Id="rId5" Type="http://schemas.openxmlformats.org/officeDocument/2006/relationships/image" Target="../media/image128.emf"/><Relationship Id="rId4" Type="http://schemas.openxmlformats.org/officeDocument/2006/relationships/image" Target="../media/image129.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33.emf"/><Relationship Id="rId3" Type="http://schemas.openxmlformats.org/officeDocument/2006/relationships/image" Target="../media/image138.emf"/><Relationship Id="rId7" Type="http://schemas.openxmlformats.org/officeDocument/2006/relationships/image" Target="../media/image134.emf"/><Relationship Id="rId2" Type="http://schemas.openxmlformats.org/officeDocument/2006/relationships/image" Target="../media/image139.emf"/><Relationship Id="rId1" Type="http://schemas.openxmlformats.org/officeDocument/2006/relationships/image" Target="../media/image140.emf"/><Relationship Id="rId6" Type="http://schemas.openxmlformats.org/officeDocument/2006/relationships/image" Target="../media/image135.emf"/><Relationship Id="rId5" Type="http://schemas.openxmlformats.org/officeDocument/2006/relationships/image" Target="../media/image136.emf"/><Relationship Id="rId4" Type="http://schemas.openxmlformats.org/officeDocument/2006/relationships/image" Target="../media/image137.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42.emf"/><Relationship Id="rId2" Type="http://schemas.openxmlformats.org/officeDocument/2006/relationships/image" Target="../media/image143.emf"/><Relationship Id="rId1" Type="http://schemas.openxmlformats.org/officeDocument/2006/relationships/image" Target="../media/image144.emf"/><Relationship Id="rId4" Type="http://schemas.openxmlformats.org/officeDocument/2006/relationships/image" Target="../media/image141.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46.emf"/><Relationship Id="rId3" Type="http://schemas.openxmlformats.org/officeDocument/2006/relationships/image" Target="../media/image151.emf"/><Relationship Id="rId7" Type="http://schemas.openxmlformats.org/officeDocument/2006/relationships/image" Target="../media/image147.emf"/><Relationship Id="rId2" Type="http://schemas.openxmlformats.org/officeDocument/2006/relationships/image" Target="../media/image152.emf"/><Relationship Id="rId1" Type="http://schemas.openxmlformats.org/officeDocument/2006/relationships/image" Target="../media/image153.emf"/><Relationship Id="rId6" Type="http://schemas.openxmlformats.org/officeDocument/2006/relationships/image" Target="../media/image148.emf"/><Relationship Id="rId5" Type="http://schemas.openxmlformats.org/officeDocument/2006/relationships/image" Target="../media/image149.emf"/><Relationship Id="rId10" Type="http://schemas.openxmlformats.org/officeDocument/2006/relationships/image" Target="../media/image154.emf"/><Relationship Id="rId4" Type="http://schemas.openxmlformats.org/officeDocument/2006/relationships/image" Target="../media/image150.emf"/><Relationship Id="rId9" Type="http://schemas.openxmlformats.org/officeDocument/2006/relationships/image" Target="../media/image145.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60.emf"/><Relationship Id="rId7" Type="http://schemas.openxmlformats.org/officeDocument/2006/relationships/image" Target="../media/image156.emf"/><Relationship Id="rId2" Type="http://schemas.openxmlformats.org/officeDocument/2006/relationships/image" Target="../media/image161.emf"/><Relationship Id="rId1" Type="http://schemas.openxmlformats.org/officeDocument/2006/relationships/image" Target="../media/image162.emf"/><Relationship Id="rId6" Type="http://schemas.openxmlformats.org/officeDocument/2006/relationships/image" Target="../media/image157.emf"/><Relationship Id="rId5" Type="http://schemas.openxmlformats.org/officeDocument/2006/relationships/image" Target="../media/image158.emf"/><Relationship Id="rId4"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64.emf"/><Relationship Id="rId3" Type="http://schemas.openxmlformats.org/officeDocument/2006/relationships/image" Target="../media/image169.emf"/><Relationship Id="rId7" Type="http://schemas.openxmlformats.org/officeDocument/2006/relationships/image" Target="../media/image165.emf"/><Relationship Id="rId2" Type="http://schemas.openxmlformats.org/officeDocument/2006/relationships/image" Target="../media/image170.emf"/><Relationship Id="rId1" Type="http://schemas.openxmlformats.org/officeDocument/2006/relationships/image" Target="../media/image171.emf"/><Relationship Id="rId6" Type="http://schemas.openxmlformats.org/officeDocument/2006/relationships/image" Target="../media/image166.emf"/><Relationship Id="rId5" Type="http://schemas.openxmlformats.org/officeDocument/2006/relationships/image" Target="../media/image167.emf"/><Relationship Id="rId10" Type="http://schemas.openxmlformats.org/officeDocument/2006/relationships/image" Target="../media/image172.emf"/><Relationship Id="rId4" Type="http://schemas.openxmlformats.org/officeDocument/2006/relationships/image" Target="../media/image168.emf"/><Relationship Id="rId9" Type="http://schemas.openxmlformats.org/officeDocument/2006/relationships/image" Target="../media/image163.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4.emf"/><Relationship Id="rId3" Type="http://schemas.openxmlformats.org/officeDocument/2006/relationships/image" Target="../media/image179.emf"/><Relationship Id="rId7" Type="http://schemas.openxmlformats.org/officeDocument/2006/relationships/image" Target="../media/image175.emf"/><Relationship Id="rId2" Type="http://schemas.openxmlformats.org/officeDocument/2006/relationships/image" Target="../media/image180.emf"/><Relationship Id="rId1" Type="http://schemas.openxmlformats.org/officeDocument/2006/relationships/image" Target="../media/image181.emf"/><Relationship Id="rId6" Type="http://schemas.openxmlformats.org/officeDocument/2006/relationships/image" Target="../media/image176.emf"/><Relationship Id="rId5" Type="http://schemas.openxmlformats.org/officeDocument/2006/relationships/image" Target="../media/image177.emf"/><Relationship Id="rId10" Type="http://schemas.openxmlformats.org/officeDocument/2006/relationships/image" Target="../media/image182.emf"/><Relationship Id="rId4" Type="http://schemas.openxmlformats.org/officeDocument/2006/relationships/image" Target="../media/image178.emf"/><Relationship Id="rId9" Type="http://schemas.openxmlformats.org/officeDocument/2006/relationships/image" Target="../media/image173.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83.emf"/><Relationship Id="rId3" Type="http://schemas.openxmlformats.org/officeDocument/2006/relationships/image" Target="../media/image188.emf"/><Relationship Id="rId7" Type="http://schemas.openxmlformats.org/officeDocument/2006/relationships/image" Target="../media/image184.emf"/><Relationship Id="rId2" Type="http://schemas.openxmlformats.org/officeDocument/2006/relationships/image" Target="../media/image189.emf"/><Relationship Id="rId1" Type="http://schemas.openxmlformats.org/officeDocument/2006/relationships/image" Target="../media/image190.emf"/><Relationship Id="rId6" Type="http://schemas.openxmlformats.org/officeDocument/2006/relationships/image" Target="../media/image185.emf"/><Relationship Id="rId5" Type="http://schemas.openxmlformats.org/officeDocument/2006/relationships/image" Target="../media/image186.emf"/><Relationship Id="rId4" Type="http://schemas.openxmlformats.org/officeDocument/2006/relationships/image" Target="../media/image187.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2.emf"/><Relationship Id="rId3" Type="http://schemas.openxmlformats.org/officeDocument/2006/relationships/image" Target="../media/image197.emf"/><Relationship Id="rId7" Type="http://schemas.openxmlformats.org/officeDocument/2006/relationships/image" Target="../media/image193.emf"/><Relationship Id="rId2" Type="http://schemas.openxmlformats.org/officeDocument/2006/relationships/image" Target="../media/image198.emf"/><Relationship Id="rId1" Type="http://schemas.openxmlformats.org/officeDocument/2006/relationships/image" Target="../media/image199.emf"/><Relationship Id="rId6" Type="http://schemas.openxmlformats.org/officeDocument/2006/relationships/image" Target="../media/image194.emf"/><Relationship Id="rId5" Type="http://schemas.openxmlformats.org/officeDocument/2006/relationships/image" Target="../media/image195.emf"/><Relationship Id="rId10" Type="http://schemas.openxmlformats.org/officeDocument/2006/relationships/image" Target="../media/image200.emf"/><Relationship Id="rId4" Type="http://schemas.openxmlformats.org/officeDocument/2006/relationships/image" Target="../media/image196.emf"/><Relationship Id="rId9" Type="http://schemas.openxmlformats.org/officeDocument/2006/relationships/image" Target="../media/image19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10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6.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3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A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A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A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F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F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0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0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0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1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1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1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2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2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2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3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3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3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3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3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4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4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4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4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4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4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4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5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5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5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5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5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5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5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5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6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6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6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6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7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7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7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7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7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7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7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7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7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8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8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8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8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8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8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8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8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9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9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9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9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9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9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9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9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9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9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A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A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A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A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A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A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A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A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A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A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B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B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B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B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B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B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B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B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C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C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C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C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C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C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C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C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C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L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I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D10" dT="2020-06-23T13:40:50.05" personId="{308666E5-D28E-418E-B7E7-F6D9F22CA4C0}" id="{17E2CE06-023D-419F-B261-9DC5D1728B4A}">
    <text>https://www.ge.com/news/press-releases/eskoms-kusile-wet-flue-gas-desulphurization-plant-achieves-93-removal-efficiency</text>
  </threadedComment>
  <threadedComment ref="AE10" dT="2020-06-23T13:43:26.93" personId="{308666E5-D28E-418E-B7E7-F6D9F22CA4C0}" id="{7A35F23A-FACE-406F-AFEC-C2B7AE61685B}">
    <text>not sure how those are affected by the FGD</text>
  </threadedComment>
  <threadedComment ref="AV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N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11.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2.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3.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4.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5.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69.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6.emf"/><Relationship Id="rId12" Type="http://schemas.openxmlformats.org/officeDocument/2006/relationships/control" Target="../activeX/activeX69.xml"/><Relationship Id="rId17" Type="http://schemas.openxmlformats.org/officeDocument/2006/relationships/image" Target="../media/image71.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8.emf"/><Relationship Id="rId5" Type="http://schemas.openxmlformats.org/officeDocument/2006/relationships/image" Target="../media/image65.emf"/><Relationship Id="rId15" Type="http://schemas.openxmlformats.org/officeDocument/2006/relationships/image" Target="../media/image70.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7.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2.vml"/><Relationship Id="rId7" Type="http://schemas.openxmlformats.org/officeDocument/2006/relationships/image" Target="../media/image7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2.emf"/><Relationship Id="rId4" Type="http://schemas.openxmlformats.org/officeDocument/2006/relationships/control" Target="../activeX/activeX72.xml"/><Relationship Id="rId9" Type="http://schemas.openxmlformats.org/officeDocument/2006/relationships/image" Target="../media/image74.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image" Target="../media/image76.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4.emf"/><Relationship Id="rId18" Type="http://schemas.openxmlformats.org/officeDocument/2006/relationships/comments" Target="../comments10.xml"/><Relationship Id="rId3" Type="http://schemas.openxmlformats.org/officeDocument/2006/relationships/vmlDrawing" Target="../drawings/vmlDrawing14.vml"/><Relationship Id="rId7" Type="http://schemas.openxmlformats.org/officeDocument/2006/relationships/image" Target="../media/image81.emf"/><Relationship Id="rId12" Type="http://schemas.openxmlformats.org/officeDocument/2006/relationships/control" Target="../activeX/activeX84.xml"/><Relationship Id="rId17" Type="http://schemas.openxmlformats.org/officeDocument/2006/relationships/image" Target="../media/image86.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2.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6.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drawing" Target="../drawings/drawing16.xml"/><Relationship Id="rId4" Type="http://schemas.microsoft.com/office/2017/10/relationships/threadedComment" Target="../threadedComments/threadedComment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7.bin"/><Relationship Id="rId4" Type="http://schemas.microsoft.com/office/2017/10/relationships/threadedComment" Target="../threadedComments/threadedComment13.x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8.xml"/><Relationship Id="rId5" Type="http://schemas.openxmlformats.org/officeDocument/2006/relationships/vmlDrawing" Target="../drawings/vmlDrawing22.vml"/><Relationship Id="rId4"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microsoft.com/office/2017/10/relationships/threadedComment" Target="../threadedComments/threadedComment15.xml"/><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earch.worldbank.org/data?qterm=gdp%20deflator%20%22south%20africa%22&amp;language=EN"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111.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88.xml"/><Relationship Id="rId5" Type="http://schemas.openxmlformats.org/officeDocument/2006/relationships/image" Target="../media/image110.emf"/><Relationship Id="rId4" Type="http://schemas.openxmlformats.org/officeDocument/2006/relationships/control" Target="../activeX/activeX87.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25.vml"/><Relationship Id="rId7" Type="http://schemas.openxmlformats.org/officeDocument/2006/relationships/image" Target="../media/image113.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90.xml"/><Relationship Id="rId5" Type="http://schemas.openxmlformats.org/officeDocument/2006/relationships/image" Target="../media/image112.emf"/><Relationship Id="rId4" Type="http://schemas.openxmlformats.org/officeDocument/2006/relationships/control" Target="../activeX/activeX89.xml"/><Relationship Id="rId9" Type="http://schemas.openxmlformats.org/officeDocument/2006/relationships/image" Target="../media/image114.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4.xml"/><Relationship Id="rId3" Type="http://schemas.openxmlformats.org/officeDocument/2006/relationships/vmlDrawing" Target="../drawings/vmlDrawing26.vml"/><Relationship Id="rId7" Type="http://schemas.openxmlformats.org/officeDocument/2006/relationships/image" Target="../media/image116.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93.xml"/><Relationship Id="rId5" Type="http://schemas.openxmlformats.org/officeDocument/2006/relationships/image" Target="../media/image115.emf"/><Relationship Id="rId4" Type="http://schemas.openxmlformats.org/officeDocument/2006/relationships/control" Target="../activeX/activeX92.xml"/><Relationship Id="rId9" Type="http://schemas.openxmlformats.org/officeDocument/2006/relationships/image" Target="../media/image117.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7.xml"/><Relationship Id="rId3" Type="http://schemas.openxmlformats.org/officeDocument/2006/relationships/vmlDrawing" Target="../drawings/vmlDrawing27.vml"/><Relationship Id="rId7" Type="http://schemas.openxmlformats.org/officeDocument/2006/relationships/image" Target="../media/image119.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96.xml"/><Relationship Id="rId5" Type="http://schemas.openxmlformats.org/officeDocument/2006/relationships/image" Target="../media/image118.emf"/><Relationship Id="rId4" Type="http://schemas.openxmlformats.org/officeDocument/2006/relationships/control" Target="../activeX/activeX95.xml"/><Relationship Id="rId9" Type="http://schemas.openxmlformats.org/officeDocument/2006/relationships/image" Target="../media/image120.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0.xml"/><Relationship Id="rId13" Type="http://schemas.openxmlformats.org/officeDocument/2006/relationships/image" Target="../media/image125.emf"/><Relationship Id="rId3" Type="http://schemas.openxmlformats.org/officeDocument/2006/relationships/vmlDrawing" Target="../drawings/vmlDrawing28.vml"/><Relationship Id="rId7" Type="http://schemas.openxmlformats.org/officeDocument/2006/relationships/image" Target="../media/image122.emf"/><Relationship Id="rId12" Type="http://schemas.openxmlformats.org/officeDocument/2006/relationships/control" Target="../activeX/activeX102.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99.xml"/><Relationship Id="rId11" Type="http://schemas.openxmlformats.org/officeDocument/2006/relationships/image" Target="../media/image124.emf"/><Relationship Id="rId5" Type="http://schemas.openxmlformats.org/officeDocument/2006/relationships/image" Target="../media/image121.emf"/><Relationship Id="rId10" Type="http://schemas.openxmlformats.org/officeDocument/2006/relationships/control" Target="../activeX/activeX101.xml"/><Relationship Id="rId4" Type="http://schemas.openxmlformats.org/officeDocument/2006/relationships/control" Target="../activeX/activeX98.xml"/><Relationship Id="rId9" Type="http://schemas.openxmlformats.org/officeDocument/2006/relationships/image" Target="../media/image123.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5.xml"/><Relationship Id="rId13" Type="http://schemas.openxmlformats.org/officeDocument/2006/relationships/image" Target="../media/image130.emf"/><Relationship Id="rId18" Type="http://schemas.openxmlformats.org/officeDocument/2006/relationships/comments" Target="../comments20.xml"/><Relationship Id="rId3" Type="http://schemas.openxmlformats.org/officeDocument/2006/relationships/vmlDrawing" Target="../drawings/vmlDrawing29.vml"/><Relationship Id="rId7" Type="http://schemas.openxmlformats.org/officeDocument/2006/relationships/image" Target="../media/image127.emf"/><Relationship Id="rId12" Type="http://schemas.openxmlformats.org/officeDocument/2006/relationships/control" Target="../activeX/activeX107.xml"/><Relationship Id="rId17" Type="http://schemas.openxmlformats.org/officeDocument/2006/relationships/image" Target="../media/image132.emf"/><Relationship Id="rId2" Type="http://schemas.openxmlformats.org/officeDocument/2006/relationships/drawing" Target="../drawings/drawing25.xml"/><Relationship Id="rId16" Type="http://schemas.openxmlformats.org/officeDocument/2006/relationships/control" Target="../activeX/activeX109.xml"/><Relationship Id="rId1" Type="http://schemas.openxmlformats.org/officeDocument/2006/relationships/printerSettings" Target="../printerSettings/printerSettings27.bin"/><Relationship Id="rId6" Type="http://schemas.openxmlformats.org/officeDocument/2006/relationships/control" Target="../activeX/activeX104.xml"/><Relationship Id="rId11" Type="http://schemas.openxmlformats.org/officeDocument/2006/relationships/image" Target="../media/image129.emf"/><Relationship Id="rId5" Type="http://schemas.openxmlformats.org/officeDocument/2006/relationships/image" Target="../media/image126.emf"/><Relationship Id="rId15" Type="http://schemas.openxmlformats.org/officeDocument/2006/relationships/image" Target="../media/image131.emf"/><Relationship Id="rId10" Type="http://schemas.openxmlformats.org/officeDocument/2006/relationships/control" Target="../activeX/activeX106.xml"/><Relationship Id="rId4" Type="http://schemas.openxmlformats.org/officeDocument/2006/relationships/control" Target="../activeX/activeX103.xml"/><Relationship Id="rId9" Type="http://schemas.openxmlformats.org/officeDocument/2006/relationships/image" Target="../media/image128.emf"/><Relationship Id="rId14" Type="http://schemas.openxmlformats.org/officeDocument/2006/relationships/control" Target="../activeX/activeX108.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2.xml"/><Relationship Id="rId13" Type="http://schemas.openxmlformats.org/officeDocument/2006/relationships/image" Target="../media/image137.emf"/><Relationship Id="rId18" Type="http://schemas.openxmlformats.org/officeDocument/2006/relationships/control" Target="../activeX/activeX117.xml"/><Relationship Id="rId3" Type="http://schemas.openxmlformats.org/officeDocument/2006/relationships/vmlDrawing" Target="../drawings/vmlDrawing30.vml"/><Relationship Id="rId7" Type="http://schemas.openxmlformats.org/officeDocument/2006/relationships/image" Target="../media/image134.emf"/><Relationship Id="rId12" Type="http://schemas.openxmlformats.org/officeDocument/2006/relationships/control" Target="../activeX/activeX114.xml"/><Relationship Id="rId17" Type="http://schemas.openxmlformats.org/officeDocument/2006/relationships/image" Target="../media/image139.emf"/><Relationship Id="rId2" Type="http://schemas.openxmlformats.org/officeDocument/2006/relationships/drawing" Target="../drawings/drawing26.xml"/><Relationship Id="rId16" Type="http://schemas.openxmlformats.org/officeDocument/2006/relationships/control" Target="../activeX/activeX116.xml"/><Relationship Id="rId20" Type="http://schemas.openxmlformats.org/officeDocument/2006/relationships/comments" Target="../comments21.xml"/><Relationship Id="rId1" Type="http://schemas.openxmlformats.org/officeDocument/2006/relationships/printerSettings" Target="../printerSettings/printerSettings28.bin"/><Relationship Id="rId6" Type="http://schemas.openxmlformats.org/officeDocument/2006/relationships/control" Target="../activeX/activeX111.xml"/><Relationship Id="rId11" Type="http://schemas.openxmlformats.org/officeDocument/2006/relationships/image" Target="../media/image136.emf"/><Relationship Id="rId5" Type="http://schemas.openxmlformats.org/officeDocument/2006/relationships/image" Target="../media/image133.emf"/><Relationship Id="rId15" Type="http://schemas.openxmlformats.org/officeDocument/2006/relationships/image" Target="../media/image138.emf"/><Relationship Id="rId10" Type="http://schemas.openxmlformats.org/officeDocument/2006/relationships/control" Target="../activeX/activeX113.xml"/><Relationship Id="rId19" Type="http://schemas.openxmlformats.org/officeDocument/2006/relationships/image" Target="../media/image140.emf"/><Relationship Id="rId4" Type="http://schemas.openxmlformats.org/officeDocument/2006/relationships/control" Target="../activeX/activeX110.xml"/><Relationship Id="rId9" Type="http://schemas.openxmlformats.org/officeDocument/2006/relationships/image" Target="../media/image135.emf"/><Relationship Id="rId14" Type="http://schemas.openxmlformats.org/officeDocument/2006/relationships/control" Target="../activeX/activeX115.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0.xml"/><Relationship Id="rId3" Type="http://schemas.openxmlformats.org/officeDocument/2006/relationships/vmlDrawing" Target="../drawings/vmlDrawing31.vml"/><Relationship Id="rId7" Type="http://schemas.openxmlformats.org/officeDocument/2006/relationships/image" Target="../media/image142.emf"/><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ontrol" Target="../activeX/activeX119.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21.xml"/><Relationship Id="rId4" Type="http://schemas.openxmlformats.org/officeDocument/2006/relationships/control" Target="../activeX/activeX118.xml"/><Relationship Id="rId9" Type="http://schemas.openxmlformats.org/officeDocument/2006/relationships/image" Target="../media/image143.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4.xml"/><Relationship Id="rId13" Type="http://schemas.openxmlformats.org/officeDocument/2006/relationships/image" Target="../media/image149.emf"/><Relationship Id="rId18" Type="http://schemas.openxmlformats.org/officeDocument/2006/relationships/control" Target="../activeX/activeX129.xml"/><Relationship Id="rId3" Type="http://schemas.openxmlformats.org/officeDocument/2006/relationships/vmlDrawing" Target="../drawings/vmlDrawing32.vml"/><Relationship Id="rId21" Type="http://schemas.openxmlformats.org/officeDocument/2006/relationships/image" Target="../media/image153.emf"/><Relationship Id="rId7" Type="http://schemas.openxmlformats.org/officeDocument/2006/relationships/image" Target="../media/image146.emf"/><Relationship Id="rId12" Type="http://schemas.openxmlformats.org/officeDocument/2006/relationships/control" Target="../activeX/activeX126.xml"/><Relationship Id="rId17" Type="http://schemas.openxmlformats.org/officeDocument/2006/relationships/image" Target="../media/image151.emf"/><Relationship Id="rId2" Type="http://schemas.openxmlformats.org/officeDocument/2006/relationships/drawing" Target="../drawings/drawing28.xml"/><Relationship Id="rId16" Type="http://schemas.openxmlformats.org/officeDocument/2006/relationships/control" Target="../activeX/activeX128.xml"/><Relationship Id="rId20" Type="http://schemas.openxmlformats.org/officeDocument/2006/relationships/control" Target="../activeX/activeX130.xml"/><Relationship Id="rId1" Type="http://schemas.openxmlformats.org/officeDocument/2006/relationships/printerSettings" Target="../printerSettings/printerSettings30.bin"/><Relationship Id="rId6" Type="http://schemas.openxmlformats.org/officeDocument/2006/relationships/control" Target="../activeX/activeX123.xml"/><Relationship Id="rId11" Type="http://schemas.openxmlformats.org/officeDocument/2006/relationships/image" Target="../media/image148.emf"/><Relationship Id="rId5" Type="http://schemas.openxmlformats.org/officeDocument/2006/relationships/image" Target="../media/image145.emf"/><Relationship Id="rId15" Type="http://schemas.openxmlformats.org/officeDocument/2006/relationships/image" Target="../media/image150.emf"/><Relationship Id="rId23" Type="http://schemas.openxmlformats.org/officeDocument/2006/relationships/image" Target="../media/image154.emf"/><Relationship Id="rId10" Type="http://schemas.openxmlformats.org/officeDocument/2006/relationships/control" Target="../activeX/activeX125.xml"/><Relationship Id="rId19" Type="http://schemas.openxmlformats.org/officeDocument/2006/relationships/image" Target="../media/image152.emf"/><Relationship Id="rId4" Type="http://schemas.openxmlformats.org/officeDocument/2006/relationships/control" Target="../activeX/activeX122.xml"/><Relationship Id="rId9" Type="http://schemas.openxmlformats.org/officeDocument/2006/relationships/image" Target="../media/image147.emf"/><Relationship Id="rId14" Type="http://schemas.openxmlformats.org/officeDocument/2006/relationships/control" Target="../activeX/activeX127.xml"/><Relationship Id="rId22" Type="http://schemas.openxmlformats.org/officeDocument/2006/relationships/control" Target="../activeX/activeX131.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4.xml"/><Relationship Id="rId13" Type="http://schemas.openxmlformats.org/officeDocument/2006/relationships/image" Target="../media/image159.emf"/><Relationship Id="rId18" Type="http://schemas.openxmlformats.org/officeDocument/2006/relationships/control" Target="../activeX/activeX139.xml"/><Relationship Id="rId3" Type="http://schemas.openxmlformats.org/officeDocument/2006/relationships/vmlDrawing" Target="../drawings/vmlDrawing33.vml"/><Relationship Id="rId7" Type="http://schemas.openxmlformats.org/officeDocument/2006/relationships/image" Target="../media/image156.emf"/><Relationship Id="rId12" Type="http://schemas.openxmlformats.org/officeDocument/2006/relationships/control" Target="../activeX/activeX136.xml"/><Relationship Id="rId17" Type="http://schemas.openxmlformats.org/officeDocument/2006/relationships/image" Target="../media/image161.emf"/><Relationship Id="rId2" Type="http://schemas.openxmlformats.org/officeDocument/2006/relationships/drawing" Target="../drawings/drawing29.xml"/><Relationship Id="rId16" Type="http://schemas.openxmlformats.org/officeDocument/2006/relationships/control" Target="../activeX/activeX138.xml"/><Relationship Id="rId1" Type="http://schemas.openxmlformats.org/officeDocument/2006/relationships/printerSettings" Target="../printerSettings/printerSettings31.bin"/><Relationship Id="rId6" Type="http://schemas.openxmlformats.org/officeDocument/2006/relationships/control" Target="../activeX/activeX133.xml"/><Relationship Id="rId11" Type="http://schemas.openxmlformats.org/officeDocument/2006/relationships/image" Target="../media/image158.emf"/><Relationship Id="rId5" Type="http://schemas.openxmlformats.org/officeDocument/2006/relationships/image" Target="../media/image155.emf"/><Relationship Id="rId15" Type="http://schemas.openxmlformats.org/officeDocument/2006/relationships/image" Target="../media/image160.emf"/><Relationship Id="rId10" Type="http://schemas.openxmlformats.org/officeDocument/2006/relationships/control" Target="../activeX/activeX135.xml"/><Relationship Id="rId19" Type="http://schemas.openxmlformats.org/officeDocument/2006/relationships/image" Target="../media/image162.emf"/><Relationship Id="rId4" Type="http://schemas.openxmlformats.org/officeDocument/2006/relationships/control" Target="../activeX/activeX132.xml"/><Relationship Id="rId9" Type="http://schemas.openxmlformats.org/officeDocument/2006/relationships/image" Target="../media/image157.emf"/><Relationship Id="rId14" Type="http://schemas.openxmlformats.org/officeDocument/2006/relationships/control" Target="../activeX/activeX137.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65.emf"/><Relationship Id="rId13" Type="http://schemas.openxmlformats.org/officeDocument/2006/relationships/control" Target="../activeX/activeX145.xml"/><Relationship Id="rId18" Type="http://schemas.openxmlformats.org/officeDocument/2006/relationships/image" Target="../media/image170.emf"/><Relationship Id="rId3" Type="http://schemas.openxmlformats.org/officeDocument/2006/relationships/control" Target="../activeX/activeX140.xml"/><Relationship Id="rId21" Type="http://schemas.openxmlformats.org/officeDocument/2006/relationships/control" Target="../activeX/activeX149.xml"/><Relationship Id="rId7" Type="http://schemas.openxmlformats.org/officeDocument/2006/relationships/control" Target="../activeX/activeX142.xml"/><Relationship Id="rId12" Type="http://schemas.openxmlformats.org/officeDocument/2006/relationships/image" Target="../media/image167.emf"/><Relationship Id="rId17" Type="http://schemas.openxmlformats.org/officeDocument/2006/relationships/control" Target="../activeX/activeX147.xml"/><Relationship Id="rId2" Type="http://schemas.openxmlformats.org/officeDocument/2006/relationships/vmlDrawing" Target="../drawings/vmlDrawing34.vml"/><Relationship Id="rId16" Type="http://schemas.openxmlformats.org/officeDocument/2006/relationships/image" Target="../media/image169.emf"/><Relationship Id="rId20" Type="http://schemas.openxmlformats.org/officeDocument/2006/relationships/image" Target="../media/image171.emf"/><Relationship Id="rId1" Type="http://schemas.openxmlformats.org/officeDocument/2006/relationships/drawing" Target="../drawings/drawing30.xml"/><Relationship Id="rId6" Type="http://schemas.openxmlformats.org/officeDocument/2006/relationships/image" Target="../media/image164.emf"/><Relationship Id="rId11" Type="http://schemas.openxmlformats.org/officeDocument/2006/relationships/control" Target="../activeX/activeX144.xml"/><Relationship Id="rId5" Type="http://schemas.openxmlformats.org/officeDocument/2006/relationships/control" Target="../activeX/activeX141.xml"/><Relationship Id="rId15" Type="http://schemas.openxmlformats.org/officeDocument/2006/relationships/control" Target="../activeX/activeX146.xml"/><Relationship Id="rId10" Type="http://schemas.openxmlformats.org/officeDocument/2006/relationships/image" Target="../media/image166.emf"/><Relationship Id="rId19" Type="http://schemas.openxmlformats.org/officeDocument/2006/relationships/control" Target="../activeX/activeX148.xml"/><Relationship Id="rId4" Type="http://schemas.openxmlformats.org/officeDocument/2006/relationships/image" Target="../media/image163.emf"/><Relationship Id="rId9" Type="http://schemas.openxmlformats.org/officeDocument/2006/relationships/control" Target="../activeX/activeX143.xml"/><Relationship Id="rId14" Type="http://schemas.openxmlformats.org/officeDocument/2006/relationships/image" Target="../media/image168.emf"/><Relationship Id="rId22" Type="http://schemas.openxmlformats.org/officeDocument/2006/relationships/image" Target="../media/image172.emf"/></Relationships>
</file>

<file path=xl/worksheets/_rels/sheet43.xml.rels><?xml version="1.0" encoding="UTF-8" standalone="yes"?>
<Relationships xmlns="http://schemas.openxmlformats.org/package/2006/relationships"><Relationship Id="rId8" Type="http://schemas.openxmlformats.org/officeDocument/2006/relationships/image" Target="../media/image175.emf"/><Relationship Id="rId13" Type="http://schemas.openxmlformats.org/officeDocument/2006/relationships/control" Target="../activeX/activeX155.xml"/><Relationship Id="rId18" Type="http://schemas.openxmlformats.org/officeDocument/2006/relationships/image" Target="../media/image180.emf"/><Relationship Id="rId3" Type="http://schemas.openxmlformats.org/officeDocument/2006/relationships/control" Target="../activeX/activeX150.xml"/><Relationship Id="rId21" Type="http://schemas.openxmlformats.org/officeDocument/2006/relationships/control" Target="../activeX/activeX159.xml"/><Relationship Id="rId7" Type="http://schemas.openxmlformats.org/officeDocument/2006/relationships/control" Target="../activeX/activeX152.xml"/><Relationship Id="rId12" Type="http://schemas.openxmlformats.org/officeDocument/2006/relationships/image" Target="../media/image177.emf"/><Relationship Id="rId17" Type="http://schemas.openxmlformats.org/officeDocument/2006/relationships/control" Target="../activeX/activeX157.xml"/><Relationship Id="rId2" Type="http://schemas.openxmlformats.org/officeDocument/2006/relationships/vmlDrawing" Target="../drawings/vmlDrawing35.vml"/><Relationship Id="rId16" Type="http://schemas.openxmlformats.org/officeDocument/2006/relationships/image" Target="../media/image179.emf"/><Relationship Id="rId20" Type="http://schemas.openxmlformats.org/officeDocument/2006/relationships/image" Target="../media/image181.emf"/><Relationship Id="rId1" Type="http://schemas.openxmlformats.org/officeDocument/2006/relationships/drawing" Target="../drawings/drawing31.xml"/><Relationship Id="rId6" Type="http://schemas.openxmlformats.org/officeDocument/2006/relationships/image" Target="../media/image174.emf"/><Relationship Id="rId11" Type="http://schemas.openxmlformats.org/officeDocument/2006/relationships/control" Target="../activeX/activeX154.xml"/><Relationship Id="rId5" Type="http://schemas.openxmlformats.org/officeDocument/2006/relationships/control" Target="../activeX/activeX151.xml"/><Relationship Id="rId15" Type="http://schemas.openxmlformats.org/officeDocument/2006/relationships/control" Target="../activeX/activeX156.xml"/><Relationship Id="rId10" Type="http://schemas.openxmlformats.org/officeDocument/2006/relationships/image" Target="../media/image176.emf"/><Relationship Id="rId19" Type="http://schemas.openxmlformats.org/officeDocument/2006/relationships/control" Target="../activeX/activeX158.xml"/><Relationship Id="rId4" Type="http://schemas.openxmlformats.org/officeDocument/2006/relationships/image" Target="../media/image173.emf"/><Relationship Id="rId9" Type="http://schemas.openxmlformats.org/officeDocument/2006/relationships/control" Target="../activeX/activeX153.xml"/><Relationship Id="rId14" Type="http://schemas.openxmlformats.org/officeDocument/2006/relationships/image" Target="../media/image178.emf"/><Relationship Id="rId22" Type="http://schemas.openxmlformats.org/officeDocument/2006/relationships/image" Target="../media/image182.emf"/></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62.xml"/><Relationship Id="rId13" Type="http://schemas.openxmlformats.org/officeDocument/2006/relationships/image" Target="../media/image187.emf"/><Relationship Id="rId18" Type="http://schemas.openxmlformats.org/officeDocument/2006/relationships/control" Target="../activeX/activeX167.xml"/><Relationship Id="rId3" Type="http://schemas.openxmlformats.org/officeDocument/2006/relationships/vmlDrawing" Target="../drawings/vmlDrawing36.vml"/><Relationship Id="rId7" Type="http://schemas.openxmlformats.org/officeDocument/2006/relationships/image" Target="../media/image184.emf"/><Relationship Id="rId12" Type="http://schemas.openxmlformats.org/officeDocument/2006/relationships/control" Target="../activeX/activeX164.xml"/><Relationship Id="rId17" Type="http://schemas.openxmlformats.org/officeDocument/2006/relationships/image" Target="../media/image189.emf"/><Relationship Id="rId2" Type="http://schemas.openxmlformats.org/officeDocument/2006/relationships/drawing" Target="../drawings/drawing32.xml"/><Relationship Id="rId16" Type="http://schemas.openxmlformats.org/officeDocument/2006/relationships/control" Target="../activeX/activeX166.xml"/><Relationship Id="rId1" Type="http://schemas.openxmlformats.org/officeDocument/2006/relationships/printerSettings" Target="../printerSettings/printerSettings32.bin"/><Relationship Id="rId6" Type="http://schemas.openxmlformats.org/officeDocument/2006/relationships/control" Target="../activeX/activeX161.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10" Type="http://schemas.openxmlformats.org/officeDocument/2006/relationships/control" Target="../activeX/activeX163.xml"/><Relationship Id="rId19" Type="http://schemas.openxmlformats.org/officeDocument/2006/relationships/image" Target="../media/image190.emf"/><Relationship Id="rId4" Type="http://schemas.openxmlformats.org/officeDocument/2006/relationships/control" Target="../activeX/activeX160.xml"/><Relationship Id="rId9" Type="http://schemas.openxmlformats.org/officeDocument/2006/relationships/image" Target="../media/image185.emf"/><Relationship Id="rId14" Type="http://schemas.openxmlformats.org/officeDocument/2006/relationships/control" Target="../activeX/activeX165.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70.xml"/><Relationship Id="rId13" Type="http://schemas.openxmlformats.org/officeDocument/2006/relationships/image" Target="../media/image195.emf"/><Relationship Id="rId18" Type="http://schemas.openxmlformats.org/officeDocument/2006/relationships/control" Target="../activeX/activeX175.xml"/><Relationship Id="rId3" Type="http://schemas.openxmlformats.org/officeDocument/2006/relationships/vmlDrawing" Target="../drawings/vmlDrawing37.vml"/><Relationship Id="rId21" Type="http://schemas.openxmlformats.org/officeDocument/2006/relationships/image" Target="../media/image199.emf"/><Relationship Id="rId7" Type="http://schemas.openxmlformats.org/officeDocument/2006/relationships/image" Target="../media/image192.emf"/><Relationship Id="rId12" Type="http://schemas.openxmlformats.org/officeDocument/2006/relationships/control" Target="../activeX/activeX172.xml"/><Relationship Id="rId17" Type="http://schemas.openxmlformats.org/officeDocument/2006/relationships/image" Target="../media/image197.emf"/><Relationship Id="rId2" Type="http://schemas.openxmlformats.org/officeDocument/2006/relationships/drawing" Target="../drawings/drawing33.xml"/><Relationship Id="rId16" Type="http://schemas.openxmlformats.org/officeDocument/2006/relationships/control" Target="../activeX/activeX174.xml"/><Relationship Id="rId20" Type="http://schemas.openxmlformats.org/officeDocument/2006/relationships/control" Target="../activeX/activeX176.xml"/><Relationship Id="rId1" Type="http://schemas.openxmlformats.org/officeDocument/2006/relationships/printerSettings" Target="../printerSettings/printerSettings33.bin"/><Relationship Id="rId6" Type="http://schemas.openxmlformats.org/officeDocument/2006/relationships/control" Target="../activeX/activeX169.xml"/><Relationship Id="rId11" Type="http://schemas.openxmlformats.org/officeDocument/2006/relationships/image" Target="../media/image194.emf"/><Relationship Id="rId5" Type="http://schemas.openxmlformats.org/officeDocument/2006/relationships/image" Target="../media/image191.emf"/><Relationship Id="rId15" Type="http://schemas.openxmlformats.org/officeDocument/2006/relationships/image" Target="../media/image196.emf"/><Relationship Id="rId23" Type="http://schemas.openxmlformats.org/officeDocument/2006/relationships/image" Target="../media/image200.emf"/><Relationship Id="rId10" Type="http://schemas.openxmlformats.org/officeDocument/2006/relationships/control" Target="../activeX/activeX171.xml"/><Relationship Id="rId19" Type="http://schemas.openxmlformats.org/officeDocument/2006/relationships/image" Target="../media/image198.emf"/><Relationship Id="rId4" Type="http://schemas.openxmlformats.org/officeDocument/2006/relationships/control" Target="../activeX/activeX168.xml"/><Relationship Id="rId9" Type="http://schemas.openxmlformats.org/officeDocument/2006/relationships/image" Target="../media/image193.emf"/><Relationship Id="rId14" Type="http://schemas.openxmlformats.org/officeDocument/2006/relationships/control" Target="../activeX/activeX173.xml"/><Relationship Id="rId22" Type="http://schemas.openxmlformats.org/officeDocument/2006/relationships/control" Target="../activeX/activeX17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2"/>
  <sheetViews>
    <sheetView workbookViewId="0">
      <selection activeCell="C8" sqref="C8"/>
    </sheetView>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1847</v>
      </c>
      <c r="C6" s="359">
        <v>0</v>
      </c>
    </row>
    <row r="7" spans="2:3" ht="15" x14ac:dyDescent="0.25">
      <c r="B7" s="357" t="s">
        <v>1846</v>
      </c>
      <c r="C7" s="359">
        <v>1</v>
      </c>
    </row>
    <row r="8" spans="2:3" x14ac:dyDescent="0.2">
      <c r="C8">
        <f>IF(OR(C5,C6,C7),1,0)</f>
        <v>1</v>
      </c>
    </row>
    <row r="9" spans="2:3" x14ac:dyDescent="0.2">
      <c r="B9" s="357" t="s">
        <v>1831</v>
      </c>
      <c r="C9" s="357" t="s">
        <v>1832</v>
      </c>
    </row>
    <row r="10" spans="2:3" ht="15" x14ac:dyDescent="0.25">
      <c r="B10" t="str">
        <f ca="1">Processes!A2</f>
        <v>Processes</v>
      </c>
      <c r="C10" s="362">
        <v>1</v>
      </c>
    </row>
    <row r="11" spans="2:3" ht="15" x14ac:dyDescent="0.25">
      <c r="B11" t="str">
        <f ca="1">ProcDataGenPre2012!A2</f>
        <v>ProcDataGenPre2012</v>
      </c>
      <c r="C11" s="359">
        <f>1-$C$8</f>
        <v>0</v>
      </c>
    </row>
    <row r="12" spans="2:3" ht="15" x14ac:dyDescent="0.25">
      <c r="B12" t="str">
        <f ca="1">ProcDataGen2012On!A2</f>
        <v>ProcDataGen2012On</v>
      </c>
      <c r="C12" s="359">
        <f>1-$C$8</f>
        <v>0</v>
      </c>
    </row>
    <row r="13" spans="2:3" ht="15" x14ac:dyDescent="0.25">
      <c r="B13" t="str">
        <f ca="1">ProcDataIRP!A2</f>
        <v>ProcDataIRP</v>
      </c>
      <c r="C13" s="359">
        <f>C5</f>
        <v>0</v>
      </c>
    </row>
    <row r="14" spans="2:3" ht="15" x14ac:dyDescent="0.25">
      <c r="B14" t="str">
        <f ca="1">ProcDataREPROG!A2</f>
        <v>ProcDataREPROG</v>
      </c>
      <c r="C14" s="359">
        <f>C6</f>
        <v>0</v>
      </c>
    </row>
    <row r="15" spans="2:3" ht="15" x14ac:dyDescent="0.25">
      <c r="B15" t="str">
        <f ca="1">ProcDataMREPROG!A2</f>
        <v>ProcDataMREPROG</v>
      </c>
      <c r="C15" s="359">
        <f>C7</f>
        <v>1</v>
      </c>
    </row>
    <row r="16" spans="2:3" ht="15" x14ac:dyDescent="0.25">
      <c r="B16" t="str">
        <f ca="1">ProcDataRECostProfiles!A2</f>
        <v>ProcDataRECostProfiles</v>
      </c>
      <c r="C16" s="359">
        <f t="shared" ref="C16:C22" si="0">1-$C$8</f>
        <v>0</v>
      </c>
    </row>
    <row r="17" spans="2:3" ht="15" x14ac:dyDescent="0.25">
      <c r="B17" t="str">
        <f ca="1">ProcDataTnD!A2</f>
        <v>ProcDataTnD</v>
      </c>
      <c r="C17" s="359">
        <f t="shared" si="0"/>
        <v>0</v>
      </c>
    </row>
    <row r="18" spans="2:3" ht="15" x14ac:dyDescent="0.25">
      <c r="B18" t="str">
        <f ca="1">ProcDataExports!A2</f>
        <v>ProcDataExports</v>
      </c>
      <c r="C18" s="359">
        <f t="shared" si="0"/>
        <v>0</v>
      </c>
    </row>
    <row r="19" spans="2:3" ht="15" x14ac:dyDescent="0.25">
      <c r="B19" t="str">
        <f ca="1">ProcDataMines!A2</f>
        <v>ProcDataMines</v>
      </c>
      <c r="C19" s="359">
        <f t="shared" si="0"/>
        <v>0</v>
      </c>
    </row>
    <row r="20" spans="2:3" ht="15" x14ac:dyDescent="0.25">
      <c r="B20" t="str">
        <f ca="1">Commodities!A2</f>
        <v>Commodities</v>
      </c>
      <c r="C20" s="359">
        <f t="shared" si="0"/>
        <v>0</v>
      </c>
    </row>
    <row r="21" spans="2:3" ht="15" x14ac:dyDescent="0.25">
      <c r="B21" t="str">
        <f ca="1">CommData!A2</f>
        <v>CommData</v>
      </c>
      <c r="C21" s="359">
        <f t="shared" si="0"/>
        <v>0</v>
      </c>
    </row>
    <row r="22" spans="2:3" ht="15" x14ac:dyDescent="0.25">
      <c r="B22" s="357" t="str">
        <f ca="1">ProcDataRM!A2</f>
        <v>ProcDataRM</v>
      </c>
      <c r="C22" s="359">
        <f t="shared" si="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IF(INDEX(Index!$C$10:$C$36,MATCH(A2,Index!B10:B36,0)),"Processes","")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IF(INDEX(Index!$C$10:$C$36,MATCH(A2,Index!B10:B36,0)),"ProcData","")</f>
        <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1834</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AV24" s="49">
        <v>0</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G3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9" ht="11.25" customHeight="1" x14ac:dyDescent="0.2">
      <c r="A1" s="70" t="str">
        <f ca="1">IF(INDEX(Index!$C$10:$C$36,MATCH(A2,Index!B10:B36,0)),"ProcData","")</f>
        <v/>
      </c>
      <c r="B1" s="19" t="s">
        <v>138</v>
      </c>
      <c r="L1" s="84"/>
      <c r="AL1" s="49" t="s">
        <v>92</v>
      </c>
      <c r="AM1" s="49" t="s">
        <v>92</v>
      </c>
    </row>
    <row r="2" spans="1:59" ht="11.25" customHeight="1" x14ac:dyDescent="0.2">
      <c r="A2" s="64" t="str">
        <f ca="1">MID(CELL("filename",A1),FIND("]",CELL("filename",A1))+1,255)</f>
        <v>ProcDataGen2012On</v>
      </c>
    </row>
    <row r="3" spans="1:59" ht="34.5" customHeight="1" x14ac:dyDescent="0.2">
      <c r="H3" s="83" t="s">
        <v>153</v>
      </c>
      <c r="I3" s="83" t="s">
        <v>395</v>
      </c>
      <c r="J3" s="83" t="s">
        <v>152</v>
      </c>
      <c r="K3" s="83" t="s">
        <v>155</v>
      </c>
      <c r="L3" s="83" t="s">
        <v>412</v>
      </c>
      <c r="M3" s="83" t="s">
        <v>411</v>
      </c>
      <c r="N3" s="83" t="s">
        <v>163</v>
      </c>
      <c r="O3" s="83" t="s">
        <v>151</v>
      </c>
      <c r="P3" s="83" t="s">
        <v>391</v>
      </c>
      <c r="Q3" s="83" t="s">
        <v>387</v>
      </c>
      <c r="R3" s="49" t="s">
        <v>390</v>
      </c>
      <c r="S3" s="49" t="s">
        <v>390</v>
      </c>
      <c r="T3" s="49" t="s">
        <v>390</v>
      </c>
      <c r="U3" s="49" t="s">
        <v>390</v>
      </c>
      <c r="V3" s="49" t="s">
        <v>390</v>
      </c>
      <c r="W3" s="49" t="s">
        <v>390</v>
      </c>
      <c r="X3" s="49" t="s">
        <v>390</v>
      </c>
      <c r="Y3" s="49" t="s">
        <v>390</v>
      </c>
      <c r="Z3" s="49" t="s">
        <v>388</v>
      </c>
      <c r="AA3" s="49" t="s">
        <v>386</v>
      </c>
      <c r="AH3" s="49" t="s">
        <v>410</v>
      </c>
      <c r="AI3" s="49" t="s">
        <v>409</v>
      </c>
      <c r="AJ3" s="49" t="s">
        <v>409</v>
      </c>
      <c r="AK3" s="49" t="s">
        <v>408</v>
      </c>
    </row>
    <row r="4" spans="1:59" ht="21.75" customHeight="1" x14ac:dyDescent="0.2">
      <c r="E4" s="82"/>
      <c r="F4" s="82"/>
      <c r="G4" s="82"/>
      <c r="H4" s="67" t="s">
        <v>121</v>
      </c>
      <c r="I4" s="67" t="s">
        <v>385</v>
      </c>
      <c r="J4" s="67" t="s">
        <v>120</v>
      </c>
      <c r="K4" s="67" t="s">
        <v>156</v>
      </c>
      <c r="L4" s="67" t="s">
        <v>384</v>
      </c>
      <c r="M4" s="67" t="s">
        <v>407</v>
      </c>
      <c r="N4" s="67" t="s">
        <v>383</v>
      </c>
      <c r="O4" s="67" t="s">
        <v>119</v>
      </c>
      <c r="P4" s="67" t="s">
        <v>382</v>
      </c>
      <c r="Q4" s="81" t="s">
        <v>377</v>
      </c>
      <c r="R4" s="81" t="s">
        <v>379</v>
      </c>
      <c r="S4" s="81" t="s">
        <v>379</v>
      </c>
      <c r="T4" s="81" t="s">
        <v>379</v>
      </c>
      <c r="U4" s="81" t="s">
        <v>379</v>
      </c>
      <c r="V4" s="81" t="s">
        <v>380</v>
      </c>
      <c r="W4" s="81" t="s">
        <v>380</v>
      </c>
      <c r="X4" s="81" t="s">
        <v>380</v>
      </c>
      <c r="Y4" s="81" t="s">
        <v>380</v>
      </c>
      <c r="Z4" s="81" t="s">
        <v>378</v>
      </c>
      <c r="AA4" s="81" t="s">
        <v>376</v>
      </c>
      <c r="AB4" s="81" t="s">
        <v>376</v>
      </c>
      <c r="AC4" s="81" t="s">
        <v>376</v>
      </c>
      <c r="AD4" s="81" t="s">
        <v>376</v>
      </c>
      <c r="AE4" s="81" t="s">
        <v>376</v>
      </c>
      <c r="AF4" s="81" t="s">
        <v>376</v>
      </c>
      <c r="AG4" s="81" t="s">
        <v>376</v>
      </c>
      <c r="AH4" s="81" t="s">
        <v>406</v>
      </c>
      <c r="AI4" s="81" t="s">
        <v>165</v>
      </c>
      <c r="AJ4" s="81" t="s">
        <v>165</v>
      </c>
      <c r="AK4" s="81" t="s">
        <v>405</v>
      </c>
      <c r="AL4" s="81" t="s">
        <v>405</v>
      </c>
      <c r="AM4" s="81" t="s">
        <v>405</v>
      </c>
      <c r="AN4" s="81" t="s">
        <v>405</v>
      </c>
      <c r="AO4" s="81" t="s">
        <v>405</v>
      </c>
      <c r="AP4" s="81" t="s">
        <v>405</v>
      </c>
      <c r="AQ4" s="81" t="s">
        <v>405</v>
      </c>
      <c r="AR4" s="81" t="s">
        <v>405</v>
      </c>
      <c r="AS4" s="81" t="s">
        <v>405</v>
      </c>
      <c r="AT4" s="81" t="s">
        <v>405</v>
      </c>
      <c r="AU4" s="81" t="s">
        <v>405</v>
      </c>
      <c r="AV4" s="81" t="s">
        <v>405</v>
      </c>
      <c r="AW4" s="81" t="s">
        <v>381</v>
      </c>
      <c r="AX4" s="81" t="s">
        <v>381</v>
      </c>
      <c r="AY4" s="81" t="s">
        <v>381</v>
      </c>
      <c r="AZ4" s="81" t="s">
        <v>381</v>
      </c>
      <c r="BA4" s="81" t="s">
        <v>381</v>
      </c>
      <c r="BB4" s="81" t="s">
        <v>381</v>
      </c>
      <c r="BC4" s="81" t="s">
        <v>381</v>
      </c>
      <c r="BD4" s="81" t="s">
        <v>381</v>
      </c>
      <c r="BE4" s="81" t="s">
        <v>381</v>
      </c>
      <c r="BF4" s="81"/>
      <c r="BG4" s="81"/>
    </row>
    <row r="5" spans="1:59" ht="16.5" customHeight="1" x14ac:dyDescent="0.2">
      <c r="H5" s="67" t="s">
        <v>27</v>
      </c>
      <c r="I5" s="67"/>
      <c r="J5" s="67"/>
      <c r="O5" s="80"/>
      <c r="P5" s="67" t="s">
        <v>122</v>
      </c>
      <c r="Q5" s="67" t="s">
        <v>375</v>
      </c>
      <c r="R5" s="67"/>
      <c r="S5" s="67"/>
      <c r="T5" s="67"/>
      <c r="U5" s="67"/>
      <c r="V5" s="67"/>
      <c r="W5" s="67"/>
      <c r="X5" s="67"/>
      <c r="Y5" s="67"/>
      <c r="Z5" s="67" t="s">
        <v>27</v>
      </c>
      <c r="AA5" s="67" t="s">
        <v>374</v>
      </c>
      <c r="AB5" s="67" t="s">
        <v>373</v>
      </c>
      <c r="AC5" s="67" t="s">
        <v>372</v>
      </c>
      <c r="AD5" s="67" t="s">
        <v>371</v>
      </c>
      <c r="AE5" s="67" t="s">
        <v>370</v>
      </c>
      <c r="AF5" s="67" t="s">
        <v>369</v>
      </c>
      <c r="AG5" s="67" t="s">
        <v>368</v>
      </c>
      <c r="AT5" s="67"/>
      <c r="AU5" s="67"/>
      <c r="AY5" s="67"/>
      <c r="AZ5" s="67"/>
    </row>
    <row r="6" spans="1:59" ht="17.25" customHeight="1" x14ac:dyDescent="0.2">
      <c r="H6" s="67" t="s">
        <v>122</v>
      </c>
      <c r="I6" s="67"/>
      <c r="J6" s="67"/>
      <c r="O6" s="80"/>
      <c r="Q6" s="67" t="s">
        <v>122</v>
      </c>
      <c r="Z6" s="67" t="s">
        <v>367</v>
      </c>
      <c r="AA6" s="67" t="s">
        <v>122</v>
      </c>
      <c r="AB6" s="67" t="s">
        <v>122</v>
      </c>
      <c r="AC6" s="67" t="s">
        <v>122</v>
      </c>
      <c r="AD6" s="67" t="s">
        <v>122</v>
      </c>
      <c r="AE6" s="67" t="s">
        <v>122</v>
      </c>
      <c r="AF6" s="67" t="s">
        <v>122</v>
      </c>
      <c r="AG6" s="67" t="s">
        <v>122</v>
      </c>
      <c r="AK6" s="67"/>
      <c r="AL6" s="67"/>
      <c r="AM6" s="67"/>
      <c r="AN6" s="67"/>
      <c r="AO6" s="67"/>
      <c r="AP6" s="67"/>
      <c r="AQ6" s="67"/>
      <c r="AR6" s="67"/>
      <c r="AS6" s="67"/>
      <c r="AW6" s="67"/>
    </row>
    <row r="7" spans="1:59"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2025</v>
      </c>
      <c r="AC7" s="56"/>
      <c r="AD7" s="56"/>
      <c r="AH7" s="78" t="s">
        <v>44</v>
      </c>
      <c r="AI7" s="56">
        <v>0</v>
      </c>
      <c r="AJ7" s="49">
        <v>2012</v>
      </c>
      <c r="AK7" s="49">
        <v>2012</v>
      </c>
      <c r="AL7" s="49">
        <v>2013</v>
      </c>
      <c r="AM7" s="49">
        <v>2014</v>
      </c>
      <c r="AN7" s="49">
        <v>2015</v>
      </c>
      <c r="AO7" s="49">
        <v>2016</v>
      </c>
      <c r="AP7" s="49">
        <v>2017</v>
      </c>
      <c r="AQ7" s="49">
        <v>2018</v>
      </c>
      <c r="AR7" s="49">
        <v>2019</v>
      </c>
      <c r="AS7" s="49">
        <v>2020</v>
      </c>
      <c r="AT7" s="49">
        <v>2021</v>
      </c>
      <c r="AU7" s="49">
        <v>2022</v>
      </c>
      <c r="AV7" s="49">
        <v>2023</v>
      </c>
      <c r="AW7" s="56">
        <v>0</v>
      </c>
      <c r="AX7" s="49">
        <v>2012</v>
      </c>
      <c r="AY7" s="49">
        <v>2020</v>
      </c>
      <c r="AZ7" s="49">
        <v>2025</v>
      </c>
      <c r="BA7" s="49">
        <v>2030</v>
      </c>
      <c r="BB7" s="49">
        <v>2037</v>
      </c>
      <c r="BC7" s="49">
        <v>2040</v>
      </c>
      <c r="BD7" s="49">
        <v>2045</v>
      </c>
      <c r="BE7" s="49">
        <v>2050</v>
      </c>
    </row>
    <row r="8" spans="1:59" ht="11.25" customHeight="1" x14ac:dyDescent="0.2">
      <c r="A8" s="52" t="str">
        <f>Processes!A32</f>
        <v>* New Power Plants - Grid</v>
      </c>
      <c r="F8" s="55"/>
      <c r="Q8" s="56"/>
      <c r="AC8" s="56"/>
      <c r="AD8" s="56"/>
      <c r="AT8" s="56"/>
      <c r="AW8" s="56">
        <v>5</v>
      </c>
      <c r="AX8" s="56"/>
    </row>
    <row r="9" spans="1:59"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0.41</v>
      </c>
      <c r="V9" s="74">
        <v>0.4</v>
      </c>
      <c r="W9" s="74">
        <v>0.8</v>
      </c>
      <c r="X9" s="74">
        <f>INDEX('eskom production 2009-YTD'!$J$84:$T$99,MATCH($C9,'eskom production 2009-YTD'!$A$84:$A$99,0),MATCH(X$7,'eskom production 2009-YTD'!$J$65:$T$65,0))</f>
        <v>0.56045350538393268</v>
      </c>
      <c r="Y9" s="74">
        <f>INDEX('eskom production 2009-YTD'!$J$84:$T$99,MATCH($C9,'eskom production 2009-YTD'!$A$84:$A$99,0),MATCH(Y$7,'eskom production 2009-YTD'!$J$65:$T$65,0))</f>
        <v>0.8</v>
      </c>
      <c r="Z9" s="74"/>
      <c r="AA9" s="74">
        <v>96.25</v>
      </c>
      <c r="AB9" s="77">
        <v>1E-3</v>
      </c>
      <c r="AC9" s="76">
        <v>1.5E-3</v>
      </c>
      <c r="AD9" s="74">
        <v>0.62619999999999998</v>
      </c>
      <c r="AE9" s="74">
        <v>0.3</v>
      </c>
      <c r="AF9" s="74">
        <v>0.02</v>
      </c>
      <c r="AG9" s="74">
        <v>5.0000000000000001E-3</v>
      </c>
      <c r="AH9" s="74"/>
      <c r="AI9" s="85">
        <v>3</v>
      </c>
      <c r="AJ9" s="74">
        <f>SUM(AK9:AU9)</f>
        <v>4.3319999999999999</v>
      </c>
      <c r="AK9" s="77">
        <v>0</v>
      </c>
      <c r="AL9" s="77">
        <v>0</v>
      </c>
      <c r="AM9" s="77">
        <v>0</v>
      </c>
      <c r="AN9" s="77">
        <v>0.72199999999999998</v>
      </c>
      <c r="AO9" s="77">
        <v>0.72199999999999998</v>
      </c>
      <c r="AP9" s="49">
        <v>0</v>
      </c>
      <c r="AQ9" s="49">
        <v>0.72199999999999998</v>
      </c>
      <c r="AR9" s="55">
        <v>0.72199999999999998</v>
      </c>
      <c r="AS9" s="49">
        <v>0.72199999999999998</v>
      </c>
      <c r="AT9" s="49">
        <v>0.72199999999999998</v>
      </c>
      <c r="AU9" s="49">
        <v>0</v>
      </c>
      <c r="AW9" s="56">
        <v>5</v>
      </c>
      <c r="AX9" s="56"/>
      <c r="BA9" s="49">
        <v>0</v>
      </c>
    </row>
    <row r="10" spans="1:59"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2009-YTD'!S16/(AP10*8.76)</f>
        <v>0.21812807523495115</v>
      </c>
      <c r="T10" s="74">
        <v>0.4</v>
      </c>
      <c r="U10" s="74"/>
      <c r="W10" s="74">
        <f>NERSA2018!Q31</f>
        <v>0.55218394942432913</v>
      </c>
      <c r="X10" s="74">
        <f>X9</f>
        <v>0.56045350538393268</v>
      </c>
      <c r="Y10" s="74">
        <f>Y9</f>
        <v>0.8</v>
      </c>
      <c r="Z10" s="74"/>
      <c r="AA10" s="74">
        <f t="shared" ref="AA10:AC11" si="0">AA9</f>
        <v>96.25</v>
      </c>
      <c r="AB10" s="77">
        <f t="shared" si="0"/>
        <v>1E-3</v>
      </c>
      <c r="AC10" s="76">
        <f t="shared" si="0"/>
        <v>1.5E-3</v>
      </c>
      <c r="AD10" s="87">
        <f>AD9*(1-0.93)</f>
        <v>4.383399999999997E-2</v>
      </c>
      <c r="AE10" s="86">
        <f t="shared" ref="AE10:AG11" si="1">AE9</f>
        <v>0.3</v>
      </c>
      <c r="AF10" s="86">
        <f t="shared" si="1"/>
        <v>0.02</v>
      </c>
      <c r="AG10" s="86">
        <f t="shared" si="1"/>
        <v>5.0000000000000001E-3</v>
      </c>
      <c r="AH10" s="74"/>
      <c r="AI10" s="85">
        <v>3</v>
      </c>
      <c r="AJ10" s="74">
        <f>SUM(AK10:AV10)</f>
        <v>4.3319999999999999</v>
      </c>
      <c r="AO10" s="49">
        <v>0</v>
      </c>
      <c r="AP10" s="49">
        <v>0.72199999999999998</v>
      </c>
      <c r="AQ10" s="49">
        <v>0</v>
      </c>
      <c r="AR10" s="49">
        <v>0</v>
      </c>
      <c r="AS10" s="55">
        <f>0.722*2</f>
        <v>1.444</v>
      </c>
      <c r="AT10" s="49">
        <v>0.72199999999999998</v>
      </c>
      <c r="AU10" s="49">
        <v>0.72199999999999998</v>
      </c>
      <c r="AV10" s="49">
        <v>0.72199999999999998</v>
      </c>
      <c r="AW10" s="56">
        <v>5</v>
      </c>
      <c r="AX10" s="56"/>
      <c r="BA10" s="49">
        <v>0</v>
      </c>
    </row>
    <row r="11" spans="1:59"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f t="shared" si="0"/>
        <v>96.25</v>
      </c>
      <c r="AB11" s="77">
        <f t="shared" si="0"/>
        <v>1E-3</v>
      </c>
      <c r="AC11" s="74">
        <f t="shared" si="0"/>
        <v>1.5E-3</v>
      </c>
      <c r="AD11" s="74">
        <f>AD10</f>
        <v>4.383399999999997E-2</v>
      </c>
      <c r="AE11" s="74">
        <f t="shared" si="1"/>
        <v>0.3</v>
      </c>
      <c r="AF11" s="74">
        <f t="shared" si="1"/>
        <v>0.02</v>
      </c>
      <c r="AG11" s="74">
        <f t="shared" si="1"/>
        <v>5.0000000000000001E-3</v>
      </c>
      <c r="AH11" s="85">
        <v>2026</v>
      </c>
      <c r="AI11" s="85"/>
      <c r="AJ11" s="85"/>
      <c r="AS11" s="56"/>
      <c r="AW11" s="56"/>
      <c r="AX11" s="56"/>
    </row>
    <row r="12" spans="1:59"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Z12" s="49">
        <v>0.65700000000000003</v>
      </c>
      <c r="AB12" s="60"/>
      <c r="AI12" s="85">
        <v>3</v>
      </c>
      <c r="AJ12" s="74">
        <f>SUM(AK12:AU12)</f>
        <v>1.32</v>
      </c>
      <c r="AN12" s="49">
        <v>0</v>
      </c>
      <c r="AO12" s="49">
        <v>0.99</v>
      </c>
      <c r="AP12" s="49">
        <v>0.33</v>
      </c>
      <c r="AQ12" s="49">
        <v>0</v>
      </c>
      <c r="AW12" s="56"/>
    </row>
    <row r="13" spans="1:59"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B13" s="60"/>
      <c r="AI13" s="85">
        <v>3</v>
      </c>
      <c r="AJ13" s="74">
        <f>SUM(AK13:AU13)</f>
        <v>1.0050000000000001</v>
      </c>
      <c r="AM13" s="49">
        <v>0</v>
      </c>
      <c r="AN13" s="49">
        <v>0.33500000000000002</v>
      </c>
      <c r="AO13" s="49">
        <v>0.67</v>
      </c>
      <c r="AP13" s="49">
        <v>0</v>
      </c>
      <c r="AW13" s="56"/>
    </row>
    <row r="14" spans="1:59"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A14" s="74">
        <f>AA13</f>
        <v>0</v>
      </c>
      <c r="AB14" s="77">
        <f t="shared" ref="AB14:AG14" si="2">AB11</f>
        <v>1E-3</v>
      </c>
      <c r="AC14" s="77">
        <f t="shared" si="2"/>
        <v>1.5E-3</v>
      </c>
      <c r="AD14" s="77">
        <f t="shared" si="2"/>
        <v>4.383399999999997E-2</v>
      </c>
      <c r="AE14" s="77">
        <f t="shared" si="2"/>
        <v>0.3</v>
      </c>
      <c r="AF14" s="77">
        <f t="shared" si="2"/>
        <v>0.02</v>
      </c>
      <c r="AG14" s="77">
        <f t="shared" si="2"/>
        <v>5.0000000000000001E-3</v>
      </c>
      <c r="AH14" s="85">
        <v>2026</v>
      </c>
      <c r="AI14" s="77"/>
      <c r="AJ14" s="77"/>
      <c r="AW14" s="56"/>
    </row>
    <row r="15" spans="1:59"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H15" s="85"/>
      <c r="AI15" s="49">
        <v>3</v>
      </c>
      <c r="AJ15" s="49">
        <v>0.01</v>
      </c>
      <c r="AT15" s="49">
        <v>4.4999999999999997E-3</v>
      </c>
      <c r="AW15" s="56"/>
    </row>
    <row r="16" spans="1:59"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H16" s="85">
        <v>2030</v>
      </c>
      <c r="AW16" s="56"/>
    </row>
    <row r="17" spans="1:57"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R17" s="74"/>
      <c r="S17" s="74"/>
      <c r="T17" s="74"/>
      <c r="U17" s="74"/>
      <c r="AH17" s="85"/>
      <c r="AK17" s="49">
        <v>0</v>
      </c>
      <c r="AL17" s="49">
        <f>REIPPP!D10/1000</f>
        <v>0</v>
      </c>
      <c r="AM17" s="49">
        <f>REIPPP!E10/1000</f>
        <v>0</v>
      </c>
      <c r="AN17" s="49">
        <f>REIPPP!F10/1000</f>
        <v>0</v>
      </c>
      <c r="AO17" s="49">
        <f>REIPPP!G10/1000</f>
        <v>0.2</v>
      </c>
      <c r="AP17" s="49">
        <f>REIPPP!H10/1000</f>
        <v>0.1</v>
      </c>
      <c r="AQ17" s="49">
        <f>REIPPP!I10/1000</f>
        <v>0.1</v>
      </c>
      <c r="AR17" s="49">
        <f>REIPPP!J10/1000</f>
        <v>0.1</v>
      </c>
      <c r="AS17" s="49">
        <v>0</v>
      </c>
      <c r="AT17" s="49">
        <v>0</v>
      </c>
      <c r="AU17" s="49">
        <v>0</v>
      </c>
      <c r="AV17" s="49">
        <v>0</v>
      </c>
      <c r="AW17" s="56"/>
    </row>
    <row r="18" spans="1:57"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H18" s="85"/>
      <c r="AK18" s="49">
        <v>0</v>
      </c>
      <c r="AL18" s="49">
        <f>REIPPP!D9/1000</f>
        <v>0.21</v>
      </c>
      <c r="AM18" s="49">
        <f>REIPPP!E9/1000</f>
        <v>0.75</v>
      </c>
      <c r="AN18" s="350">
        <f>IF(AL1="*",AL18,0)+IF(AM1="*",AM18,0)</f>
        <v>0.96</v>
      </c>
      <c r="AO18" s="49">
        <v>0</v>
      </c>
      <c r="AP18" s="49">
        <v>0</v>
      </c>
      <c r="AQ18" s="49">
        <v>0</v>
      </c>
      <c r="AR18" s="49">
        <v>0</v>
      </c>
      <c r="AS18" s="49">
        <v>0</v>
      </c>
      <c r="AT18" s="49">
        <v>0</v>
      </c>
      <c r="AW18" s="56"/>
    </row>
    <row r="19" spans="1:57"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H19" s="85"/>
      <c r="AK19" s="49">
        <v>0</v>
      </c>
      <c r="AL19" s="49">
        <v>0</v>
      </c>
      <c r="AM19" s="49">
        <v>0</v>
      </c>
      <c r="AN19" s="49">
        <f>REIPPP!F9/1000</f>
        <v>5.0000000000000001E-3</v>
      </c>
      <c r="AO19" s="49">
        <f>REIPPP!G9/1000</f>
        <v>0.50900000000000001</v>
      </c>
      <c r="AP19" s="49">
        <f>REIPPP!H9/1000</f>
        <v>0</v>
      </c>
      <c r="AQ19" s="49">
        <f>REIPPP!I9/1000</f>
        <v>0</v>
      </c>
      <c r="AR19" s="49">
        <f>REIPPP!J9/1000</f>
        <v>0</v>
      </c>
      <c r="AS19" s="49">
        <f>REIPPP!J45</f>
        <v>0.114</v>
      </c>
      <c r="AT19" s="49">
        <f>REIPPP!K45</f>
        <v>0.3</v>
      </c>
      <c r="AU19" s="49">
        <f>REIPPP!L45</f>
        <v>0.4</v>
      </c>
      <c r="AW19" s="56"/>
    </row>
    <row r="20" spans="1:57"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H20" s="85"/>
      <c r="AK20" s="49">
        <v>0</v>
      </c>
      <c r="AL20" s="49">
        <f>REIPPP!D8/1000</f>
        <v>0.25700000000000001</v>
      </c>
      <c r="AM20" s="49">
        <f>REIPPP!E8/1000</f>
        <v>0.30299999999999999</v>
      </c>
      <c r="AN20" s="350">
        <f>REIPPP!F8/1000+IF(AL1="*",AL20,0)+IF(AM1="*",AM20,0)</f>
        <v>1.075</v>
      </c>
      <c r="AO20" s="49">
        <f>REIPPP!G8/1000</f>
        <v>0.38500000000000001</v>
      </c>
      <c r="AP20" s="49">
        <f>REIPPP!H8/1000</f>
        <v>0.62</v>
      </c>
      <c r="AQ20" s="49">
        <f>REIPPP!I8/1000</f>
        <v>0</v>
      </c>
      <c r="AR20" s="49">
        <f>REIPPP!J8/1000</f>
        <v>0</v>
      </c>
      <c r="AS20" s="49">
        <f>REIPPP!J46</f>
        <v>0.24399999999999999</v>
      </c>
      <c r="AT20" s="49">
        <f>REIPPP!K46</f>
        <v>0.3</v>
      </c>
      <c r="AU20" s="49">
        <f>REIPPP!L46</f>
        <v>0.81799999999999995</v>
      </c>
      <c r="AW20" s="56">
        <v>3</v>
      </c>
      <c r="AY20" s="49">
        <v>1</v>
      </c>
      <c r="AZ20" s="49">
        <v>2</v>
      </c>
      <c r="BA20" s="49">
        <v>3</v>
      </c>
      <c r="BB20" s="49">
        <v>3.7</v>
      </c>
      <c r="BC20" s="49">
        <f>4*5</f>
        <v>20</v>
      </c>
      <c r="BD20" s="49">
        <f>4.5*5</f>
        <v>22.5</v>
      </c>
      <c r="BE20" s="49">
        <f>5*3</f>
        <v>15</v>
      </c>
    </row>
    <row r="21" spans="1:5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H21" s="85">
        <v>2030</v>
      </c>
      <c r="AI21" s="85">
        <v>3</v>
      </c>
      <c r="AJ21" s="49">
        <v>2.5</v>
      </c>
      <c r="AW21" s="56"/>
    </row>
    <row r="22" spans="1:57"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H22" s="85">
        <v>2026</v>
      </c>
      <c r="AW22" s="56"/>
    </row>
    <row r="23" spans="1:57"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H23" s="85">
        <v>2026</v>
      </c>
      <c r="AW23" s="56"/>
    </row>
    <row r="24" spans="1:57"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H24" s="85">
        <v>2026</v>
      </c>
      <c r="AW24" s="56"/>
    </row>
    <row r="25" spans="1:57"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H25" s="85"/>
      <c r="AW25" s="56">
        <v>3</v>
      </c>
      <c r="AX25" s="49">
        <v>0</v>
      </c>
    </row>
    <row r="26" spans="1:57"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H26" s="85"/>
      <c r="AW26" s="56">
        <v>3</v>
      </c>
      <c r="AX26" s="49">
        <v>0</v>
      </c>
    </row>
    <row r="27" spans="1:5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Z27" s="49">
        <v>0.16600000000000001</v>
      </c>
      <c r="AH27" s="85">
        <v>2022</v>
      </c>
      <c r="AW27" s="56">
        <v>3</v>
      </c>
      <c r="AY27" s="49">
        <v>1</v>
      </c>
      <c r="AZ27" s="49">
        <v>2</v>
      </c>
      <c r="BA27" s="49">
        <v>3</v>
      </c>
      <c r="BB27" s="49">
        <f>BB20</f>
        <v>3.7</v>
      </c>
      <c r="BC27" s="49">
        <f>BC20</f>
        <v>20</v>
      </c>
      <c r="BD27" s="49">
        <f>BD20</f>
        <v>22.5</v>
      </c>
      <c r="BE27" s="49">
        <f>BE20</f>
        <v>15</v>
      </c>
    </row>
    <row r="28" spans="1:57" ht="11.25" customHeight="1" x14ac:dyDescent="0.2">
      <c r="A28" s="52" t="str">
        <f>Processes!A52</f>
        <v>* New Power Plants - On-site</v>
      </c>
      <c r="J28" s="58"/>
      <c r="K28" s="72"/>
      <c r="L28" s="84"/>
      <c r="O28" s="49">
        <v>31.536000000000001</v>
      </c>
      <c r="R28" s="74"/>
      <c r="S28" s="74"/>
      <c r="T28" s="74"/>
      <c r="U28" s="74"/>
      <c r="AH28" s="85"/>
      <c r="AW28" s="56"/>
    </row>
    <row r="29" spans="1:57"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R29" s="74"/>
      <c r="S29" s="74"/>
      <c r="T29" s="74"/>
      <c r="U29" s="74"/>
      <c r="AH29" s="85"/>
      <c r="AK29" s="49">
        <v>0</v>
      </c>
      <c r="AL29" s="49">
        <v>0</v>
      </c>
      <c r="AM29" s="49">
        <v>0</v>
      </c>
      <c r="AN29" s="49">
        <f>REIPPP!D75/1000</f>
        <v>0.1232</v>
      </c>
      <c r="AO29" s="49">
        <f>REIPPP!E75/1000</f>
        <v>7.6800000000000007E-2</v>
      </c>
      <c r="AP29" s="49">
        <f>REIPPP!F75/1000</f>
        <v>0.1072</v>
      </c>
      <c r="AQ29" s="49">
        <f>REIPPP!G75/1000</f>
        <v>0.16</v>
      </c>
      <c r="AR29" s="49">
        <f>REIPPP!H75/1000</f>
        <v>0.24</v>
      </c>
      <c r="AS29" s="49">
        <f>REIPPP!I75/1000</f>
        <v>0.24499999999999997</v>
      </c>
      <c r="AT29" s="49">
        <f>REIPPP!J75/1000</f>
        <v>0.28000000000000003</v>
      </c>
      <c r="AW29" s="56">
        <v>3</v>
      </c>
      <c r="AY29" s="49">
        <v>1</v>
      </c>
      <c r="AZ29" s="49">
        <v>2</v>
      </c>
      <c r="BA29" s="49">
        <v>3</v>
      </c>
      <c r="BB29" s="49">
        <f>BB27</f>
        <v>3.7</v>
      </c>
      <c r="BC29" s="49">
        <f t="shared" ref="BC29:BE29" si="3">BC27</f>
        <v>20</v>
      </c>
      <c r="BD29" s="49">
        <f t="shared" si="3"/>
        <v>22.5</v>
      </c>
      <c r="BE29" s="49">
        <f t="shared" si="3"/>
        <v>15</v>
      </c>
    </row>
    <row r="30" spans="1:57"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R30" s="74"/>
      <c r="S30" s="74"/>
      <c r="T30" s="74"/>
      <c r="U30" s="74"/>
      <c r="AH30" s="85"/>
      <c r="AK30" s="49">
        <v>0</v>
      </c>
      <c r="AL30" s="49">
        <v>0</v>
      </c>
      <c r="AM30" s="49">
        <v>0</v>
      </c>
      <c r="AN30" s="49">
        <f>REIPPP!D76/1000</f>
        <v>1.54E-2</v>
      </c>
      <c r="AO30" s="49">
        <f>REIPPP!E76/1000</f>
        <v>9.6000000000000009E-3</v>
      </c>
      <c r="AP30" s="49">
        <f>REIPPP!F76/1000</f>
        <v>1.34E-2</v>
      </c>
      <c r="AQ30" s="49">
        <f>REIPPP!G76/1000</f>
        <v>0.02</v>
      </c>
      <c r="AR30" s="49">
        <f>REIPPP!H76/1000</f>
        <v>0.03</v>
      </c>
      <c r="AS30" s="49">
        <f>REIPPP!I76/1000</f>
        <v>3.5000000000000003E-2</v>
      </c>
      <c r="AT30" s="49">
        <f>REIPPP!J76/1000</f>
        <v>0.04</v>
      </c>
      <c r="AW30" s="56">
        <v>3</v>
      </c>
      <c r="AY30" s="49">
        <v>1</v>
      </c>
      <c r="AZ30" s="49">
        <v>2</v>
      </c>
      <c r="BA30" s="49">
        <v>3</v>
      </c>
      <c r="BB30" s="49">
        <f>BB27</f>
        <v>3.7</v>
      </c>
      <c r="BC30" s="49">
        <f t="shared" ref="BC30:BE30" si="4">BC27</f>
        <v>20</v>
      </c>
      <c r="BD30" s="49">
        <f t="shared" si="4"/>
        <v>22.5</v>
      </c>
      <c r="BE30" s="49">
        <f t="shared" si="4"/>
        <v>15</v>
      </c>
    </row>
    <row r="31" spans="1:57"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R31" s="74"/>
      <c r="S31" s="74"/>
      <c r="T31" s="74"/>
      <c r="U31" s="74"/>
      <c r="AH31" s="85"/>
      <c r="AK31" s="49">
        <v>0</v>
      </c>
      <c r="AL31" s="49">
        <v>0</v>
      </c>
      <c r="AM31" s="49">
        <v>0</v>
      </c>
      <c r="AN31" s="49">
        <f>REIPPP!D77/1000</f>
        <v>1.5399999999999997E-2</v>
      </c>
      <c r="AO31" s="49">
        <f>REIPPP!E77/1000</f>
        <v>9.5999999999999974E-3</v>
      </c>
      <c r="AP31" s="49">
        <f>REIPPP!F77/1000</f>
        <v>1.3399999999999997E-2</v>
      </c>
      <c r="AQ31" s="49">
        <f>REIPPP!G77/1000</f>
        <v>1.9999999999999997E-2</v>
      </c>
      <c r="AR31" s="49">
        <f>REIPPP!H77/1000</f>
        <v>2.9999999999999992E-2</v>
      </c>
      <c r="AS31" s="49">
        <f>REIPPP!I77/1000</f>
        <v>7.0000000000000034E-2</v>
      </c>
      <c r="AT31" s="49">
        <f>REIPPP!J77/1000</f>
        <v>8.0000000000000029E-2</v>
      </c>
      <c r="AW31" s="56">
        <v>3</v>
      </c>
      <c r="AY31" s="49">
        <v>1</v>
      </c>
      <c r="AZ31" s="49">
        <v>2</v>
      </c>
      <c r="BA31" s="49">
        <v>3</v>
      </c>
      <c r="BB31" s="49">
        <f>BB30</f>
        <v>3.7</v>
      </c>
      <c r="BC31" s="49">
        <f t="shared" ref="BC31:BE31" si="5">BC30</f>
        <v>20</v>
      </c>
      <c r="BD31" s="49">
        <f t="shared" si="5"/>
        <v>22.5</v>
      </c>
      <c r="BE31" s="49">
        <f t="shared" si="5"/>
        <v>15</v>
      </c>
    </row>
    <row r="32" spans="1:57"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H32" s="85"/>
      <c r="AI32" s="49">
        <v>3</v>
      </c>
      <c r="AJ32" s="60">
        <f>AK32</f>
        <v>0.249</v>
      </c>
      <c r="AK32" s="60">
        <f>ROUND(NERSA2018!I110/1000*0.99,3)</f>
        <v>0.249</v>
      </c>
      <c r="AL32" s="49">
        <v>0</v>
      </c>
      <c r="AW32" s="56"/>
    </row>
    <row r="33" spans="2:49"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H33" s="85"/>
      <c r="AI33" s="49">
        <v>3</v>
      </c>
      <c r="AJ33" s="60">
        <f>AK33</f>
        <v>0.17199999999999999</v>
      </c>
      <c r="AK33" s="60">
        <f>ROUND(NERSA2018!I109/1000*0.98,3)</f>
        <v>0.17199999999999999</v>
      </c>
      <c r="AL33" s="49">
        <v>0</v>
      </c>
      <c r="AW33" s="56"/>
    </row>
    <row r="34" spans="2:49" ht="11.25" customHeight="1" x14ac:dyDescent="0.2">
      <c r="AH34" s="85"/>
      <c r="AW34" s="56"/>
    </row>
    <row r="35" spans="2:49" ht="11.25" customHeight="1" x14ac:dyDescent="0.2">
      <c r="AH35" s="85"/>
      <c r="AW35" s="56"/>
    </row>
    <row r="36" spans="2:49" ht="11.25" customHeight="1" x14ac:dyDescent="0.2">
      <c r="AW36" s="56"/>
    </row>
    <row r="37" spans="2:49" ht="11.25" customHeight="1" x14ac:dyDescent="0.2">
      <c r="AW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70" t="str">
        <f ca="1">IF(INDEX(Index!$C$10:$C$36,MATCH(A2,Index!B10:B36,0)),"ProcData","")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2"/>
      <c r="F4" s="82"/>
      <c r="G4" s="82"/>
      <c r="H4" s="81" t="s">
        <v>405</v>
      </c>
      <c r="I4" s="81" t="s">
        <v>405</v>
      </c>
      <c r="J4" s="81" t="s">
        <v>405</v>
      </c>
      <c r="K4" s="81" t="s">
        <v>405</v>
      </c>
      <c r="L4" s="81" t="s">
        <v>405</v>
      </c>
      <c r="M4" s="81" t="s">
        <v>405</v>
      </c>
      <c r="N4" s="81" t="s">
        <v>405</v>
      </c>
      <c r="O4" s="81" t="s">
        <v>405</v>
      </c>
      <c r="P4" s="81" t="s">
        <v>405</v>
      </c>
    </row>
    <row r="5" spans="1:19" ht="16.5" customHeight="1" x14ac:dyDescent="0.2">
      <c r="H5" s="67"/>
    </row>
    <row r="6" spans="1:19" ht="17.25" customHeight="1" x14ac:dyDescent="0.2"/>
    <row r="7" spans="1:19"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9" ht="11.25" customHeight="1" x14ac:dyDescent="0.2">
      <c r="B11" s="49" t="str">
        <f>Processes!B39</f>
        <v>ERHYD-N</v>
      </c>
      <c r="C11" s="49" t="str">
        <f>Processes!C39</f>
        <v>Micro hydro</v>
      </c>
      <c r="D11" s="49" t="str">
        <f>Processes!D39</f>
        <v>PJ,GW</v>
      </c>
      <c r="E11" s="49" t="s">
        <v>361</v>
      </c>
      <c r="F11" s="49" t="s">
        <v>132</v>
      </c>
    </row>
    <row r="12" spans="1:19" ht="11.25" customHeight="1" x14ac:dyDescent="0.2">
      <c r="B12" s="49" t="str">
        <f>Processes!B40</f>
        <v>ETNUC-N</v>
      </c>
      <c r="C12" s="49" t="str">
        <f>Processes!C40</f>
        <v>Nuclear Mid</v>
      </c>
      <c r="D12" s="49" t="str">
        <f>Processes!D40</f>
        <v>PJ,GW</v>
      </c>
      <c r="E12" s="49" t="s">
        <v>360</v>
      </c>
      <c r="F12" s="49" t="s">
        <v>132</v>
      </c>
    </row>
    <row r="13" spans="1:19" ht="11.25" customHeight="1" x14ac:dyDescent="0.2">
      <c r="B13" s="49" t="str">
        <f>Processes!B41</f>
        <v>ERSOLTC09-N</v>
      </c>
      <c r="C13" s="49" t="str">
        <f>Processes!C41</f>
        <v>Solar Central Receiver 09 hrs storage</v>
      </c>
      <c r="D13" s="49" t="str">
        <f>Processes!D41</f>
        <v>PJ,GW</v>
      </c>
      <c r="E13" s="49" t="s">
        <v>397</v>
      </c>
      <c r="F13" s="49" t="s">
        <v>132</v>
      </c>
    </row>
    <row r="14" spans="1:19" ht="11.25" customHeight="1" x14ac:dyDescent="0.2">
      <c r="B14" s="49" t="str">
        <f>Processes!B42</f>
        <v>ERSOLPCF-N</v>
      </c>
      <c r="C14" s="49" t="str">
        <f>Processes!C42</f>
        <v>Solar PV Fixed</v>
      </c>
      <c r="D14" s="49" t="str">
        <f>Processes!D42</f>
        <v>PJ,GW</v>
      </c>
      <c r="E14" s="49" t="s">
        <v>397</v>
      </c>
      <c r="F14" s="49" t="s">
        <v>132</v>
      </c>
    </row>
    <row r="15" spans="1:19"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403</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election activeCell="P25" sqref="P25:P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IF(INDEX(Index!$C$10:$C$36,MATCH(A2,Index!B10:B36,0)),"ProcData","")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2"/>
      <c r="F4" s="82"/>
      <c r="G4" s="82"/>
      <c r="H4" s="81" t="s">
        <v>405</v>
      </c>
      <c r="I4" s="81" t="s">
        <v>1845</v>
      </c>
      <c r="J4" s="81" t="s">
        <v>1845</v>
      </c>
      <c r="K4" s="81" t="s">
        <v>1845</v>
      </c>
      <c r="L4" s="81" t="s">
        <v>1845</v>
      </c>
      <c r="M4" s="81" t="s">
        <v>1845</v>
      </c>
      <c r="N4" s="81" t="s">
        <v>1845</v>
      </c>
      <c r="O4" s="81" t="s">
        <v>1845</v>
      </c>
      <c r="P4" s="81" t="s">
        <v>1845</v>
      </c>
      <c r="Q4" s="81" t="s">
        <v>1845</v>
      </c>
      <c r="R4" s="81" t="s">
        <v>1845</v>
      </c>
      <c r="S4" s="81" t="s">
        <v>1845</v>
      </c>
      <c r="T4" s="81" t="s">
        <v>1845</v>
      </c>
      <c r="U4" s="81" t="s">
        <v>1845</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404</v>
      </c>
      <c r="F10" s="49" t="s">
        <v>132</v>
      </c>
    </row>
    <row r="11" spans="1:21" ht="11.25" customHeight="1" x14ac:dyDescent="0.2">
      <c r="B11" s="49" t="str">
        <f>Processes!B39</f>
        <v>ERHYD-N</v>
      </c>
      <c r="C11" s="49" t="str">
        <f>Processes!C39</f>
        <v>Micro hydro</v>
      </c>
      <c r="D11" s="49" t="str">
        <f>Processes!D39</f>
        <v>PJ,GW</v>
      </c>
      <c r="E11" s="49" t="s">
        <v>361</v>
      </c>
      <c r="F11" s="49" t="s">
        <v>132</v>
      </c>
    </row>
    <row r="12" spans="1:21" ht="11.25" customHeight="1" x14ac:dyDescent="0.2">
      <c r="B12" s="49" t="str">
        <f>Processes!B40</f>
        <v>ETNUC-N</v>
      </c>
      <c r="C12" s="49" t="str">
        <f>Processes!C40</f>
        <v>Nuclear Mid</v>
      </c>
      <c r="D12" s="49" t="str">
        <f>Processes!D40</f>
        <v>PJ,GW</v>
      </c>
      <c r="E12" s="49" t="s">
        <v>360</v>
      </c>
      <c r="F12" s="49" t="s">
        <v>132</v>
      </c>
    </row>
    <row r="13" spans="1:21" ht="11.25" customHeight="1" x14ac:dyDescent="0.2">
      <c r="B13" s="49" t="str">
        <f>Processes!B41</f>
        <v>ERSOLTC09-N</v>
      </c>
      <c r="C13" s="49" t="str">
        <f>Processes!C41</f>
        <v>Solar Central Receiver 09 hrs storage</v>
      </c>
      <c r="D13" s="49" t="str">
        <f>Processes!D41</f>
        <v>PJ,GW</v>
      </c>
      <c r="E13" s="49" t="s">
        <v>397</v>
      </c>
      <c r="F13" s="49" t="s">
        <v>132</v>
      </c>
    </row>
    <row r="14" spans="1:21" ht="11.25" customHeight="1" x14ac:dyDescent="0.2">
      <c r="B14" s="49" t="str">
        <f>Processes!B42</f>
        <v>ERSOLPCF-N</v>
      </c>
      <c r="C14" s="49" t="str">
        <f>Processes!C42</f>
        <v>Solar PV Fixed</v>
      </c>
      <c r="D14" s="49" t="str">
        <f>Processes!D42</f>
        <v>PJ,GW</v>
      </c>
      <c r="E14" s="49" t="s">
        <v>397</v>
      </c>
      <c r="F14" s="49" t="s">
        <v>132</v>
      </c>
    </row>
    <row r="15" spans="1:21" ht="11.25" customHeight="1" x14ac:dyDescent="0.2">
      <c r="B15" s="49" t="str">
        <f>Processes!B43</f>
        <v>ERSOLPCT-N</v>
      </c>
      <c r="C15" s="49" t="str">
        <f>Processes!C43</f>
        <v>Solar PV tracking</v>
      </c>
      <c r="D15" s="49" t="str">
        <f>Processes!D43</f>
        <v>PJ,GW</v>
      </c>
      <c r="E15" s="49" t="s">
        <v>397</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403</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402</v>
      </c>
      <c r="F18" s="49" t="s">
        <v>132</v>
      </c>
    </row>
    <row r="19" spans="1:16" ht="11.25" customHeight="1" x14ac:dyDescent="0.2">
      <c r="B19" s="49" t="str">
        <f>Processes!B47</f>
        <v>ETGICCC-N</v>
      </c>
      <c r="C19" s="49" t="str">
        <f>Processes!C47</f>
        <v>Combined Cycle Gas Turbine - LNG</v>
      </c>
      <c r="D19" s="49" t="str">
        <f>Processes!D47</f>
        <v>PJ,GW</v>
      </c>
      <c r="E19" s="49" t="s">
        <v>402</v>
      </c>
      <c r="F19" s="49" t="s">
        <v>132</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tabSelected="1" workbookViewId="0">
      <selection activeCell="U16" sqref="U1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IF(INDEX(Index!$C$10:$C$36,MATCH(A2,Index!B10:B36,0)),"ProcData","")</f>
        <v>ProcData</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2"/>
      <c r="F4" s="82"/>
      <c r="G4" s="82"/>
      <c r="H4" s="81" t="s">
        <v>405</v>
      </c>
      <c r="I4" s="81" t="s">
        <v>1845</v>
      </c>
      <c r="J4" s="81" t="s">
        <v>1845</v>
      </c>
      <c r="K4" s="81" t="s">
        <v>1845</v>
      </c>
      <c r="L4" s="81" t="s">
        <v>1845</v>
      </c>
      <c r="M4" s="81" t="s">
        <v>1845</v>
      </c>
      <c r="N4" s="81" t="s">
        <v>1845</v>
      </c>
      <c r="O4" s="81" t="s">
        <v>1845</v>
      </c>
      <c r="P4" s="81" t="s">
        <v>1845</v>
      </c>
      <c r="Q4" s="81" t="s">
        <v>1845</v>
      </c>
      <c r="R4" s="81" t="s">
        <v>1845</v>
      </c>
      <c r="S4" s="81" t="s">
        <v>1845</v>
      </c>
      <c r="T4" s="81" t="s">
        <v>1845</v>
      </c>
      <c r="U4" s="81" t="s">
        <v>1845</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404</v>
      </c>
      <c r="F10" s="49" t="s">
        <v>132</v>
      </c>
    </row>
    <row r="11" spans="1:21" ht="11.25" customHeight="1" x14ac:dyDescent="0.2">
      <c r="B11" s="49" t="str">
        <f>Processes!B39</f>
        <v>ERHYD-N</v>
      </c>
      <c r="C11" s="49" t="str">
        <f>Processes!C39</f>
        <v>Micro hydro</v>
      </c>
      <c r="D11" s="49" t="str">
        <f>Processes!D39</f>
        <v>PJ,GW</v>
      </c>
      <c r="E11" s="49" t="s">
        <v>361</v>
      </c>
      <c r="F11" s="49" t="s">
        <v>132</v>
      </c>
    </row>
    <row r="12" spans="1:21" ht="11.25" customHeight="1" x14ac:dyDescent="0.2">
      <c r="B12" s="49" t="str">
        <f>Processes!B40</f>
        <v>ETNUC-N</v>
      </c>
      <c r="C12" s="49" t="str">
        <f>Processes!C40</f>
        <v>Nuclear Mid</v>
      </c>
      <c r="D12" s="49" t="str">
        <f>Processes!D40</f>
        <v>PJ,GW</v>
      </c>
      <c r="E12" s="49" t="s">
        <v>360</v>
      </c>
      <c r="F12" s="49" t="s">
        <v>132</v>
      </c>
    </row>
    <row r="13" spans="1:21" ht="11.25" customHeight="1" x14ac:dyDescent="0.2">
      <c r="B13" s="49" t="str">
        <f>Processes!B41</f>
        <v>ERSOLTC09-N</v>
      </c>
      <c r="C13" s="49" t="str">
        <f>Processes!C41</f>
        <v>Solar Central Receiver 09 hrs storage</v>
      </c>
      <c r="D13" s="49" t="str">
        <f>Processes!D41</f>
        <v>PJ,GW</v>
      </c>
      <c r="E13" s="49" t="s">
        <v>397</v>
      </c>
      <c r="F13" s="49" t="s">
        <v>132</v>
      </c>
    </row>
    <row r="14" spans="1:21" ht="11.25" customHeight="1" x14ac:dyDescent="0.2">
      <c r="B14" s="49" t="str">
        <f>Processes!B42</f>
        <v>ERSOLPCF-N</v>
      </c>
      <c r="C14" s="49" t="str">
        <f>Processes!C42</f>
        <v>Solar PV Fixed</v>
      </c>
      <c r="D14" s="49" t="str">
        <f>Processes!D42</f>
        <v>PJ,GW</v>
      </c>
      <c r="E14" s="49" t="s">
        <v>397</v>
      </c>
      <c r="F14" s="49" t="s">
        <v>132</v>
      </c>
    </row>
    <row r="15" spans="1:21" ht="11.25" customHeight="1" x14ac:dyDescent="0.2">
      <c r="B15" s="49" t="str">
        <f>Processes!B43</f>
        <v>ERSOLPCT-N</v>
      </c>
      <c r="C15" s="49" t="str">
        <f>Processes!C43</f>
        <v>Solar PV tracking</v>
      </c>
      <c r="D15" s="49" t="str">
        <f>Processes!D43</f>
        <v>PJ,GW</v>
      </c>
      <c r="E15" s="49" t="s">
        <v>397</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403</v>
      </c>
      <c r="F16" s="49" t="s">
        <v>132</v>
      </c>
      <c r="H16" s="49">
        <f>REIPPP!L46</f>
        <v>0.81799999999999995</v>
      </c>
      <c r="I16" s="49">
        <v>0.4</v>
      </c>
      <c r="J16" s="49">
        <v>0.45</v>
      </c>
      <c r="K16" s="49">
        <f>J16+0.1</f>
        <v>0.55000000000000004</v>
      </c>
      <c r="L16" s="49">
        <v>0.6</v>
      </c>
      <c r="M16" s="49">
        <f t="shared" ref="L16:Q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402</v>
      </c>
      <c r="F18" s="49" t="s">
        <v>132</v>
      </c>
    </row>
    <row r="19" spans="1:16" ht="11.25" customHeight="1" x14ac:dyDescent="0.2">
      <c r="B19" s="49" t="str">
        <f>Processes!B47</f>
        <v>ETGICCC-N</v>
      </c>
      <c r="C19" s="49" t="str">
        <f>Processes!C47</f>
        <v>Combined Cycle Gas Turbine - LNG</v>
      </c>
      <c r="D19" s="49" t="str">
        <f>Processes!D47</f>
        <v>PJ,GW</v>
      </c>
      <c r="E19" s="49" t="s">
        <v>402</v>
      </c>
      <c r="F19" s="49" t="s">
        <v>132</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397</v>
      </c>
      <c r="F27" s="62" t="s">
        <v>396</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IF(INDEX(Index!$C$10:$C$36,MATCH(A2,Index!B10:B36,0)),"ProcData","")</f>
        <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Z25"/>
  <sheetViews>
    <sheetView topLeftCell="D1" workbookViewId="0">
      <selection activeCell="M10" sqref="M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6" ht="11.25" customHeight="1" x14ac:dyDescent="0.2">
      <c r="A1" s="70" t="str">
        <f ca="1">IF(INDEX(Index!$C$10:$C$36,MATCH(A2,Index!B10:B36,0)),"ProcData","")</f>
        <v/>
      </c>
      <c r="B1" s="19" t="s">
        <v>138</v>
      </c>
      <c r="H1" s="56" t="s">
        <v>92</v>
      </c>
    </row>
    <row r="2" spans="1:26" ht="11.25" customHeight="1" x14ac:dyDescent="0.2">
      <c r="A2" s="64" t="str">
        <f ca="1">MID(CELL("filename",A1),FIND("]",CELL("filename",A1))+1,255)</f>
        <v>ProcDataTnD</v>
      </c>
    </row>
    <row r="3" spans="1:26" ht="34.5" customHeight="1" x14ac:dyDescent="0.2">
      <c r="H3" s="83" t="s">
        <v>429</v>
      </c>
      <c r="I3" s="49" t="s">
        <v>164</v>
      </c>
      <c r="K3" s="83" t="s">
        <v>393</v>
      </c>
      <c r="L3" s="83" t="s">
        <v>1809</v>
      </c>
      <c r="M3" s="83" t="s">
        <v>1809</v>
      </c>
      <c r="N3" s="83" t="s">
        <v>151</v>
      </c>
      <c r="O3" s="83" t="s">
        <v>1810</v>
      </c>
    </row>
    <row r="4" spans="1:26" ht="21.75" customHeight="1" x14ac:dyDescent="0.2">
      <c r="E4" s="82"/>
      <c r="F4" s="82"/>
      <c r="G4" s="82"/>
      <c r="H4" s="82" t="s">
        <v>428</v>
      </c>
      <c r="I4" s="67" t="s">
        <v>121</v>
      </c>
      <c r="J4" s="67" t="s">
        <v>121</v>
      </c>
      <c r="K4" s="67" t="s">
        <v>156</v>
      </c>
      <c r="L4" s="67" t="s">
        <v>384</v>
      </c>
      <c r="M4" s="67" t="s">
        <v>384</v>
      </c>
      <c r="N4" s="67" t="s">
        <v>119</v>
      </c>
      <c r="O4" s="81" t="s">
        <v>154</v>
      </c>
    </row>
    <row r="5" spans="1:26" ht="16.5" customHeight="1" x14ac:dyDescent="0.2">
      <c r="I5" s="67" t="s">
        <v>27</v>
      </c>
      <c r="J5" s="67" t="s">
        <v>27</v>
      </c>
      <c r="N5" s="80"/>
    </row>
    <row r="6" spans="1:26" ht="17.25" customHeight="1" x14ac:dyDescent="0.2">
      <c r="I6" s="67" t="s">
        <v>122</v>
      </c>
      <c r="J6" s="67" t="s">
        <v>122</v>
      </c>
      <c r="N6" s="80"/>
      <c r="O6" s="67"/>
    </row>
    <row r="7" spans="1:26" ht="21.75" customHeight="1" x14ac:dyDescent="0.2">
      <c r="B7" s="70" t="s">
        <v>56</v>
      </c>
      <c r="C7" s="70" t="s">
        <v>57</v>
      </c>
      <c r="D7" s="79" t="s">
        <v>93</v>
      </c>
      <c r="E7" s="70" t="s">
        <v>80</v>
      </c>
      <c r="F7" s="70" t="s">
        <v>81</v>
      </c>
      <c r="G7" s="79" t="s">
        <v>94</v>
      </c>
      <c r="H7" s="79"/>
      <c r="I7" s="49">
        <v>2012</v>
      </c>
      <c r="J7" s="49">
        <v>2017</v>
      </c>
      <c r="L7" s="49">
        <v>2012</v>
      </c>
      <c r="M7" s="49">
        <v>2017</v>
      </c>
      <c r="N7" s="78" t="s">
        <v>44</v>
      </c>
      <c r="O7" s="49">
        <v>2012</v>
      </c>
    </row>
    <row r="8" spans="1:26" ht="11.25" customHeight="1" x14ac:dyDescent="0.2">
      <c r="A8" s="52" t="s">
        <v>147</v>
      </c>
      <c r="F8" s="55"/>
    </row>
    <row r="9" spans="1:26"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v>0.01</v>
      </c>
      <c r="L9" s="58">
        <f>INDEX(ElecBY!$N$58:$N$80,MATCH(B10,ElecBY!$D$58:$D$80,0))</f>
        <v>3924.3313635870418</v>
      </c>
      <c r="M9" s="49">
        <v>9706.0655000000006</v>
      </c>
      <c r="N9" s="49">
        <v>31.536000000000001</v>
      </c>
      <c r="O9" s="90">
        <v>34.200000000000003</v>
      </c>
    </row>
    <row r="10" spans="1:26"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60"/>
      <c r="K10" s="58">
        <f>INDEX(ElecBY!$Q$58:$Q$80,MATCH(B10,ElecBY!$D$58:$D$80,0))</f>
        <v>204.62606607891979</v>
      </c>
      <c r="L10" s="56">
        <v>0.01</v>
      </c>
      <c r="M10" s="56">
        <v>2000</v>
      </c>
      <c r="N10" s="49">
        <v>31.536000000000001</v>
      </c>
      <c r="O10" s="58">
        <f>INDEX(ElecBY!$F$58:$F$80,MATCH(B10,ElecBY!$D$58:$D$80,0))</f>
        <v>34.200000000000003</v>
      </c>
    </row>
    <row r="11" spans="1:26"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row>
    <row r="12" spans="1:26"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S12" s="56"/>
      <c r="T12" s="56"/>
      <c r="U12" s="56"/>
      <c r="V12" s="56"/>
      <c r="W12" s="56"/>
      <c r="X12" s="56"/>
      <c r="Y12" s="56"/>
      <c r="Z12" s="56"/>
    </row>
    <row r="13" spans="1:26"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row>
    <row r="14" spans="1:26"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row>
    <row r="15" spans="1:26"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row>
    <row r="16" spans="1:26"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row>
    <row r="17" spans="2:15"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row>
    <row r="18" spans="2:15"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row>
    <row r="19" spans="2:15"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row>
    <row r="20" spans="2:15"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row>
    <row r="21" spans="2:15"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row>
    <row r="22" spans="2:15"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row>
    <row r="23" spans="2:15"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row>
    <row r="24" spans="2:15"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row>
    <row r="25" spans="2:15"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IF(INDEX(Index!$C$10:$C$36,MATCH(A2,Index!B10:B36,0)),"ProcData","")</f>
        <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IF(INDEX(Index!$C$10:$C$36,MATCH(A2,Index!B10:B36,0)),"ProcData","")</f>
        <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IF(INDEX(Index!$C$10:$C$36,MATCH(A2,Index!B10:B36,0)),"Commodities","")</f>
        <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IF(INDEX(Index!$C$10:$C$36,MATCH(A2,Index!B10:B36,0)),"CommData","")</f>
        <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IF(INDEX(Index!$C$10:$C$36,MATCH(A2,Index!B10:B36,0)),"ProcData","")</f>
        <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1835</v>
      </c>
      <c r="I3" s="83" t="s">
        <v>1843</v>
      </c>
      <c r="J3" s="83" t="s">
        <v>1844</v>
      </c>
      <c r="K3" s="83" t="s">
        <v>1836</v>
      </c>
      <c r="L3" s="83" t="s">
        <v>1841</v>
      </c>
      <c r="M3" s="83" t="s">
        <v>1842</v>
      </c>
      <c r="N3" s="83" t="s">
        <v>1837</v>
      </c>
      <c r="O3" s="83" t="s">
        <v>1838</v>
      </c>
      <c r="P3" s="83" t="s">
        <v>1838</v>
      </c>
      <c r="Q3" s="83" t="s">
        <v>1838</v>
      </c>
      <c r="R3" s="83" t="s">
        <v>1838</v>
      </c>
      <c r="S3" s="83" t="s">
        <v>1839</v>
      </c>
      <c r="T3" s="83" t="s">
        <v>1838</v>
      </c>
      <c r="U3" s="83" t="s">
        <v>1840</v>
      </c>
    </row>
    <row r="4" spans="1:21" ht="21.75" customHeight="1" x14ac:dyDescent="0.2">
      <c r="E4" s="82"/>
      <c r="F4" s="82"/>
      <c r="G4" s="82"/>
      <c r="O4" s="49" t="s">
        <v>423</v>
      </c>
      <c r="P4" s="49" t="s">
        <v>423</v>
      </c>
      <c r="Q4" s="49" t="s">
        <v>423</v>
      </c>
      <c r="R4" s="49" t="s">
        <v>423</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 t="shared" ref="P9:P25" si="0">1-N9/H9</f>
        <v>0.625</v>
      </c>
      <c r="S9" s="49">
        <f>ProcDataGenPre2012!AL9</f>
        <v>1.4810000000000001</v>
      </c>
      <c r="T9" s="49">
        <f t="shared" ref="T9:T30" si="1">P9*S9</f>
        <v>0.92562500000000003</v>
      </c>
      <c r="U9" s="58">
        <f t="shared" ref="U9:U30" si="2">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 t="shared" si="0"/>
        <v>0.5</v>
      </c>
      <c r="S10" s="49">
        <f>ProcDataGenPre2012!AL10</f>
        <v>0.56999999999999995</v>
      </c>
      <c r="T10" s="49">
        <f t="shared" si="1"/>
        <v>0.28499999999999998</v>
      </c>
      <c r="U10" s="58">
        <f t="shared" si="2"/>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 t="shared" si="0"/>
        <v>0.5</v>
      </c>
      <c r="S11" s="49">
        <f>ProcDataGenPre2012!AL11</f>
        <v>0.20499999999999999</v>
      </c>
      <c r="T11" s="49">
        <f t="shared" si="1"/>
        <v>0.10249999999999999</v>
      </c>
      <c r="U11" s="58">
        <f t="shared" si="2"/>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 t="shared" si="0"/>
        <v>0.66666666666666674</v>
      </c>
      <c r="S12" s="49">
        <f>ProcDataGenPre2012!AL12</f>
        <v>2.2320000000000002</v>
      </c>
      <c r="T12" s="49">
        <f t="shared" si="1"/>
        <v>1.4880000000000002</v>
      </c>
      <c r="U12" s="58">
        <f t="shared" si="2"/>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 t="shared" si="0"/>
        <v>0.66666666666666674</v>
      </c>
      <c r="S13" s="49">
        <f>ProcDataGenPre2012!AL13</f>
        <v>2.875</v>
      </c>
      <c r="T13" s="49">
        <f t="shared" si="1"/>
        <v>1.916666666666667</v>
      </c>
      <c r="U13" s="58">
        <f t="shared" si="2"/>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 t="shared" si="0"/>
        <v>0.7142857142857143</v>
      </c>
      <c r="S14" s="49">
        <f>ProcDataGenPre2012!AL14</f>
        <v>1.2929999999999999</v>
      </c>
      <c r="T14" s="49">
        <f t="shared" si="1"/>
        <v>0.92357142857142849</v>
      </c>
      <c r="U14" s="58">
        <f t="shared" si="2"/>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 t="shared" si="0"/>
        <v>0.83333333333333337</v>
      </c>
      <c r="S15" s="49">
        <f>ProcDataGenPre2012!AL15</f>
        <v>3.84</v>
      </c>
      <c r="T15" s="49">
        <f t="shared" si="1"/>
        <v>3.2</v>
      </c>
      <c r="U15" s="58">
        <f t="shared" si="2"/>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 t="shared" si="0"/>
        <v>0.66666666666666674</v>
      </c>
      <c r="S16" s="49">
        <f>ProcDataGenPre2012!AL16</f>
        <v>2.85</v>
      </c>
      <c r="T16" s="49">
        <f t="shared" si="1"/>
        <v>1.9000000000000004</v>
      </c>
      <c r="U16" s="58">
        <f t="shared" si="2"/>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 t="shared" si="0"/>
        <v>0.83333333333333337</v>
      </c>
      <c r="S17" s="49">
        <f>ProcDataGenPre2012!AL17</f>
        <v>3.5579999999999998</v>
      </c>
      <c r="T17" s="49">
        <f t="shared" si="1"/>
        <v>2.9649999999999999</v>
      </c>
      <c r="U17" s="58">
        <f t="shared" si="2"/>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 t="shared" si="0"/>
        <v>0.83333333333333337</v>
      </c>
      <c r="S18" s="49">
        <f>ProcDataGenPre2012!AL18</f>
        <v>1.8330000000000002</v>
      </c>
      <c r="T18" s="49">
        <f t="shared" si="1"/>
        <v>1.5275000000000003</v>
      </c>
      <c r="U18" s="58">
        <f t="shared" si="2"/>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 t="shared" si="0"/>
        <v>0.83333333333333337</v>
      </c>
      <c r="S19" s="49">
        <f>ProcDataGenPre2012!AL19</f>
        <v>2.0099999999999998</v>
      </c>
      <c r="T19" s="49">
        <f t="shared" si="1"/>
        <v>1.6749999999999998</v>
      </c>
      <c r="U19" s="58">
        <f t="shared" si="2"/>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 t="shared" si="0"/>
        <v>1</v>
      </c>
      <c r="S20" s="49">
        <f>ProcDataGenPre2012!AL20</f>
        <v>3.69</v>
      </c>
      <c r="T20" s="49">
        <f t="shared" si="1"/>
        <v>3.69</v>
      </c>
      <c r="U20" s="58">
        <f t="shared" si="2"/>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 t="shared" si="0"/>
        <v>0.83333333333333337</v>
      </c>
      <c r="S21" s="49">
        <f>ProcDataGenPre2012!AL21</f>
        <v>3.45</v>
      </c>
      <c r="T21" s="49">
        <f t="shared" si="1"/>
        <v>2.8750000000000004</v>
      </c>
      <c r="U21" s="58">
        <f t="shared" si="2"/>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 t="shared" si="0"/>
        <v>0.66666666666666674</v>
      </c>
      <c r="S22" s="49">
        <f>ProcDataGenPre2012!AL22</f>
        <v>3.51</v>
      </c>
      <c r="T22" s="49">
        <f t="shared" si="1"/>
        <v>2.3400000000000003</v>
      </c>
      <c r="U22" s="58">
        <f t="shared" si="2"/>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 t="shared" si="0"/>
        <v>0.33333333333333337</v>
      </c>
      <c r="S23" s="49">
        <f>ProcDataGenPre2012!AL23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ProcDataGenPre2012!AI24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ProcDataGenPre2012!AI25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 t="shared" si="1"/>
        <v>2.46</v>
      </c>
      <c r="U26" s="58">
        <f t="shared" si="2"/>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61">
        <v>0</v>
      </c>
      <c r="J30" s="361">
        <v>0</v>
      </c>
      <c r="K30" s="361">
        <v>0</v>
      </c>
      <c r="L30" s="361">
        <v>0</v>
      </c>
      <c r="M30" s="361">
        <v>0</v>
      </c>
      <c r="P30" s="49">
        <v>1</v>
      </c>
      <c r="S30" s="49">
        <f>ProcDataGenPre2012!AI30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0.56045350538393268</v>
      </c>
      <c r="L32" s="58">
        <f>ProcDataGen2012On!Y9</f>
        <v>0.8</v>
      </c>
      <c r="M32" s="58">
        <f>L32</f>
        <v>0.8</v>
      </c>
      <c r="N32" s="49">
        <v>1</v>
      </c>
      <c r="P32" s="49">
        <f>1-N32/H32</f>
        <v>0.8</v>
      </c>
      <c r="Q32" s="49">
        <v>1</v>
      </c>
      <c r="R32" s="49">
        <v>1</v>
      </c>
      <c r="S32" s="49">
        <f>SUM(ProcDataGen2012On!AK9:AS9)</f>
        <v>3.61</v>
      </c>
      <c r="T32" s="49">
        <f t="shared" ref="T32:T43" si="3">P32*S32</f>
        <v>2.8879999999999999</v>
      </c>
      <c r="U32" s="58">
        <f t="shared" ref="U32:U43" si="4">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0.56045350538393268</v>
      </c>
      <c r="L33" s="58">
        <f>ProcDataGen2012On!Y10</f>
        <v>0.8</v>
      </c>
      <c r="M33" s="58">
        <f>L33</f>
        <v>0.8</v>
      </c>
      <c r="N33" s="49">
        <v>1</v>
      </c>
      <c r="P33" s="49">
        <f>1-N33/H33</f>
        <v>0.66666666666666674</v>
      </c>
      <c r="Q33" s="49">
        <v>0.8</v>
      </c>
      <c r="R33" s="49">
        <v>1</v>
      </c>
      <c r="S33" s="49">
        <f>SUM(ProcDataGen2012On!AK10:AS10)</f>
        <v>2.1659999999999999</v>
      </c>
      <c r="T33" s="49">
        <f t="shared" si="3"/>
        <v>1.4440000000000002</v>
      </c>
      <c r="U33" s="58">
        <f t="shared" si="4"/>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SUM(ProcDataGen2012On!AK11:AS11)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61">
        <v>0</v>
      </c>
      <c r="J35" s="361">
        <v>0</v>
      </c>
      <c r="K35" s="361">
        <v>0</v>
      </c>
      <c r="L35" s="361">
        <v>0</v>
      </c>
      <c r="M35" s="361">
        <v>0</v>
      </c>
      <c r="P35" s="49">
        <v>1</v>
      </c>
      <c r="S35" s="49">
        <f>SUM(ProcDataGen2012On!AK12:AS12)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SUM(ProcDataGen2012On!AK13:AS13)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SUM(ProcDataGen2012On!AK14:AS14)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SUM(ProcDataGen2012On!AK15:AS15)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SUM(ProcDataGen2012On!AK16:AS16)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SUM(ProcDataGen2012On!AK17:AS17)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SUM(ProcDataGen2012On!AK18:AS18)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SUM(ProcDataGen2012On!AK19:AS19)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SUM(ProcDataGen2012On!AK20:AS20)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5" t="s">
        <v>660</v>
      </c>
      <c r="B2" s="365"/>
      <c r="C2" s="365"/>
      <c r="D2" s="366"/>
      <c r="E2" s="138"/>
      <c r="F2" s="138"/>
      <c r="G2" s="367" t="s">
        <v>659</v>
      </c>
      <c r="H2" s="368"/>
      <c r="I2" s="368"/>
      <c r="J2" s="368"/>
      <c r="K2" s="368"/>
      <c r="L2" s="368"/>
      <c r="M2" s="368"/>
      <c r="N2" s="368"/>
      <c r="O2" s="137"/>
      <c r="P2" s="101" t="s">
        <v>658</v>
      </c>
      <c r="Q2" s="64"/>
      <c r="R2" s="64"/>
      <c r="S2" s="64"/>
      <c r="T2" s="64"/>
      <c r="U2" s="64"/>
      <c r="V2" s="64"/>
      <c r="W2" s="64"/>
      <c r="X2" s="64"/>
      <c r="Y2" s="64"/>
      <c r="Z2" s="64"/>
      <c r="AA2" s="64"/>
      <c r="AB2" s="64"/>
      <c r="AC2" s="64"/>
      <c r="AD2" s="64"/>
      <c r="AE2" s="64"/>
    </row>
    <row r="3" spans="1:31" ht="47.1" customHeight="1" x14ac:dyDescent="0.2">
      <c r="A3" s="371" t="s">
        <v>657</v>
      </c>
      <c r="B3" s="373" t="s">
        <v>656</v>
      </c>
      <c r="C3" s="375" t="s">
        <v>655</v>
      </c>
      <c r="D3" s="377" t="s">
        <v>654</v>
      </c>
      <c r="E3" s="373" t="s">
        <v>653</v>
      </c>
      <c r="F3" s="373" t="s">
        <v>652</v>
      </c>
      <c r="G3" s="369"/>
      <c r="H3" s="370"/>
      <c r="I3" s="370"/>
      <c r="J3" s="370"/>
      <c r="K3" s="370"/>
      <c r="L3" s="370"/>
      <c r="M3" s="370"/>
      <c r="N3" s="370"/>
      <c r="O3" s="137"/>
      <c r="P3" s="136">
        <v>0.82</v>
      </c>
      <c r="Q3" s="64"/>
      <c r="R3" s="64"/>
      <c r="S3" s="64"/>
      <c r="T3" s="64"/>
      <c r="U3" s="64"/>
      <c r="V3" s="64"/>
      <c r="W3" s="64"/>
      <c r="X3" s="64"/>
      <c r="Y3" s="64"/>
      <c r="Z3" s="64"/>
      <c r="AA3" s="64"/>
      <c r="AB3" s="64"/>
      <c r="AC3" s="64"/>
      <c r="AD3" s="64"/>
      <c r="AE3" s="64"/>
    </row>
    <row r="4" spans="1:31" ht="14.1" customHeight="1" x14ac:dyDescent="0.2">
      <c r="A4" s="372"/>
      <c r="B4" s="374"/>
      <c r="C4" s="376"/>
      <c r="D4" s="378"/>
      <c r="E4" s="374"/>
      <c r="F4" s="374"/>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3"/>
      <c r="H33" s="364"/>
      <c r="I33" s="364"/>
      <c r="J33" s="364"/>
      <c r="K33" s="364"/>
      <c r="L33" s="364"/>
      <c r="M33" s="364"/>
      <c r="N33" s="364"/>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3"/>
      <c r="H63" s="364"/>
      <c r="I63" s="364"/>
      <c r="J63" s="364"/>
      <c r="K63" s="364"/>
      <c r="L63" s="364"/>
      <c r="M63" s="364"/>
      <c r="N63" s="364"/>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workbookViewId="0"/>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9" t="s">
        <v>1513</v>
      </c>
      <c r="H65" s="379"/>
      <c r="I65" s="379"/>
      <c r="J65" s="379"/>
      <c r="K65" s="379" t="s">
        <v>1522</v>
      </c>
      <c r="L65" s="379"/>
      <c r="M65" s="379"/>
      <c r="N65" s="379"/>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2020-08-27T15:47:55Z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